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813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<sst xmlns="http://schemas.openxmlformats.org/spreadsheetml/2006/main" count="57" uniqueCount="23">
  <si>
    <t>Ejercicio 1</t>
  </si>
  <si>
    <t>Ejercicio 2</t>
  </si>
  <si>
    <t>Ejercicio 3</t>
  </si>
  <si>
    <t>INGRESOS</t>
  </si>
  <si>
    <t>EGRESOS</t>
  </si>
  <si>
    <t>INV.INICIAL</t>
  </si>
  <si>
    <t>FLUJO DE EFECTIVO</t>
  </si>
  <si>
    <t>FLUJO    DE EFECTIVO</t>
  </si>
  <si>
    <t>VPN</t>
  </si>
  <si>
    <t>VNP</t>
  </si>
  <si>
    <t>FLUJO    DE  CAJA AÑOS</t>
  </si>
  <si>
    <t>VN</t>
  </si>
  <si>
    <t>FLUJO    DE  CAJA MESES</t>
  </si>
  <si>
    <t>EJERCICIO D DE LA PRACTICA</t>
  </si>
  <si>
    <t>BRC</t>
  </si>
  <si>
    <t>ACEPTAR</t>
  </si>
  <si>
    <t>ANALISIS</t>
  </si>
  <si>
    <t>VPN(ING)</t>
  </si>
  <si>
    <t>VPN(EGRE)</t>
  </si>
  <si>
    <t>MESES</t>
  </si>
  <si>
    <t>INVERSION INICIAL</t>
  </si>
  <si>
    <t>INGRSOS NO OPERACIONALES</t>
  </si>
  <si>
    <t>CORRECION DEL EJERCICIO ANTERIOR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</si>
</sst>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[$-240A]dddd\,\ dd&quot; de &quot;mmmm&quot; de &quot;yyyy"/>
    <numFmt numFmtId="173" formatCode="[$-240A]hh:mm:ss\ AM/PM"/>
    <numFmt numFmtId="174" formatCode="_-* #,##0_-;\-* #,##0_-;_-* &quot;-&quot;??_-;_-@_-"/>
    <numFmt numFmtId="175" formatCode="_-* #,##0.00_-;\-* #,##0.00_-;_-* &quot;-&quot;??_-;_-@_-"/>
    <numFmt numFmtId="176" formatCode="0.0000000"/>
    <numFmt numFmtId="177" formatCode="0.000000"/>
    <numFmt numFmtId="178" formatCode="&quot;$&quot;\ #,##0.0_);[Red]\(&quot;$&quot;\ #,##0.0\)"/>
    <numFmt numFmtId="179" formatCode="_(* #,##0.0_);_(* \(#,##0.0\);_(* &quot;-&quot;??_);_(@_)"/>
    <numFmt numFmtId="180" formatCode="_(* #,##0_);_(* \(#,##0\);_(* &quot;-&quot;??_);_(@_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.5"/>
      <color indexed="8"/>
      <name val="Arial"/>
      <family val="2"/>
    </font>
    <font>
      <sz val="9"/>
      <color indexed="8"/>
      <name val="Arial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.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15" borderId="10" xfId="0" applyFill="1" applyBorder="1" applyAlignment="1">
      <alignment/>
    </xf>
    <xf numFmtId="0" fontId="37" fillId="15" borderId="10" xfId="0" applyFont="1" applyFill="1" applyBorder="1" applyAlignment="1">
      <alignment/>
    </xf>
    <xf numFmtId="169" fontId="0" fillId="33" borderId="0" xfId="0" applyNumberFormat="1" applyFill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8" fontId="0" fillId="15" borderId="10" xfId="0" applyNumberFormat="1" applyFill="1" applyBorder="1" applyAlignment="1">
      <alignment horizontal="center"/>
    </xf>
    <xf numFmtId="4" fontId="2" fillId="15" borderId="10" xfId="0" applyNumberFormat="1" applyFont="1" applyFill="1" applyBorder="1" applyAlignment="1">
      <alignment horizontal="right"/>
    </xf>
    <xf numFmtId="0" fontId="0" fillId="15" borderId="10" xfId="0" applyNumberFormat="1" applyFill="1" applyBorder="1" applyAlignment="1">
      <alignment horizontal="center"/>
    </xf>
    <xf numFmtId="9" fontId="2" fillId="15" borderId="10" xfId="0" applyNumberFormat="1" applyFont="1" applyFill="1" applyBorder="1" applyAlignment="1">
      <alignment horizontal="right" readingOrder="1"/>
    </xf>
    <xf numFmtId="4" fontId="0" fillId="15" borderId="10" xfId="0" applyNumberFormat="1" applyFill="1" applyBorder="1" applyAlignment="1">
      <alignment horizontal="center"/>
    </xf>
    <xf numFmtId="9" fontId="38" fillId="15" borderId="10" xfId="0" applyNumberFormat="1" applyFont="1" applyFill="1" applyBorder="1" applyAlignment="1">
      <alignment horizontal="right" readingOrder="1"/>
    </xf>
    <xf numFmtId="0" fontId="0" fillId="15" borderId="11" xfId="0" applyFill="1" applyBorder="1" applyAlignment="1">
      <alignment/>
    </xf>
    <xf numFmtId="8" fontId="0" fillId="15" borderId="10" xfId="0" applyNumberFormat="1" applyFill="1" applyBorder="1" applyAlignment="1">
      <alignment/>
    </xf>
    <xf numFmtId="174" fontId="0" fillId="15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5" borderId="12" xfId="0" applyFill="1" applyBorder="1" applyAlignment="1">
      <alignment/>
    </xf>
    <xf numFmtId="0" fontId="37" fillId="15" borderId="12" xfId="0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15" borderId="11" xfId="0" applyNumberFormat="1" applyFill="1" applyBorder="1" applyAlignment="1">
      <alignment/>
    </xf>
    <xf numFmtId="174" fontId="2" fillId="15" borderId="10" xfId="46" applyNumberFormat="1" applyFont="1" applyFill="1" applyBorder="1" applyAlignment="1">
      <alignment/>
    </xf>
    <xf numFmtId="174" fontId="2" fillId="15" borderId="11" xfId="46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6" fontId="0" fillId="0" borderId="0" xfId="0" applyNumberFormat="1" applyAlignment="1">
      <alignment/>
    </xf>
    <xf numFmtId="6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4" fontId="37" fillId="15" borderId="13" xfId="0" applyNumberFormat="1" applyFont="1" applyFill="1" applyBorder="1" applyAlignment="1">
      <alignment/>
    </xf>
    <xf numFmtId="8" fontId="0" fillId="15" borderId="0" xfId="0" applyNumberFormat="1" applyFill="1" applyAlignment="1">
      <alignment/>
    </xf>
    <xf numFmtId="0" fontId="38" fillId="0" borderId="0" xfId="0" applyFont="1" applyAlignment="1">
      <alignment horizontal="left" readingOrder="1"/>
    </xf>
    <xf numFmtId="0" fontId="38" fillId="35" borderId="10" xfId="0" applyFont="1" applyFill="1" applyBorder="1" applyAlignment="1">
      <alignment horizontal="left" readingOrder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0" fontId="0" fillId="0" borderId="0" xfId="0" applyNumberFormat="1" applyAlignment="1">
      <alignment/>
    </xf>
    <xf numFmtId="9" fontId="0" fillId="35" borderId="10" xfId="0" applyNumberFormat="1" applyFill="1" applyBorder="1" applyAlignment="1">
      <alignment/>
    </xf>
    <xf numFmtId="10" fontId="0" fillId="35" borderId="10" xfId="0" applyNumberFormat="1" applyFill="1" applyBorder="1" applyAlignment="1">
      <alignment/>
    </xf>
    <xf numFmtId="8" fontId="0" fillId="34" borderId="10" xfId="0" applyNumberFormat="1" applyFill="1" applyBorder="1" applyAlignment="1">
      <alignment/>
    </xf>
    <xf numFmtId="0" fontId="38" fillId="11" borderId="10" xfId="0" applyFont="1" applyFill="1" applyBorder="1" applyAlignment="1">
      <alignment horizontal="left" readingOrder="1"/>
    </xf>
    <xf numFmtId="0" fontId="0" fillId="11" borderId="10" xfId="0" applyFill="1" applyBorder="1" applyAlignment="1">
      <alignment/>
    </xf>
    <xf numFmtId="0" fontId="0" fillId="11" borderId="10" xfId="46" applyNumberFormat="1" applyFont="1" applyFill="1" applyBorder="1" applyAlignment="1">
      <alignment/>
    </xf>
    <xf numFmtId="180" fontId="0" fillId="11" borderId="10" xfId="0" applyNumberFormat="1" applyFill="1" applyBorder="1" applyAlignment="1">
      <alignment/>
    </xf>
    <xf numFmtId="8" fontId="0" fillId="11" borderId="10" xfId="0" applyNumberFormat="1" applyFill="1" applyBorder="1" applyAlignment="1">
      <alignment/>
    </xf>
    <xf numFmtId="8" fontId="0" fillId="35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37" fillId="18" borderId="11" xfId="0" applyFont="1" applyFill="1" applyBorder="1" applyAlignment="1">
      <alignment horizontal="center"/>
    </xf>
    <xf numFmtId="0" fontId="37" fillId="18" borderId="14" xfId="0" applyFont="1" applyFill="1" applyBorder="1" applyAlignment="1">
      <alignment horizontal="center"/>
    </xf>
    <xf numFmtId="0" fontId="37" fillId="18" borderId="15" xfId="0" applyFont="1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</xdr:rowOff>
    </xdr:from>
    <xdr:to>
      <xdr:col>7</xdr:col>
      <xdr:colOff>333375</xdr:colOff>
      <xdr:row>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495300"/>
          <a:ext cx="4305300" cy="819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Analizar la rentabilidad de un perfil económico de un proyecto de una vida útil de 8 meses que tiene como ingresos esperados USD 1,000.00 mensuales y costos económicos USD 500.00 mensuales. El perfil incluye una inversión inicial de un valor de USD. 2,000.00. Se asume un tasa de descuento del 10% por mes.  Halle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VPN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7</xdr:col>
      <xdr:colOff>285750</xdr:colOff>
      <xdr:row>13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524000" y="1619250"/>
          <a:ext cx="4257675" cy="485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relación al ejercicio Nº 1, asumir que los ingresos aumentan a una tasa porcentual del 5% y los costos a una tasa del 2%. Cuál es ahora el  VPN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219075</xdr:colOff>
      <xdr:row>18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524000" y="2428875"/>
          <a:ext cx="2667000" cy="495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la información del ejercicio Nº 1, halle el Valor Presente Neto para tasas de descuento de 2% hasta 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85725</xdr:rowOff>
    </xdr:from>
    <xdr:to>
      <xdr:col>7</xdr:col>
      <xdr:colOff>695325</xdr:colOff>
      <xdr:row>19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571500"/>
          <a:ext cx="5457825" cy="264795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D.-Ud. ha sido contratado para efectuar la evaluación económica de un negocio que cierta empresa tiene como objetivo llevar a cabo. Para el efecto Ud. diseña el perfil económico del negocio en coordinación con los inversionistas, de la siguiente manera: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Un total de 5 inversiones: la primera, el día de hoy, y el resto cada 30 días. La primera inversión asciende a un valor  de 50,000.00 y el resto de inversiones aumentan en una tasa de 10% cada mes.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b) El primer ingreso será al final del 5to. mes y tendrá un valor S/.10,000.00     el mismo que aumentará cada mes en 5%.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El primer costo también será al final del 5to. mes y tendrá un valor de S/.5,000.00  y aumentará  mensualmente en 3%.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La vida útil del proyecto es de 5 años y tiene un valor de venta al final de este periodo de S/.30,000.00.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Estimar el Valor Presente Neto para las siguientes tasas de oportunidad.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 2% ; (2) 2.1% ; (3) 2.2%; (4) 2.3%  (5) 2.4% ; (6) 2.5%, (7) 2.6%; (8) 2.7%; (9) 2.8%; (10) 2.9%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71"/>
  <sheetViews>
    <sheetView zoomScale="93" zoomScaleNormal="93" zoomScalePageLayoutView="0" workbookViewId="0" topLeftCell="A1">
      <selection activeCell="I11" sqref="I11"/>
    </sheetView>
  </sheetViews>
  <sheetFormatPr defaultColWidth="11.421875" defaultRowHeight="12.75"/>
  <cols>
    <col min="4" max="4" width="13.8515625" style="0" customWidth="1"/>
    <col min="9" max="9" width="24.7109375" style="0" customWidth="1"/>
  </cols>
  <sheetData>
    <row r="3" ht="12.75">
      <c r="C3" s="1" t="s">
        <v>0</v>
      </c>
    </row>
    <row r="10" ht="12.75">
      <c r="C10" s="1" t="s">
        <v>1</v>
      </c>
    </row>
    <row r="11" ht="12.75">
      <c r="I11" s="5">
        <v>0.1</v>
      </c>
    </row>
    <row r="15" ht="12.75">
      <c r="C15" s="1" t="s">
        <v>2</v>
      </c>
    </row>
    <row r="20" ht="12.75">
      <c r="B20" s="1" t="s">
        <v>0</v>
      </c>
    </row>
    <row r="23" spans="2:14" ht="12.75">
      <c r="B23" s="60" t="s">
        <v>7</v>
      </c>
      <c r="C23" s="61"/>
      <c r="D23" s="61"/>
      <c r="E23" s="61"/>
      <c r="F23" s="61"/>
      <c r="G23" s="61"/>
      <c r="H23" s="61"/>
      <c r="I23" s="62"/>
      <c r="J23" s="63"/>
      <c r="K23" s="64"/>
      <c r="M23" s="35" t="s">
        <v>14</v>
      </c>
      <c r="N23" s="35" t="s">
        <v>16</v>
      </c>
    </row>
    <row r="24" spans="2:14" ht="12.75">
      <c r="B24" s="2"/>
      <c r="C24" s="2">
        <v>0</v>
      </c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">
        <v>8</v>
      </c>
      <c r="M24" s="42">
        <f>D25/D26</f>
        <v>2</v>
      </c>
      <c r="N24" s="36" t="s">
        <v>15</v>
      </c>
    </row>
    <row r="25" spans="2:11" ht="12.75">
      <c r="B25" s="3" t="s">
        <v>3</v>
      </c>
      <c r="C25" s="2"/>
      <c r="D25" s="2">
        <v>1000</v>
      </c>
      <c r="E25" s="2">
        <v>1000</v>
      </c>
      <c r="F25" s="2">
        <v>1000</v>
      </c>
      <c r="G25" s="2">
        <v>1000</v>
      </c>
      <c r="H25" s="2">
        <v>1000</v>
      </c>
      <c r="I25" s="2">
        <v>1000</v>
      </c>
      <c r="J25" s="2">
        <v>1000</v>
      </c>
      <c r="K25" s="2">
        <v>1000</v>
      </c>
    </row>
    <row r="26" spans="2:14" ht="12.75">
      <c r="B26" s="3" t="s">
        <v>4</v>
      </c>
      <c r="C26" s="2"/>
      <c r="D26" s="2">
        <v>500</v>
      </c>
      <c r="E26" s="2">
        <v>500</v>
      </c>
      <c r="F26" s="2">
        <v>500</v>
      </c>
      <c r="G26" s="2">
        <v>500</v>
      </c>
      <c r="H26" s="2">
        <v>500</v>
      </c>
      <c r="I26" s="2">
        <v>500</v>
      </c>
      <c r="J26" s="2">
        <v>500</v>
      </c>
      <c r="K26" s="2">
        <v>500</v>
      </c>
      <c r="M26" s="36" t="s">
        <v>17</v>
      </c>
      <c r="N26" s="38">
        <f>NPV(I11,D25:K25)</f>
        <v>5334.926197902663</v>
      </c>
    </row>
    <row r="27" spans="2:14" ht="12.75">
      <c r="B27" s="3" t="s">
        <v>5</v>
      </c>
      <c r="C27" s="2">
        <v>-2000</v>
      </c>
      <c r="D27" s="2"/>
      <c r="E27" s="2"/>
      <c r="F27" s="2"/>
      <c r="G27" s="2"/>
      <c r="H27" s="2"/>
      <c r="I27" s="2"/>
      <c r="J27" s="2"/>
      <c r="K27" s="2"/>
      <c r="M27" s="36" t="s">
        <v>18</v>
      </c>
      <c r="N27" s="38">
        <f>NPV(I11,D26:K26)</f>
        <v>2667.4630989513316</v>
      </c>
    </row>
    <row r="28" spans="2:14" ht="12.75">
      <c r="B28" s="3" t="s">
        <v>6</v>
      </c>
      <c r="C28" s="2">
        <v>-2000</v>
      </c>
      <c r="D28" s="2">
        <v>500</v>
      </c>
      <c r="E28" s="2">
        <v>500</v>
      </c>
      <c r="F28" s="2">
        <v>500</v>
      </c>
      <c r="G28" s="2">
        <v>500</v>
      </c>
      <c r="H28" s="2">
        <v>500</v>
      </c>
      <c r="I28" s="2">
        <v>500</v>
      </c>
      <c r="J28" s="2">
        <v>500</v>
      </c>
      <c r="K28" s="2">
        <v>500</v>
      </c>
      <c r="M28" s="36" t="s">
        <v>14</v>
      </c>
      <c r="N28" s="37">
        <f>N26/N27</f>
        <v>2</v>
      </c>
    </row>
    <row r="29" spans="2:11" ht="12.75">
      <c r="B29" s="3" t="s">
        <v>8</v>
      </c>
      <c r="C29" s="2"/>
      <c r="D29" s="2">
        <f>(D28)/(1+0.1)^1</f>
        <v>454.5454545454545</v>
      </c>
      <c r="E29" s="2">
        <f>(E28)/(1+0.1)^2</f>
        <v>413.2231404958677</v>
      </c>
      <c r="F29" s="2">
        <f>(F28)/(1+0.1)^3</f>
        <v>375.65740045078877</v>
      </c>
      <c r="G29" s="2">
        <f>(G28)/(1+0.1)^4</f>
        <v>341.50672768253526</v>
      </c>
      <c r="H29" s="2">
        <f>(H28)/(1+0.1)^5</f>
        <v>310.46066152957746</v>
      </c>
      <c r="I29" s="2">
        <f>(I28)/(1+0.1)^6</f>
        <v>282.2369650268886</v>
      </c>
      <c r="J29" s="2">
        <f>(J28)/(1+0.1)^7</f>
        <v>256.57905911535323</v>
      </c>
      <c r="K29" s="2">
        <f>(K28)/(1+0.1)^8</f>
        <v>233.2536901048666</v>
      </c>
    </row>
    <row r="30" spans="2:3" ht="12.75">
      <c r="B30" s="3" t="s">
        <v>9</v>
      </c>
      <c r="C30" s="4">
        <f>SUM(D29:K29)-2000</f>
        <v>667.4630989513321</v>
      </c>
    </row>
    <row r="31" ht="12.75">
      <c r="C31" s="6">
        <f>NPV(I11,D28:K28)+C27</f>
        <v>667.4630989513316</v>
      </c>
    </row>
    <row r="33" ht="12.75">
      <c r="B33" s="1" t="s">
        <v>1</v>
      </c>
    </row>
    <row r="35" spans="2:14" ht="12.75">
      <c r="B35" s="60" t="s">
        <v>7</v>
      </c>
      <c r="C35" s="61"/>
      <c r="D35" s="61"/>
      <c r="E35" s="61"/>
      <c r="F35" s="61"/>
      <c r="G35" s="61"/>
      <c r="H35" s="61"/>
      <c r="I35" s="62"/>
      <c r="J35" s="63"/>
      <c r="K35" s="64"/>
      <c r="M35" s="35" t="s">
        <v>14</v>
      </c>
      <c r="N35" s="35" t="s">
        <v>16</v>
      </c>
    </row>
    <row r="36" spans="2:14" ht="12.75">
      <c r="B36" s="2"/>
      <c r="C36" s="2">
        <v>0</v>
      </c>
      <c r="D36" s="2">
        <v>1</v>
      </c>
      <c r="E36" s="2">
        <v>2</v>
      </c>
      <c r="F36" s="2">
        <v>3</v>
      </c>
      <c r="G36" s="2">
        <v>4</v>
      </c>
      <c r="H36" s="2">
        <v>5</v>
      </c>
      <c r="I36" s="2">
        <v>6</v>
      </c>
      <c r="J36" s="2">
        <v>7</v>
      </c>
      <c r="K36" s="2">
        <v>8</v>
      </c>
      <c r="M36" s="41">
        <f>D37/D38</f>
        <v>2.0588235294117645</v>
      </c>
      <c r="N36" s="36" t="s">
        <v>15</v>
      </c>
    </row>
    <row r="37" spans="2:11" ht="12.75">
      <c r="B37" s="3" t="s">
        <v>3</v>
      </c>
      <c r="C37" s="2"/>
      <c r="D37" s="2">
        <f>1000*5%+1000</f>
        <v>1050</v>
      </c>
      <c r="E37" s="2">
        <f aca="true" t="shared" si="0" ref="E37:K37">1000*5%+1000</f>
        <v>1050</v>
      </c>
      <c r="F37" s="2">
        <f t="shared" si="0"/>
        <v>1050</v>
      </c>
      <c r="G37" s="2">
        <f t="shared" si="0"/>
        <v>1050</v>
      </c>
      <c r="H37" s="2">
        <f t="shared" si="0"/>
        <v>1050</v>
      </c>
      <c r="I37" s="2">
        <f t="shared" si="0"/>
        <v>1050</v>
      </c>
      <c r="J37" s="2">
        <f t="shared" si="0"/>
        <v>1050</v>
      </c>
      <c r="K37" s="2">
        <f t="shared" si="0"/>
        <v>1050</v>
      </c>
    </row>
    <row r="38" spans="2:14" ht="12.75">
      <c r="B38" s="3" t="s">
        <v>4</v>
      </c>
      <c r="C38" s="2"/>
      <c r="D38" s="2">
        <f>500*2%+500</f>
        <v>510</v>
      </c>
      <c r="E38" s="2">
        <f aca="true" t="shared" si="1" ref="E38:K38">500*2%+500</f>
        <v>510</v>
      </c>
      <c r="F38" s="2">
        <f t="shared" si="1"/>
        <v>510</v>
      </c>
      <c r="G38" s="2">
        <f t="shared" si="1"/>
        <v>510</v>
      </c>
      <c r="H38" s="2">
        <f t="shared" si="1"/>
        <v>510</v>
      </c>
      <c r="I38" s="2">
        <f t="shared" si="1"/>
        <v>510</v>
      </c>
      <c r="J38" s="2">
        <f t="shared" si="1"/>
        <v>510</v>
      </c>
      <c r="K38" s="2">
        <f t="shared" si="1"/>
        <v>510</v>
      </c>
      <c r="M38" s="36" t="s">
        <v>17</v>
      </c>
      <c r="N38" s="39">
        <f>NPV(I11,D37:K37)</f>
        <v>5601.672507797797</v>
      </c>
    </row>
    <row r="39" spans="2:15" ht="12.75">
      <c r="B39" s="3" t="s">
        <v>5</v>
      </c>
      <c r="C39" s="2">
        <v>-2000</v>
      </c>
      <c r="D39" s="2"/>
      <c r="E39" s="2"/>
      <c r="F39" s="2"/>
      <c r="G39" s="2"/>
      <c r="H39" s="2"/>
      <c r="I39" s="2"/>
      <c r="J39" s="2"/>
      <c r="K39" s="2"/>
      <c r="M39" s="36" t="s">
        <v>18</v>
      </c>
      <c r="N39" s="40">
        <f>NPV(I11,D38:K38)</f>
        <v>2720.8123609303584</v>
      </c>
      <c r="O39" s="6"/>
    </row>
    <row r="40" spans="2:15" ht="12.75">
      <c r="B40" s="3" t="s">
        <v>6</v>
      </c>
      <c r="C40" s="2">
        <v>-2000</v>
      </c>
      <c r="D40" s="2">
        <f>D37-D38</f>
        <v>540</v>
      </c>
      <c r="E40" s="2">
        <f aca="true" t="shared" si="2" ref="E40:K40">E37-E38</f>
        <v>540</v>
      </c>
      <c r="F40" s="2">
        <f t="shared" si="2"/>
        <v>540</v>
      </c>
      <c r="G40" s="2">
        <f t="shared" si="2"/>
        <v>540</v>
      </c>
      <c r="H40" s="2">
        <f t="shared" si="2"/>
        <v>540</v>
      </c>
      <c r="I40" s="2">
        <f t="shared" si="2"/>
        <v>540</v>
      </c>
      <c r="J40" s="2">
        <f t="shared" si="2"/>
        <v>540</v>
      </c>
      <c r="K40" s="2">
        <f t="shared" si="2"/>
        <v>540</v>
      </c>
      <c r="M40" s="36" t="s">
        <v>14</v>
      </c>
      <c r="N40" s="37">
        <f>N38/N39</f>
        <v>2.058823529411765</v>
      </c>
      <c r="O40" s="6"/>
    </row>
    <row r="41" spans="2:11" ht="12.75">
      <c r="B41" s="3" t="s">
        <v>8</v>
      </c>
      <c r="C41" s="2"/>
      <c r="D41" s="2">
        <f>(D40)/(1+0.1)^1</f>
        <v>490.9090909090909</v>
      </c>
      <c r="E41" s="2">
        <f>(E40)/(1+0.1)^2</f>
        <v>446.2809917355371</v>
      </c>
      <c r="F41" s="2">
        <f>(F40)/(1+0.1)^3</f>
        <v>405.7099924868519</v>
      </c>
      <c r="G41" s="2">
        <f>(G40)/(1+0.1)^4</f>
        <v>368.8272658971381</v>
      </c>
      <c r="H41" s="2">
        <f>(H40)/(1+0.1)^5</f>
        <v>335.2975144519437</v>
      </c>
      <c r="I41" s="2">
        <f>(I40)/(1+0.1)^6</f>
        <v>304.81592222903964</v>
      </c>
      <c r="J41" s="2">
        <f>(J40)/(1+0.1)^7</f>
        <v>277.10538384458147</v>
      </c>
      <c r="K41" s="2">
        <f>(K40)/(1+0.1)^8</f>
        <v>251.91398531325592</v>
      </c>
    </row>
    <row r="42" spans="2:3" ht="12.75">
      <c r="B42" s="3" t="s">
        <v>9</v>
      </c>
      <c r="C42" s="4">
        <f>SUM(D41:K41)-2000</f>
        <v>880.8601468674387</v>
      </c>
    </row>
    <row r="44" ht="12.75">
      <c r="B44" s="1" t="s">
        <v>2</v>
      </c>
    </row>
    <row r="46" spans="2:22" ht="12.75">
      <c r="B46" s="65"/>
      <c r="C46" s="65"/>
      <c r="D46" s="65"/>
      <c r="E46" s="65"/>
      <c r="F46" s="65"/>
      <c r="G46" s="65"/>
      <c r="H46" s="65"/>
      <c r="I46" s="65"/>
      <c r="J46" s="59"/>
      <c r="K46" s="59"/>
      <c r="L46" s="7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2:22" ht="12.75">
      <c r="B47" s="8"/>
      <c r="C47" s="31">
        <v>0.02</v>
      </c>
      <c r="D47" s="32">
        <f>NPV(C47,D28:K28)+C27</f>
        <v>1662.7407202472118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2:22" ht="12.75">
      <c r="B48" s="9"/>
      <c r="C48" s="31">
        <v>0.03</v>
      </c>
      <c r="D48" s="32">
        <f>NPV(C48,D28:K28)+C27</f>
        <v>1509.8460947677386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2:22" ht="12.75">
      <c r="B49" s="9"/>
      <c r="C49" s="31">
        <v>0.04</v>
      </c>
      <c r="D49" s="32">
        <f>NPV(C49,D28:K28)+C27</f>
        <v>1366.3724374751991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ht="12.75">
      <c r="B50" s="9"/>
      <c r="C50" s="31">
        <v>0.05</v>
      </c>
      <c r="D50" s="32">
        <f>NPV(C50,D28:K28)+C27</f>
        <v>1231.6063797131278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2:22" ht="12.75">
      <c r="B51" s="9"/>
      <c r="C51" s="31">
        <v>0.06</v>
      </c>
      <c r="D51" s="32">
        <f>NPV(C51,D28:K28)+C27</f>
        <v>1104.8969054847762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2" ht="12.75">
      <c r="B52" s="9"/>
      <c r="C52" s="31">
        <v>0.07</v>
      </c>
      <c r="D52" s="32">
        <f aca="true" t="shared" si="3" ref="D52:D65">NPV(C52,D29:K29)+C28</f>
        <v>57.87699822359036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2:4" ht="12.75">
      <c r="B53" s="9"/>
      <c r="C53" s="31">
        <v>0.08</v>
      </c>
      <c r="D53" s="32">
        <f t="shared" si="3"/>
        <v>0</v>
      </c>
    </row>
    <row r="54" spans="3:4" ht="12.75">
      <c r="C54" s="31">
        <v>0.09</v>
      </c>
      <c r="D54" s="32">
        <f t="shared" si="3"/>
        <v>667.4630989513321</v>
      </c>
    </row>
    <row r="55" spans="3:4" ht="12.75">
      <c r="C55" s="31">
        <v>0.1</v>
      </c>
      <c r="D55" s="32">
        <f t="shared" si="3"/>
        <v>667.4630989513316</v>
      </c>
    </row>
    <row r="56" spans="3:4" ht="12.75">
      <c r="C56" s="31">
        <v>0.11</v>
      </c>
      <c r="D56" s="32">
        <f t="shared" si="3"/>
        <v>0</v>
      </c>
    </row>
    <row r="57" spans="3:4" ht="12.75">
      <c r="C57" s="31">
        <v>0.12</v>
      </c>
      <c r="D57" s="32">
        <f t="shared" si="3"/>
        <v>0</v>
      </c>
    </row>
    <row r="58" spans="3:4" ht="12.75">
      <c r="C58" s="31">
        <v>0.13</v>
      </c>
      <c r="D58" s="32">
        <f t="shared" si="3"/>
        <v>0</v>
      </c>
    </row>
    <row r="59" spans="3:4" ht="12.75">
      <c r="C59" s="31">
        <v>0.14</v>
      </c>
      <c r="D59" s="32">
        <f t="shared" si="3"/>
        <v>17.741660001902066</v>
      </c>
    </row>
    <row r="60" spans="3:4" ht="12.75">
      <c r="C60" s="31">
        <v>0.15</v>
      </c>
      <c r="D60" s="32">
        <f t="shared" si="3"/>
        <v>4711.68758307683</v>
      </c>
    </row>
    <row r="61" spans="3:4" ht="12.75">
      <c r="C61" s="31">
        <v>0.16</v>
      </c>
      <c r="D61" s="32">
        <f t="shared" si="3"/>
        <v>2215.2313564563115</v>
      </c>
    </row>
    <row r="62" spans="3:4" ht="12.75">
      <c r="C62" s="31">
        <v>0.17</v>
      </c>
      <c r="D62" s="32">
        <f t="shared" si="3"/>
        <v>0</v>
      </c>
    </row>
    <row r="63" spans="3:4" ht="12.75">
      <c r="C63" s="31">
        <v>0.18</v>
      </c>
      <c r="D63" s="32">
        <f t="shared" si="3"/>
        <v>201.88550880848652</v>
      </c>
    </row>
    <row r="64" spans="3:4" ht="12.75">
      <c r="C64" s="31">
        <v>0.19</v>
      </c>
      <c r="D64" s="32">
        <f t="shared" si="3"/>
        <v>-455.15722536487647</v>
      </c>
    </row>
    <row r="65" spans="3:4" ht="12.75">
      <c r="C65" s="31">
        <v>0.2</v>
      </c>
      <c r="D65" s="32">
        <f t="shared" si="3"/>
        <v>0</v>
      </c>
    </row>
    <row r="66" spans="3:4" ht="12.75">
      <c r="C66" s="10"/>
      <c r="D66" s="6"/>
    </row>
    <row r="67" ht="12.75">
      <c r="C67" s="10"/>
    </row>
    <row r="68" spans="2:4" ht="12.75">
      <c r="B68" s="59"/>
      <c r="C68" s="59"/>
      <c r="D68" s="59"/>
    </row>
    <row r="69" ht="12.75">
      <c r="C69" s="10"/>
    </row>
    <row r="70" ht="12.75">
      <c r="C70" s="10"/>
    </row>
    <row r="71" ht="12.75">
      <c r="C71" s="10"/>
    </row>
  </sheetData>
  <sheetProtection/>
  <mergeCells count="7">
    <mergeCell ref="B68:D68"/>
    <mergeCell ref="B23:I23"/>
    <mergeCell ref="J23:K23"/>
    <mergeCell ref="B35:I35"/>
    <mergeCell ref="J35:K35"/>
    <mergeCell ref="B46:I46"/>
    <mergeCell ref="J46:K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52"/>
  <sheetViews>
    <sheetView zoomScalePageLayoutView="0" workbookViewId="0" topLeftCell="A1">
      <selection activeCell="I43" sqref="I43"/>
    </sheetView>
  </sheetViews>
  <sheetFormatPr defaultColWidth="11.421875" defaultRowHeight="12.75"/>
  <cols>
    <col min="3" max="3" width="16.421875" style="0" customWidth="1"/>
    <col min="4" max="4" width="15.57421875" style="0" customWidth="1"/>
  </cols>
  <sheetData>
    <row r="3" spans="2:9" ht="12.75">
      <c r="B3" s="8"/>
      <c r="C3" s="30" t="s">
        <v>13</v>
      </c>
      <c r="D3" s="8"/>
      <c r="E3" s="8"/>
      <c r="F3" s="8"/>
      <c r="G3" s="8"/>
      <c r="H3" s="8"/>
      <c r="I3" s="8"/>
    </row>
    <row r="4" spans="2:9" ht="12.75">
      <c r="B4" s="8"/>
      <c r="C4" s="8"/>
      <c r="D4" s="8"/>
      <c r="E4" s="8"/>
      <c r="F4" s="8"/>
      <c r="G4" s="8"/>
      <c r="H4" s="8"/>
      <c r="I4" s="8"/>
    </row>
    <row r="5" spans="2:9" ht="12.75">
      <c r="B5" s="8"/>
      <c r="C5" s="8"/>
      <c r="D5" s="8"/>
      <c r="E5" s="8"/>
      <c r="F5" s="8"/>
      <c r="G5" s="8"/>
      <c r="H5" s="8"/>
      <c r="I5" s="8"/>
    </row>
    <row r="6" spans="2:9" ht="12.75">
      <c r="B6" s="8"/>
      <c r="C6" s="8"/>
      <c r="D6" s="8"/>
      <c r="E6" s="8"/>
      <c r="F6" s="8"/>
      <c r="G6" s="8"/>
      <c r="H6" s="8"/>
      <c r="I6" s="8"/>
    </row>
    <row r="7" spans="2:9" ht="12.75">
      <c r="B7" s="8"/>
      <c r="C7" s="8"/>
      <c r="D7" s="8"/>
      <c r="E7" s="8"/>
      <c r="F7" s="8"/>
      <c r="G7" s="8"/>
      <c r="H7" s="8"/>
      <c r="I7" s="8"/>
    </row>
    <row r="8" spans="2:9" ht="12.75">
      <c r="B8" s="8"/>
      <c r="C8" s="8"/>
      <c r="D8" s="8"/>
      <c r="E8" s="8"/>
      <c r="F8" s="8"/>
      <c r="G8" s="8"/>
      <c r="H8" s="8"/>
      <c r="I8" s="8"/>
    </row>
    <row r="9" spans="2:9" ht="12.75">
      <c r="B9" s="8"/>
      <c r="C9" s="8"/>
      <c r="D9" s="8"/>
      <c r="E9" s="8"/>
      <c r="F9" s="8"/>
      <c r="G9" s="8"/>
      <c r="H9" s="8"/>
      <c r="I9" s="8"/>
    </row>
    <row r="10" spans="2:9" ht="12.75">
      <c r="B10" s="8"/>
      <c r="C10" s="8"/>
      <c r="D10" s="8"/>
      <c r="E10" s="8"/>
      <c r="F10" s="8"/>
      <c r="G10" s="8"/>
      <c r="H10" s="8"/>
      <c r="I10" s="8"/>
    </row>
    <row r="11" spans="2:9" ht="12.75">
      <c r="B11" s="8"/>
      <c r="C11" s="8"/>
      <c r="D11" s="8"/>
      <c r="E11" s="8"/>
      <c r="F11" s="8"/>
      <c r="G11" s="8"/>
      <c r="H11" s="8"/>
      <c r="I11" s="8"/>
    </row>
    <row r="12" spans="2:9" ht="12.75">
      <c r="B12" s="8"/>
      <c r="C12" s="8"/>
      <c r="D12" s="8"/>
      <c r="E12" s="8"/>
      <c r="F12" s="8"/>
      <c r="G12" s="8"/>
      <c r="H12" s="8"/>
      <c r="I12" s="8"/>
    </row>
    <row r="13" spans="2:9" ht="12.75">
      <c r="B13" s="8"/>
      <c r="C13" s="8"/>
      <c r="D13" s="8"/>
      <c r="E13" s="8"/>
      <c r="F13" s="8"/>
      <c r="G13" s="8"/>
      <c r="H13" s="8"/>
      <c r="I13" s="8"/>
    </row>
    <row r="14" spans="2:9" ht="12.75">
      <c r="B14" s="8"/>
      <c r="C14" s="8"/>
      <c r="D14" s="8"/>
      <c r="E14" s="8"/>
      <c r="F14" s="8"/>
      <c r="G14" s="8"/>
      <c r="H14" s="8"/>
      <c r="I14" s="8"/>
    </row>
    <row r="15" spans="2:9" ht="12.75">
      <c r="B15" s="8"/>
      <c r="C15" s="8"/>
      <c r="D15" s="8"/>
      <c r="E15" s="8"/>
      <c r="F15" s="8"/>
      <c r="G15" s="8"/>
      <c r="H15" s="8"/>
      <c r="I15" s="8"/>
    </row>
    <row r="16" spans="2:9" ht="12.75">
      <c r="B16" s="8"/>
      <c r="C16" s="8"/>
      <c r="D16" s="8"/>
      <c r="E16" s="8"/>
      <c r="F16" s="8"/>
      <c r="G16" s="8"/>
      <c r="H16" s="8"/>
      <c r="I16" s="8"/>
    </row>
    <row r="17" ht="12.75">
      <c r="I17" s="8"/>
    </row>
    <row r="18" ht="12.75">
      <c r="I18" s="8"/>
    </row>
    <row r="19" ht="12.75">
      <c r="I19" s="8"/>
    </row>
    <row r="20" ht="12.75">
      <c r="I20" s="8"/>
    </row>
    <row r="23" spans="2:9" ht="12.75">
      <c r="B23" s="60" t="s">
        <v>12</v>
      </c>
      <c r="C23" s="61"/>
      <c r="D23" s="61"/>
      <c r="E23" s="61"/>
      <c r="F23" s="61"/>
      <c r="G23" s="61"/>
      <c r="H23" s="61"/>
      <c r="I23" s="29"/>
    </row>
    <row r="24" spans="2:9" ht="12.75">
      <c r="B24" s="2"/>
      <c r="C24" s="2">
        <v>0</v>
      </c>
      <c r="D24" s="2">
        <v>1</v>
      </c>
      <c r="E24" s="2">
        <v>2</v>
      </c>
      <c r="F24" s="2">
        <v>3</v>
      </c>
      <c r="G24" s="2">
        <v>4</v>
      </c>
      <c r="H24" s="19">
        <v>5</v>
      </c>
      <c r="I24" s="8"/>
    </row>
    <row r="25" spans="2:9" ht="12.75">
      <c r="B25" s="3" t="s">
        <v>3</v>
      </c>
      <c r="C25" s="2"/>
      <c r="D25" s="2"/>
      <c r="E25" s="2"/>
      <c r="F25" s="2"/>
      <c r="G25" s="2"/>
      <c r="H25" s="28">
        <v>10000</v>
      </c>
      <c r="I25" s="25"/>
    </row>
    <row r="26" spans="2:9" ht="12.75">
      <c r="B26" s="3" t="s">
        <v>4</v>
      </c>
      <c r="C26" s="2"/>
      <c r="D26" s="2"/>
      <c r="E26" s="2"/>
      <c r="F26" s="2"/>
      <c r="G26" s="2"/>
      <c r="H26" s="28">
        <v>5000</v>
      </c>
      <c r="I26" s="25"/>
    </row>
    <row r="27" spans="2:9" ht="12.75">
      <c r="B27" s="3" t="s">
        <v>5</v>
      </c>
      <c r="C27" s="27">
        <v>-50000</v>
      </c>
      <c r="D27" s="27">
        <f>C27*10%+C27</f>
        <v>-55000</v>
      </c>
      <c r="E27" s="21">
        <f>D27*10%+D27</f>
        <v>-60500</v>
      </c>
      <c r="F27" s="21">
        <f>E27*10%+E27</f>
        <v>-66550</v>
      </c>
      <c r="G27" s="21">
        <f>F27*10%+F27</f>
        <v>-73205</v>
      </c>
      <c r="H27" s="21">
        <f>G27*10%+G27</f>
        <v>-80525.5</v>
      </c>
      <c r="I27" s="8"/>
    </row>
    <row r="28" spans="2:9" ht="12.75">
      <c r="B28" s="3" t="s">
        <v>6</v>
      </c>
      <c r="C28" s="21">
        <f>C27</f>
        <v>-50000</v>
      </c>
      <c r="D28" s="21">
        <f>D27</f>
        <v>-55000</v>
      </c>
      <c r="E28" s="21">
        <f>E27</f>
        <v>-60500</v>
      </c>
      <c r="F28" s="21">
        <f>F27</f>
        <v>-66550</v>
      </c>
      <c r="G28" s="21">
        <f>G27</f>
        <v>-73205</v>
      </c>
      <c r="H28" s="26">
        <f>H25-H26</f>
        <v>5000</v>
      </c>
      <c r="I28" s="25"/>
    </row>
    <row r="29" spans="2:9" ht="12.75">
      <c r="B29" s="24" t="s">
        <v>8</v>
      </c>
      <c r="C29" s="23"/>
      <c r="D29" s="2"/>
      <c r="E29" s="2"/>
      <c r="F29" s="2"/>
      <c r="G29" s="2"/>
      <c r="H29" s="19"/>
      <c r="I29" s="8"/>
    </row>
    <row r="30" spans="2:3" ht="12.75">
      <c r="B30" s="9" t="s">
        <v>11</v>
      </c>
      <c r="C30" s="22"/>
    </row>
    <row r="31" spans="2:8" ht="12.75">
      <c r="B31" s="12"/>
      <c r="C31" s="12"/>
      <c r="D31" s="12"/>
      <c r="E31" s="12"/>
      <c r="F31" s="11"/>
      <c r="G31" s="11"/>
      <c r="H31" s="11"/>
    </row>
    <row r="32" spans="2:10" ht="12.75">
      <c r="B32" s="60" t="s">
        <v>10</v>
      </c>
      <c r="C32" s="61"/>
      <c r="D32" s="61"/>
      <c r="E32" s="61"/>
      <c r="F32" s="61"/>
      <c r="G32" s="61"/>
      <c r="H32" s="61"/>
      <c r="J32" s="33" t="s">
        <v>14</v>
      </c>
    </row>
    <row r="33" spans="2:10" ht="12.75">
      <c r="B33" s="2"/>
      <c r="C33" s="2">
        <v>0</v>
      </c>
      <c r="D33" s="2">
        <v>1</v>
      </c>
      <c r="E33" s="2">
        <v>2</v>
      </c>
      <c r="F33" s="2">
        <v>3</v>
      </c>
      <c r="G33" s="2">
        <v>4</v>
      </c>
      <c r="H33" s="19">
        <v>5</v>
      </c>
      <c r="J33" s="44">
        <f>NPV(I39,D34:H34)</f>
        <v>41505.91272329882</v>
      </c>
    </row>
    <row r="34" spans="2:10" ht="12.75">
      <c r="B34" s="3" t="s">
        <v>3</v>
      </c>
      <c r="C34" s="2"/>
      <c r="D34" s="21">
        <f>H25</f>
        <v>10000</v>
      </c>
      <c r="E34" s="21">
        <f>D34*5%+D34</f>
        <v>10500</v>
      </c>
      <c r="F34" s="21">
        <f>E34*5%+E34</f>
        <v>11025</v>
      </c>
      <c r="G34" s="21">
        <f>F34*5%+F34</f>
        <v>11576.25</v>
      </c>
      <c r="H34" s="21">
        <f>G34*5%+G34</f>
        <v>12155.0625</v>
      </c>
      <c r="J34" s="44">
        <f>NPV(I39,D35:H35)</f>
        <v>20013.000571247612</v>
      </c>
    </row>
    <row r="35" spans="2:8" ht="12.75">
      <c r="B35" s="3" t="s">
        <v>4</v>
      </c>
      <c r="C35" s="2"/>
      <c r="D35" s="21">
        <f>H26</f>
        <v>5000</v>
      </c>
      <c r="E35" s="21">
        <f>D35*3%+D35</f>
        <v>5150</v>
      </c>
      <c r="F35" s="21">
        <f>E35*3%+E35</f>
        <v>5304.5</v>
      </c>
      <c r="G35" s="21">
        <f>F35*3%+F35</f>
        <v>5463.635</v>
      </c>
      <c r="H35" s="21">
        <f>G35*3%+G35</f>
        <v>5627.54405</v>
      </c>
    </row>
    <row r="36" spans="2:10" ht="12.75">
      <c r="B36" s="3" t="s">
        <v>5</v>
      </c>
      <c r="C36" s="21">
        <f>H27</f>
        <v>-80525.5</v>
      </c>
      <c r="D36" s="21">
        <f>C36</f>
        <v>-80525.5</v>
      </c>
      <c r="E36" s="21">
        <f>D36</f>
        <v>-80525.5</v>
      </c>
      <c r="F36" s="21">
        <f>E36</f>
        <v>-80525.5</v>
      </c>
      <c r="G36" s="21">
        <f>F36</f>
        <v>-80525.5</v>
      </c>
      <c r="H36" s="21">
        <f>G36</f>
        <v>-80525.5</v>
      </c>
      <c r="J36" s="43">
        <f>J33/J34</f>
        <v>2.073947511045883</v>
      </c>
    </row>
    <row r="37" spans="2:8" ht="12.75">
      <c r="B37" s="3" t="s">
        <v>6</v>
      </c>
      <c r="C37" s="21">
        <f>C36</f>
        <v>-80525.5</v>
      </c>
      <c r="D37" s="21">
        <f>D34-D35</f>
        <v>5000</v>
      </c>
      <c r="E37" s="21">
        <f>E34-E35</f>
        <v>5350</v>
      </c>
      <c r="F37" s="21">
        <f>F34-F35</f>
        <v>5720.5</v>
      </c>
      <c r="G37" s="21">
        <f>G34-G35</f>
        <v>6112.615</v>
      </c>
      <c r="H37" s="21">
        <f>H34-H35</f>
        <v>6527.51845</v>
      </c>
    </row>
    <row r="38" spans="2:8" ht="12.75">
      <c r="B38" s="3" t="s">
        <v>8</v>
      </c>
      <c r="C38" s="20">
        <f>NPV(I39,D37:H37)+C36</f>
        <v>-59032.58784794879</v>
      </c>
      <c r="D38" s="2"/>
      <c r="E38" s="2"/>
      <c r="F38" s="2"/>
      <c r="G38" s="2"/>
      <c r="H38" s="19"/>
    </row>
    <row r="39" spans="2:9" ht="12.75">
      <c r="B39" s="12"/>
      <c r="C39" s="12"/>
      <c r="D39" s="12"/>
      <c r="E39" s="12"/>
      <c r="F39" s="11"/>
      <c r="G39" s="11"/>
      <c r="H39" s="11"/>
      <c r="I39" s="5">
        <v>0.1</v>
      </c>
    </row>
    <row r="40" spans="2:8" ht="12.75">
      <c r="B40" s="12"/>
      <c r="C40" s="66" t="s">
        <v>8</v>
      </c>
      <c r="D40" s="66"/>
      <c r="E40" s="12"/>
      <c r="F40" s="11"/>
      <c r="G40" s="11"/>
      <c r="H40" s="11"/>
    </row>
    <row r="41" spans="2:9" ht="13.5">
      <c r="B41" s="7"/>
      <c r="C41" s="18">
        <v>0.02</v>
      </c>
      <c r="D41" s="17">
        <f>NPV(C41,D37:H37)+C36</f>
        <v>-53531.445340577404</v>
      </c>
      <c r="E41" s="12"/>
      <c r="F41" s="12"/>
      <c r="G41" s="11"/>
      <c r="H41" s="11"/>
      <c r="I41" s="11"/>
    </row>
    <row r="42" spans="2:9" ht="12.75">
      <c r="B42" s="7"/>
      <c r="C42" s="16">
        <v>0.021</v>
      </c>
      <c r="D42" s="15">
        <f>NPV(C42,D37:H37)+C36</f>
        <v>-53613.125621164836</v>
      </c>
      <c r="E42" s="12"/>
      <c r="F42" s="12"/>
      <c r="G42" s="11"/>
      <c r="H42" s="11"/>
      <c r="I42" s="11"/>
    </row>
    <row r="43" spans="2:9" ht="12.75">
      <c r="B43" s="7"/>
      <c r="C43" s="14">
        <v>0.022</v>
      </c>
      <c r="D43" s="15">
        <f>NPV(C43,D38:H38)+C37</f>
        <v>-80525.5</v>
      </c>
      <c r="E43" s="12"/>
      <c r="F43" s="12"/>
      <c r="G43" s="11"/>
      <c r="H43" s="11"/>
      <c r="I43" s="11"/>
    </row>
    <row r="44" spans="2:9" ht="12.75">
      <c r="B44" s="7"/>
      <c r="C44" s="14">
        <v>0.023</v>
      </c>
      <c r="D44" s="15">
        <f>NPV(C44,D39:H39)+C38</f>
        <v>-59032.58784794879</v>
      </c>
      <c r="E44" s="12"/>
      <c r="F44" s="12"/>
      <c r="G44" s="11"/>
      <c r="H44" s="11"/>
      <c r="I44" s="11"/>
    </row>
    <row r="45" spans="2:9" ht="12.75">
      <c r="B45" s="7"/>
      <c r="C45" s="14">
        <v>0.024</v>
      </c>
      <c r="D45" s="13">
        <f>NPV(C45,D37:H37)+C36</f>
        <v>-53855.907141176576</v>
      </c>
      <c r="E45" s="12"/>
      <c r="F45" s="12"/>
      <c r="G45" s="11"/>
      <c r="H45" s="11"/>
      <c r="I45" s="11"/>
    </row>
    <row r="46" spans="2:9" ht="12.75">
      <c r="B46" s="7"/>
      <c r="C46" s="14">
        <v>0.025</v>
      </c>
      <c r="D46" s="13">
        <f>NPV(C46,D37:H37)+C36</f>
        <v>-53936.088599569215</v>
      </c>
      <c r="E46" s="12"/>
      <c r="F46" s="12"/>
      <c r="G46" s="11"/>
      <c r="H46" s="11"/>
      <c r="I46" s="11"/>
    </row>
    <row r="47" spans="2:9" ht="12.75">
      <c r="B47" s="7"/>
      <c r="C47" s="14">
        <v>0.026</v>
      </c>
      <c r="D47" s="15">
        <f>NPV(C47,D42:H42)+C41</f>
        <v>-52254.48840269478</v>
      </c>
      <c r="E47" s="12"/>
      <c r="F47" s="12"/>
      <c r="G47" s="11"/>
      <c r="H47" s="11"/>
      <c r="I47" s="11"/>
    </row>
    <row r="48" spans="2:9" ht="12.75">
      <c r="B48" s="7"/>
      <c r="C48" s="14">
        <v>0.026</v>
      </c>
      <c r="D48" s="15">
        <f>NPV(C48,D43:H43)+C42</f>
        <v>-78484.87178752437</v>
      </c>
      <c r="E48" s="12"/>
      <c r="F48" s="12"/>
      <c r="G48" s="11"/>
      <c r="H48" s="11"/>
      <c r="I48" s="11"/>
    </row>
    <row r="49" spans="2:9" ht="12.75">
      <c r="B49" s="7"/>
      <c r="C49" s="14">
        <v>0.027</v>
      </c>
      <c r="D49" s="15">
        <f>NPV(C49,D44:H44)+C43</f>
        <v>-57480.58934172229</v>
      </c>
      <c r="E49" s="12"/>
      <c r="F49" s="12"/>
      <c r="G49" s="11"/>
      <c r="H49" s="11"/>
      <c r="I49" s="11"/>
    </row>
    <row r="50" spans="2:9" ht="12.75">
      <c r="B50" s="7"/>
      <c r="C50" s="14">
        <v>0.028</v>
      </c>
      <c r="D50" s="13">
        <f>NPV(C50,D37:H37)+C36</f>
        <v>-54174.42644177457</v>
      </c>
      <c r="E50" s="12"/>
      <c r="F50" s="12"/>
      <c r="G50" s="11"/>
      <c r="H50" s="11"/>
      <c r="I50" s="11"/>
    </row>
    <row r="51" spans="2:9" ht="12.75">
      <c r="B51" s="7"/>
      <c r="C51" s="14">
        <v>0.029</v>
      </c>
      <c r="D51" s="13">
        <f>NPV(C51,D37:H37)+C36</f>
        <v>-54253.14406447075</v>
      </c>
      <c r="E51" s="12"/>
      <c r="F51" s="12"/>
      <c r="G51" s="11"/>
      <c r="H51" s="11"/>
      <c r="I51" s="11"/>
    </row>
    <row r="52" spans="2:9" ht="12.75">
      <c r="B52" s="7"/>
      <c r="C52" s="12"/>
      <c r="D52" s="12"/>
      <c r="E52" s="12"/>
      <c r="F52" s="12"/>
      <c r="G52" s="11"/>
      <c r="H52" s="11"/>
      <c r="I52" s="11"/>
    </row>
  </sheetData>
  <sheetProtection/>
  <mergeCells count="3">
    <mergeCell ref="B23:H23"/>
    <mergeCell ref="C40:D40"/>
    <mergeCell ref="B32:H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9"/>
  <sheetViews>
    <sheetView tabSelected="1" zoomScalePageLayoutView="0" workbookViewId="0" topLeftCell="A1">
      <selection activeCell="B1" sqref="B1:H2"/>
    </sheetView>
  </sheetViews>
  <sheetFormatPr defaultColWidth="11.421875" defaultRowHeight="12.75"/>
  <cols>
    <col min="3" max="3" width="12.28125" style="0" customWidth="1"/>
    <col min="4" max="4" width="12.28125" style="0" bestFit="1" customWidth="1"/>
    <col min="5" max="5" width="18.00390625" style="0" customWidth="1"/>
    <col min="6" max="6" width="23.421875" style="0" customWidth="1"/>
    <col min="7" max="7" width="19.421875" style="0" customWidth="1"/>
    <col min="8" max="8" width="15.140625" style="0" customWidth="1"/>
    <col min="9" max="9" width="12.28125" style="0" bestFit="1" customWidth="1"/>
  </cols>
  <sheetData>
    <row r="1" spans="2:8" ht="12.75">
      <c r="B1" s="68" t="s">
        <v>22</v>
      </c>
      <c r="C1" s="68"/>
      <c r="D1" s="68"/>
      <c r="E1" s="68"/>
      <c r="F1" s="68"/>
      <c r="G1" s="68"/>
      <c r="H1" s="68"/>
    </row>
    <row r="2" spans="2:8" ht="12.75">
      <c r="B2" s="68"/>
      <c r="C2" s="68"/>
      <c r="D2" s="68"/>
      <c r="E2" s="68"/>
      <c r="F2" s="68"/>
      <c r="G2" s="68"/>
      <c r="H2" s="68"/>
    </row>
    <row r="3" ht="13.5">
      <c r="B3" s="45"/>
    </row>
    <row r="4" ht="13.5">
      <c r="B4" s="45"/>
    </row>
    <row r="5" spans="2:10" ht="13.5">
      <c r="B5" s="46" t="s">
        <v>19</v>
      </c>
      <c r="C5" s="47" t="s">
        <v>3</v>
      </c>
      <c r="D5" s="47" t="s">
        <v>4</v>
      </c>
      <c r="E5" s="47" t="s">
        <v>20</v>
      </c>
      <c r="F5" s="47" t="s">
        <v>21</v>
      </c>
      <c r="G5" s="47" t="s">
        <v>6</v>
      </c>
      <c r="H5" s="48" t="s">
        <v>8</v>
      </c>
      <c r="J5" s="5"/>
    </row>
    <row r="6" spans="2:10" ht="13.5">
      <c r="B6" s="53">
        <v>0</v>
      </c>
      <c r="C6" s="54"/>
      <c r="D6" s="54"/>
      <c r="E6" s="55">
        <v>-50000</v>
      </c>
      <c r="F6" s="55"/>
      <c r="G6" s="54">
        <f aca="true" t="shared" si="0" ref="G6:G11">SUM(C6:E6)</f>
        <v>-50000</v>
      </c>
      <c r="H6" s="54"/>
      <c r="J6" s="49"/>
    </row>
    <row r="7" spans="2:10" ht="13.5">
      <c r="B7" s="53">
        <v>1</v>
      </c>
      <c r="C7" s="54"/>
      <c r="D7" s="54"/>
      <c r="E7" s="55">
        <f>E6*10%+E6</f>
        <v>-55000</v>
      </c>
      <c r="F7" s="55"/>
      <c r="G7" s="54">
        <f t="shared" si="0"/>
        <v>-55000</v>
      </c>
      <c r="H7" s="54"/>
      <c r="J7" s="49"/>
    </row>
    <row r="8" spans="2:10" ht="13.5">
      <c r="B8" s="53">
        <v>2</v>
      </c>
      <c r="C8" s="54"/>
      <c r="D8" s="54"/>
      <c r="E8" s="55">
        <f>E7*10%+E7</f>
        <v>-60500</v>
      </c>
      <c r="F8" s="55"/>
      <c r="G8" s="54">
        <f t="shared" si="0"/>
        <v>-60500</v>
      </c>
      <c r="H8" s="54"/>
      <c r="J8" s="49"/>
    </row>
    <row r="9" spans="2:10" ht="13.5">
      <c r="B9" s="53">
        <v>3</v>
      </c>
      <c r="C9" s="54"/>
      <c r="D9" s="54"/>
      <c r="E9" s="55">
        <f>E8*10%+E8</f>
        <v>-66550</v>
      </c>
      <c r="F9" s="55"/>
      <c r="G9" s="54">
        <f t="shared" si="0"/>
        <v>-66550</v>
      </c>
      <c r="H9" s="54"/>
      <c r="J9" s="49"/>
    </row>
    <row r="10" spans="2:10" ht="13.5">
      <c r="B10" s="53">
        <v>4</v>
      </c>
      <c r="C10" s="54"/>
      <c r="D10" s="54"/>
      <c r="E10" s="55">
        <f>E9*10%+E9</f>
        <v>-73205</v>
      </c>
      <c r="F10" s="55"/>
      <c r="G10" s="54">
        <f t="shared" si="0"/>
        <v>-73205</v>
      </c>
      <c r="H10" s="54"/>
      <c r="J10" s="49"/>
    </row>
    <row r="11" spans="2:10" ht="13.5">
      <c r="B11" s="53">
        <v>5</v>
      </c>
      <c r="C11" s="54">
        <f>10000</f>
        <v>10000</v>
      </c>
      <c r="D11" s="54">
        <f>-5000</f>
        <v>-5000</v>
      </c>
      <c r="E11" s="56"/>
      <c r="F11" s="56"/>
      <c r="G11" s="56">
        <f t="shared" si="0"/>
        <v>5000</v>
      </c>
      <c r="H11" s="57">
        <f>NPV(J5,Hoja3!G11:G66)+E6</f>
        <v>2147713.6508710943</v>
      </c>
      <c r="I11" s="6"/>
      <c r="J11" s="49"/>
    </row>
    <row r="12" spans="2:10" ht="13.5">
      <c r="B12" s="53">
        <v>6</v>
      </c>
      <c r="C12" s="54">
        <f>C11*5%+C11</f>
        <v>10500</v>
      </c>
      <c r="D12" s="54">
        <f>D11*3%+D11</f>
        <v>-5150</v>
      </c>
      <c r="E12" s="56"/>
      <c r="F12" s="56"/>
      <c r="G12" s="56">
        <f aca="true" t="shared" si="1" ref="G12:G65">SUM(C12:E12)</f>
        <v>5350</v>
      </c>
      <c r="H12" s="57">
        <f>NPV(J6,Hoja3!G12:G67)+E7</f>
        <v>2137713.6508710943</v>
      </c>
      <c r="J12" s="49"/>
    </row>
    <row r="13" spans="2:10" ht="13.5">
      <c r="B13" s="53">
        <v>7</v>
      </c>
      <c r="C13" s="54">
        <f aca="true" t="shared" si="2" ref="C13:C66">C12*5%+C12</f>
        <v>11025</v>
      </c>
      <c r="D13" s="54">
        <f aca="true" t="shared" si="3" ref="D13:D66">D12*3%+D12</f>
        <v>-5304.5</v>
      </c>
      <c r="E13" s="56"/>
      <c r="F13" s="56"/>
      <c r="G13" s="56">
        <f t="shared" si="1"/>
        <v>5720.5</v>
      </c>
      <c r="H13" s="57">
        <f>NPV(J7,Hoja3!G13:G68)+E8</f>
        <v>2126863.6508710943</v>
      </c>
      <c r="J13" s="49"/>
    </row>
    <row r="14" spans="2:10" ht="13.5">
      <c r="B14" s="53">
        <v>8</v>
      </c>
      <c r="C14" s="54">
        <f t="shared" si="2"/>
        <v>11576.25</v>
      </c>
      <c r="D14" s="54">
        <f t="shared" si="3"/>
        <v>-5463.635</v>
      </c>
      <c r="E14" s="56"/>
      <c r="F14" s="56"/>
      <c r="G14" s="56">
        <f t="shared" si="1"/>
        <v>6112.615</v>
      </c>
      <c r="H14" s="57">
        <f>NPV(J8,Hoja3!G14:G69)+E9</f>
        <v>2115093.1508710943</v>
      </c>
      <c r="J14" s="49"/>
    </row>
    <row r="15" spans="2:8" ht="13.5">
      <c r="B15" s="53">
        <v>9</v>
      </c>
      <c r="C15" s="54">
        <f t="shared" si="2"/>
        <v>12155.0625</v>
      </c>
      <c r="D15" s="54">
        <f t="shared" si="3"/>
        <v>-5627.54405</v>
      </c>
      <c r="E15" s="56"/>
      <c r="F15" s="56"/>
      <c r="G15" s="56">
        <f t="shared" si="1"/>
        <v>6527.51845</v>
      </c>
      <c r="H15" s="57">
        <f>NPV(J9,Hoja3!G15:G70)+E10</f>
        <v>2102325.535871094</v>
      </c>
    </row>
    <row r="16" spans="2:8" ht="13.5">
      <c r="B16" s="53">
        <v>10</v>
      </c>
      <c r="C16" s="54">
        <f>C15*5%+C15</f>
        <v>12762.815625</v>
      </c>
      <c r="D16" s="54">
        <f t="shared" si="3"/>
        <v>-5796.3703715</v>
      </c>
      <c r="E16" s="56"/>
      <c r="F16" s="56"/>
      <c r="G16" s="56">
        <f t="shared" si="1"/>
        <v>6966.445253499999</v>
      </c>
      <c r="H16" s="57">
        <f>NPV(J10,Hoja3!G16:G71)+E11</f>
        <v>2169003.0174210942</v>
      </c>
    </row>
    <row r="17" spans="2:8" ht="13.5">
      <c r="B17" s="53">
        <v>11</v>
      </c>
      <c r="C17" s="54">
        <f t="shared" si="2"/>
        <v>13400.95640625</v>
      </c>
      <c r="D17" s="54">
        <f t="shared" si="3"/>
        <v>-5970.261482645</v>
      </c>
      <c r="E17" s="56"/>
      <c r="F17" s="56"/>
      <c r="G17" s="56">
        <f t="shared" si="1"/>
        <v>7430.6949236049995</v>
      </c>
      <c r="H17" s="57">
        <f>NPV(J11,Hoja3!G17:G72)+E12</f>
        <v>2162036.572167594</v>
      </c>
    </row>
    <row r="18" spans="2:8" ht="13.5">
      <c r="B18" s="53">
        <v>12</v>
      </c>
      <c r="C18" s="54">
        <f t="shared" si="2"/>
        <v>14071.0042265625</v>
      </c>
      <c r="D18" s="54">
        <f t="shared" si="3"/>
        <v>-6149.36932712435</v>
      </c>
      <c r="E18" s="56"/>
      <c r="F18" s="56"/>
      <c r="G18" s="56">
        <f t="shared" si="1"/>
        <v>7921.63489943815</v>
      </c>
      <c r="H18" s="57">
        <f>NPV(J12,Hoja3!G18:G73)+E13</f>
        <v>2154605.877243989</v>
      </c>
    </row>
    <row r="19" spans="2:8" ht="13.5">
      <c r="B19" s="53">
        <v>13</v>
      </c>
      <c r="C19" s="54">
        <f t="shared" si="2"/>
        <v>14774.554437890625</v>
      </c>
      <c r="D19" s="54">
        <f t="shared" si="3"/>
        <v>-6333.850406938081</v>
      </c>
      <c r="E19" s="56"/>
      <c r="F19" s="56"/>
      <c r="G19" s="56">
        <f t="shared" si="1"/>
        <v>8440.704030952544</v>
      </c>
      <c r="H19" s="57">
        <f>NPV(J13,Hoja3!G19:G74)+E14</f>
        <v>2146684.242344551</v>
      </c>
    </row>
    <row r="20" spans="2:8" ht="13.5">
      <c r="B20" s="53">
        <v>14</v>
      </c>
      <c r="C20" s="54">
        <f t="shared" si="2"/>
        <v>15513.282159785156</v>
      </c>
      <c r="D20" s="54">
        <f t="shared" si="3"/>
        <v>-6523.865919146223</v>
      </c>
      <c r="E20" s="56"/>
      <c r="F20" s="56"/>
      <c r="G20" s="56">
        <f t="shared" si="1"/>
        <v>8989.416240638933</v>
      </c>
      <c r="H20" s="57">
        <f>NPV(J14,Hoja3!G20:G75)+E15</f>
        <v>2138243.5383135984</v>
      </c>
    </row>
    <row r="21" spans="2:8" ht="13.5">
      <c r="B21" s="53">
        <v>15</v>
      </c>
      <c r="C21" s="54">
        <f t="shared" si="2"/>
        <v>16288.946267774414</v>
      </c>
      <c r="D21" s="54">
        <f t="shared" si="3"/>
        <v>-6719.58189672061</v>
      </c>
      <c r="E21" s="56"/>
      <c r="F21" s="56"/>
      <c r="G21" s="56">
        <f t="shared" si="1"/>
        <v>9569.364371053805</v>
      </c>
      <c r="H21" s="57">
        <f>NPV(J15,Hoja3!G21:G76)+E16</f>
        <v>2129254.1220729593</v>
      </c>
    </row>
    <row r="22" spans="2:8" ht="13.5">
      <c r="B22" s="53">
        <v>16</v>
      </c>
      <c r="C22" s="54">
        <f t="shared" si="2"/>
        <v>17103.393581163135</v>
      </c>
      <c r="D22" s="54">
        <f t="shared" si="3"/>
        <v>-6921.169353622228</v>
      </c>
      <c r="E22" s="56"/>
      <c r="F22" s="56"/>
      <c r="G22" s="56">
        <f t="shared" si="1"/>
        <v>10182.224227540906</v>
      </c>
      <c r="H22" s="57">
        <f>NPV(J16,Hoja3!G22:G77)+E17</f>
        <v>2119684.757701906</v>
      </c>
    </row>
    <row r="23" spans="2:8" ht="13.5">
      <c r="B23" s="53">
        <v>17</v>
      </c>
      <c r="C23" s="54">
        <f t="shared" si="2"/>
        <v>17958.56326022129</v>
      </c>
      <c r="D23" s="54">
        <f t="shared" si="3"/>
        <v>-7128.804434230895</v>
      </c>
      <c r="E23" s="56"/>
      <c r="F23" s="56"/>
      <c r="G23" s="56">
        <f t="shared" si="1"/>
        <v>10829.758825990395</v>
      </c>
      <c r="H23" s="57">
        <f>NPV(J17,Hoja3!G23:G78)+E18</f>
        <v>2109502.533474365</v>
      </c>
    </row>
    <row r="24" spans="2:8" ht="13.5">
      <c r="B24" s="53">
        <v>18</v>
      </c>
      <c r="C24" s="54">
        <f t="shared" si="2"/>
        <v>18856.491423232354</v>
      </c>
      <c r="D24" s="54">
        <f t="shared" si="3"/>
        <v>-7342.668567257821</v>
      </c>
      <c r="E24" s="56"/>
      <c r="F24" s="56"/>
      <c r="G24" s="56">
        <f t="shared" si="1"/>
        <v>11513.822855974533</v>
      </c>
      <c r="H24" s="57">
        <f>NPV(J18,Hoja3!G24:G79)+E19</f>
        <v>2098672.7746483744</v>
      </c>
    </row>
    <row r="25" spans="2:8" ht="13.5">
      <c r="B25" s="53">
        <v>19</v>
      </c>
      <c r="C25" s="54">
        <f t="shared" si="2"/>
        <v>19799.31599439397</v>
      </c>
      <c r="D25" s="54">
        <f t="shared" si="3"/>
        <v>-7562.948624275556</v>
      </c>
      <c r="E25" s="56"/>
      <c r="F25" s="56"/>
      <c r="G25" s="56">
        <f t="shared" si="1"/>
        <v>12236.367370118416</v>
      </c>
      <c r="H25" s="57">
        <f>NPV(J19,Hoja3!G25:G80)+E20</f>
        <v>2087158.9517923999</v>
      </c>
    </row>
    <row r="26" spans="2:8" ht="13.5">
      <c r="B26" s="53">
        <v>20</v>
      </c>
      <c r="C26" s="54">
        <f t="shared" si="2"/>
        <v>20789.28179411367</v>
      </c>
      <c r="D26" s="54">
        <f t="shared" si="3"/>
        <v>-7789.837083003822</v>
      </c>
      <c r="E26" s="56"/>
      <c r="F26" s="56"/>
      <c r="G26" s="56">
        <f t="shared" si="1"/>
        <v>12999.444711109849</v>
      </c>
      <c r="H26" s="57">
        <f>NPV(J20,Hoja3!G26:G81)+E21</f>
        <v>2074922.5844222815</v>
      </c>
    </row>
    <row r="27" spans="2:8" ht="13.5">
      <c r="B27" s="53">
        <v>21</v>
      </c>
      <c r="C27" s="54">
        <f t="shared" si="2"/>
        <v>21828.745883819356</v>
      </c>
      <c r="D27" s="54">
        <f t="shared" si="3"/>
        <v>-8023.532195493936</v>
      </c>
      <c r="E27" s="56"/>
      <c r="F27" s="56"/>
      <c r="G27" s="56">
        <f t="shared" si="1"/>
        <v>13805.21368832542</v>
      </c>
      <c r="H27" s="57">
        <f>NPV(J21,Hoja3!G27:G82)+E22</f>
        <v>2061923.1397111716</v>
      </c>
    </row>
    <row r="28" spans="2:8" ht="13.5">
      <c r="B28" s="53">
        <v>22</v>
      </c>
      <c r="C28" s="54">
        <f t="shared" si="2"/>
        <v>22920.183178010324</v>
      </c>
      <c r="D28" s="54">
        <f t="shared" si="3"/>
        <v>-8264.238161358755</v>
      </c>
      <c r="E28" s="56"/>
      <c r="F28" s="56"/>
      <c r="G28" s="56">
        <f t="shared" si="1"/>
        <v>14655.945016651569</v>
      </c>
      <c r="H28" s="57">
        <f>NPV(J22,Hoja3!G28:G83)+E23</f>
        <v>2048117.9260228463</v>
      </c>
    </row>
    <row r="29" spans="2:8" ht="13.5">
      <c r="B29" s="53">
        <v>23</v>
      </c>
      <c r="C29" s="54">
        <f t="shared" si="2"/>
        <v>24066.19233691084</v>
      </c>
      <c r="D29" s="54">
        <f t="shared" si="3"/>
        <v>-8512.165306199518</v>
      </c>
      <c r="E29" s="56"/>
      <c r="F29" s="56"/>
      <c r="G29" s="56">
        <f t="shared" si="1"/>
        <v>15554.027030711322</v>
      </c>
      <c r="H29" s="57">
        <f>NPV(J23,Hoja3!G29:G84)+E24</f>
        <v>2033461.9810061944</v>
      </c>
    </row>
    <row r="30" spans="2:8" ht="13.5">
      <c r="B30" s="53">
        <v>24</v>
      </c>
      <c r="C30" s="54">
        <f t="shared" si="2"/>
        <v>25269.501953756382</v>
      </c>
      <c r="D30" s="54">
        <f t="shared" si="3"/>
        <v>-8767.530265385503</v>
      </c>
      <c r="E30" s="56"/>
      <c r="F30" s="56"/>
      <c r="G30" s="56">
        <f t="shared" si="1"/>
        <v>16501.97168837088</v>
      </c>
      <c r="H30" s="57">
        <f>NPV(J24,Hoja3!G30:G85)+E25</f>
        <v>2017907.953975483</v>
      </c>
    </row>
    <row r="31" spans="2:8" ht="13.5">
      <c r="B31" s="53">
        <v>25</v>
      </c>
      <c r="C31" s="54">
        <f t="shared" si="2"/>
        <v>26532.977051444203</v>
      </c>
      <c r="D31" s="54">
        <f t="shared" si="3"/>
        <v>-9030.556173347068</v>
      </c>
      <c r="E31" s="56"/>
      <c r="F31" s="56"/>
      <c r="G31" s="56">
        <f t="shared" si="1"/>
        <v>17502.420878097135</v>
      </c>
      <c r="H31" s="57">
        <f>NPV(J25,Hoja3!G31:G86)+E26</f>
        <v>2001405.9822871122</v>
      </c>
    </row>
    <row r="32" spans="2:8" ht="13.5">
      <c r="B32" s="53">
        <v>26</v>
      </c>
      <c r="C32" s="54">
        <f t="shared" si="2"/>
        <v>27859.62590401641</v>
      </c>
      <c r="D32" s="54">
        <f t="shared" si="3"/>
        <v>-9301.47285854748</v>
      </c>
      <c r="E32" s="56"/>
      <c r="F32" s="56"/>
      <c r="G32" s="56">
        <f t="shared" si="1"/>
        <v>18558.15304546893</v>
      </c>
      <c r="H32" s="57">
        <f>NPV(J26,Hoja3!G32:G87)+E27</f>
        <v>1983903.5614090152</v>
      </c>
    </row>
    <row r="33" spans="2:8" ht="13.5">
      <c r="B33" s="53">
        <v>27</v>
      </c>
      <c r="C33" s="54">
        <f t="shared" si="2"/>
        <v>29252.607199217233</v>
      </c>
      <c r="D33" s="54">
        <f t="shared" si="3"/>
        <v>-9580.517044303904</v>
      </c>
      <c r="E33" s="56"/>
      <c r="F33" s="56"/>
      <c r="G33" s="56">
        <f t="shared" si="1"/>
        <v>19672.090154913327</v>
      </c>
      <c r="H33" s="57">
        <f>NPV(J27,Hoja3!G33:G88)+E28</f>
        <v>1965345.4083635462</v>
      </c>
    </row>
    <row r="34" spans="2:8" ht="13.5">
      <c r="B34" s="53">
        <v>28</v>
      </c>
      <c r="C34" s="54">
        <f t="shared" si="2"/>
        <v>30715.237559178095</v>
      </c>
      <c r="D34" s="54">
        <f t="shared" si="3"/>
        <v>-9867.93255563302</v>
      </c>
      <c r="E34" s="56"/>
      <c r="F34" s="56"/>
      <c r="G34" s="56">
        <f t="shared" si="1"/>
        <v>20847.305003545072</v>
      </c>
      <c r="H34" s="57">
        <f>NPV(J28,Hoja3!G34:G89)+E29</f>
        <v>1945673.3182086328</v>
      </c>
    </row>
    <row r="35" spans="2:8" ht="13.5">
      <c r="B35" s="53">
        <v>29</v>
      </c>
      <c r="C35" s="54">
        <f t="shared" si="2"/>
        <v>32250.999437136998</v>
      </c>
      <c r="D35" s="54">
        <f t="shared" si="3"/>
        <v>-10163.970532302012</v>
      </c>
      <c r="E35" s="56"/>
      <c r="F35" s="56"/>
      <c r="G35" s="56">
        <f t="shared" si="1"/>
        <v>22087.028904834988</v>
      </c>
      <c r="H35" s="57">
        <f>NPV(J29,Hoja3!G35:G90)+E30</f>
        <v>1924826.0132050877</v>
      </c>
    </row>
    <row r="36" spans="2:8" ht="13.5">
      <c r="B36" s="53">
        <v>30</v>
      </c>
      <c r="C36" s="54">
        <f t="shared" si="2"/>
        <v>33863.549408993844</v>
      </c>
      <c r="D36" s="54">
        <f t="shared" si="3"/>
        <v>-10468.889648271072</v>
      </c>
      <c r="E36" s="56"/>
      <c r="F36" s="56"/>
      <c r="G36" s="56">
        <f t="shared" si="1"/>
        <v>23394.659760722774</v>
      </c>
      <c r="H36" s="57">
        <f>NPV(J30,Hoja3!G36:G91)+E31</f>
        <v>1902738.9843002527</v>
      </c>
    </row>
    <row r="37" spans="2:8" ht="13.5">
      <c r="B37" s="53">
        <v>31</v>
      </c>
      <c r="C37" s="54">
        <f t="shared" si="2"/>
        <v>35556.72687944354</v>
      </c>
      <c r="D37" s="54">
        <f t="shared" si="3"/>
        <v>-10782.956337719204</v>
      </c>
      <c r="E37" s="56"/>
      <c r="F37" s="56"/>
      <c r="G37" s="56">
        <f t="shared" si="1"/>
        <v>24773.770541724334</v>
      </c>
      <c r="H37" s="57">
        <f>NPV(J31,Hoja3!G37:G92)+E32</f>
        <v>1879344.3245395299</v>
      </c>
    </row>
    <row r="38" spans="2:8" ht="13.5">
      <c r="B38" s="53">
        <v>32</v>
      </c>
      <c r="C38" s="54">
        <f t="shared" si="2"/>
        <v>37334.56322341572</v>
      </c>
      <c r="D38" s="54">
        <f t="shared" si="3"/>
        <v>-11106.445027850781</v>
      </c>
      <c r="E38" s="56"/>
      <c r="F38" s="56"/>
      <c r="G38" s="56">
        <f t="shared" si="1"/>
        <v>26228.118195564937</v>
      </c>
      <c r="H38" s="57">
        <f>NPV(J32,Hoja3!G38:G93)+E33</f>
        <v>1854570.5539978056</v>
      </c>
    </row>
    <row r="39" spans="2:8" ht="13.5">
      <c r="B39" s="53">
        <v>33</v>
      </c>
      <c r="C39" s="54">
        <f t="shared" si="2"/>
        <v>39201.291384586504</v>
      </c>
      <c r="D39" s="54">
        <f t="shared" si="3"/>
        <v>-11439.638378686304</v>
      </c>
      <c r="E39" s="56"/>
      <c r="F39" s="56"/>
      <c r="G39" s="56">
        <f t="shared" si="1"/>
        <v>27761.6530059002</v>
      </c>
      <c r="H39" s="57">
        <f>NPV(J33,Hoja3!G39:G94)+E34</f>
        <v>1828342.4358022406</v>
      </c>
    </row>
    <row r="40" spans="2:8" ht="13.5">
      <c r="B40" s="53">
        <v>34</v>
      </c>
      <c r="C40" s="54">
        <f t="shared" si="2"/>
        <v>41161.35595381583</v>
      </c>
      <c r="D40" s="54">
        <f t="shared" si="3"/>
        <v>-11782.827530046894</v>
      </c>
      <c r="E40" s="56"/>
      <c r="F40" s="56"/>
      <c r="G40" s="56">
        <f t="shared" si="1"/>
        <v>29378.528423768934</v>
      </c>
      <c r="H40" s="57">
        <f>NPV(J34,Hoja3!G40:G95)+E35</f>
        <v>1800580.7827963405</v>
      </c>
    </row>
    <row r="41" spans="2:8" ht="13.5">
      <c r="B41" s="53">
        <v>35</v>
      </c>
      <c r="C41" s="54">
        <f t="shared" si="2"/>
        <v>43219.42375150662</v>
      </c>
      <c r="D41" s="54">
        <f t="shared" si="3"/>
        <v>-12136.312355948301</v>
      </c>
      <c r="E41" s="56"/>
      <c r="F41" s="56"/>
      <c r="G41" s="56">
        <f t="shared" si="1"/>
        <v>31083.11139555832</v>
      </c>
      <c r="H41" s="57">
        <f>NPV(J35,Hoja3!G41:G96)+E36</f>
        <v>1771202.2543725716</v>
      </c>
    </row>
    <row r="42" spans="2:8" ht="13.5">
      <c r="B42" s="53">
        <v>36</v>
      </c>
      <c r="C42" s="54">
        <f t="shared" si="2"/>
        <v>45380.39493908195</v>
      </c>
      <c r="D42" s="54">
        <f t="shared" si="3"/>
        <v>-12500.40172662675</v>
      </c>
      <c r="E42" s="56"/>
      <c r="F42" s="56"/>
      <c r="G42" s="56">
        <f t="shared" si="1"/>
        <v>32879.9932124552</v>
      </c>
      <c r="H42" s="57">
        <f>NPV(J36,Hoja3!G42:G97)+E37</f>
        <v>1740119.1429770133</v>
      </c>
    </row>
    <row r="43" spans="2:8" ht="13.5">
      <c r="B43" s="53">
        <v>37</v>
      </c>
      <c r="C43" s="54">
        <f t="shared" si="2"/>
        <v>47649.41468603604</v>
      </c>
      <c r="D43" s="54">
        <f t="shared" si="3"/>
        <v>-12875.41377842555</v>
      </c>
      <c r="E43" s="56"/>
      <c r="F43" s="56"/>
      <c r="G43" s="56">
        <f t="shared" si="1"/>
        <v>34774.00090761049</v>
      </c>
      <c r="H43" s="57">
        <f>NPV(J37,Hoja3!G43:G98)+E38</f>
        <v>1707239.149764558</v>
      </c>
    </row>
    <row r="44" spans="2:8" ht="13.5">
      <c r="B44" s="53">
        <v>38</v>
      </c>
      <c r="C44" s="54">
        <f t="shared" si="2"/>
        <v>50031.88542033784</v>
      </c>
      <c r="D44" s="54">
        <f t="shared" si="3"/>
        <v>-13261.676191778317</v>
      </c>
      <c r="E44" s="56"/>
      <c r="F44" s="56"/>
      <c r="G44" s="56">
        <f t="shared" si="1"/>
        <v>36770.20922855953</v>
      </c>
      <c r="H44" s="57">
        <f>NPV(J38,Hoja3!G44:G99)+E39</f>
        <v>1672465.1488569477</v>
      </c>
    </row>
    <row r="45" spans="2:8" ht="13.5">
      <c r="B45" s="53">
        <v>39</v>
      </c>
      <c r="C45" s="54">
        <f t="shared" si="2"/>
        <v>52533.47969135473</v>
      </c>
      <c r="D45" s="54">
        <f t="shared" si="3"/>
        <v>-13659.526477531666</v>
      </c>
      <c r="E45" s="56"/>
      <c r="F45" s="56"/>
      <c r="G45" s="56">
        <f t="shared" si="1"/>
        <v>38873.953213823064</v>
      </c>
      <c r="H45" s="57">
        <f>NPV(J39,Hoja3!G45:G100)+E40</f>
        <v>1635694.939628388</v>
      </c>
    </row>
    <row r="46" spans="2:8" ht="13.5">
      <c r="B46" s="53">
        <v>40</v>
      </c>
      <c r="C46" s="54">
        <f t="shared" si="2"/>
        <v>55160.15367592247</v>
      </c>
      <c r="D46" s="54">
        <f t="shared" si="3"/>
        <v>-14069.312271857616</v>
      </c>
      <c r="E46" s="56"/>
      <c r="F46" s="56"/>
      <c r="G46" s="56">
        <f t="shared" si="1"/>
        <v>41090.84140406485</v>
      </c>
      <c r="H46" s="57">
        <f>NPV(J40,Hoja3!G46:G101)+E41</f>
        <v>1596820.986414565</v>
      </c>
    </row>
    <row r="47" spans="2:8" ht="13.5">
      <c r="B47" s="53">
        <v>41</v>
      </c>
      <c r="C47" s="54">
        <f t="shared" si="2"/>
        <v>57918.16135971859</v>
      </c>
      <c r="D47" s="54">
        <f t="shared" si="3"/>
        <v>-14491.391640013344</v>
      </c>
      <c r="E47" s="56"/>
      <c r="F47" s="56"/>
      <c r="G47" s="56">
        <f t="shared" si="1"/>
        <v>43426.76971970525</v>
      </c>
      <c r="H47" s="57">
        <f>NPV(J41,Hoja3!G47:G102)+E42</f>
        <v>1555730.1450105002</v>
      </c>
    </row>
    <row r="48" spans="2:8" ht="13.5">
      <c r="B48" s="53">
        <v>42</v>
      </c>
      <c r="C48" s="54">
        <f t="shared" si="2"/>
        <v>60814.069427704526</v>
      </c>
      <c r="D48" s="54">
        <f t="shared" si="3"/>
        <v>-14926.133389213745</v>
      </c>
      <c r="E48" s="56"/>
      <c r="F48" s="56"/>
      <c r="G48" s="56">
        <f t="shared" si="1"/>
        <v>45887.93603849078</v>
      </c>
      <c r="H48" s="57">
        <f>NPV(J42,Hoja3!G48:G103)+E43</f>
        <v>1512303.3752907948</v>
      </c>
    </row>
    <row r="49" spans="2:8" ht="13.5">
      <c r="B49" s="53">
        <v>43</v>
      </c>
      <c r="C49" s="54">
        <f t="shared" si="2"/>
        <v>63854.77289908975</v>
      </c>
      <c r="D49" s="54">
        <f t="shared" si="3"/>
        <v>-15373.917390890158</v>
      </c>
      <c r="E49" s="56"/>
      <c r="F49" s="56"/>
      <c r="G49" s="56">
        <f t="shared" si="1"/>
        <v>48480.855508199595</v>
      </c>
      <c r="H49" s="57">
        <f>NPV(J43,Hoja3!G49:G104)+E44</f>
        <v>1466415.4392523041</v>
      </c>
    </row>
    <row r="50" spans="2:8" ht="13.5">
      <c r="B50" s="53">
        <v>44</v>
      </c>
      <c r="C50" s="54">
        <f t="shared" si="2"/>
        <v>67047.51154404425</v>
      </c>
      <c r="D50" s="54">
        <f t="shared" si="3"/>
        <v>-15835.134912616862</v>
      </c>
      <c r="E50" s="56"/>
      <c r="F50" s="56"/>
      <c r="G50" s="56">
        <f t="shared" si="1"/>
        <v>51212.37663142738</v>
      </c>
      <c r="H50" s="57">
        <f>NPV(J44,Hoja3!G50:G105)+E45</f>
        <v>1417934.5837441045</v>
      </c>
    </row>
    <row r="51" spans="2:8" ht="13.5">
      <c r="B51" s="53">
        <v>45</v>
      </c>
      <c r="C51" s="54">
        <f t="shared" si="2"/>
        <v>70399.88712124646</v>
      </c>
      <c r="D51" s="54">
        <f t="shared" si="3"/>
        <v>-16310.188959995368</v>
      </c>
      <c r="E51" s="56"/>
      <c r="F51" s="56"/>
      <c r="G51" s="56">
        <f t="shared" si="1"/>
        <v>54089.698161251086</v>
      </c>
      <c r="H51" s="57">
        <f>NPV(J45,Hoja3!G51:G106)+E46</f>
        <v>1366722.2071126772</v>
      </c>
    </row>
    <row r="52" spans="2:8" ht="13.5">
      <c r="B52" s="53">
        <v>46</v>
      </c>
      <c r="C52" s="54">
        <f t="shared" si="2"/>
        <v>73919.88147730878</v>
      </c>
      <c r="D52" s="54">
        <f t="shared" si="3"/>
        <v>-16799.49462879523</v>
      </c>
      <c r="E52" s="56"/>
      <c r="F52" s="56"/>
      <c r="G52" s="56">
        <f t="shared" si="1"/>
        <v>57120.386848513546</v>
      </c>
      <c r="H52" s="57">
        <f>NPV(J46,Hoja3!G52:G107)+E47</f>
        <v>1312632.5089514263</v>
      </c>
    </row>
    <row r="53" spans="2:8" ht="13.5">
      <c r="B53" s="53">
        <v>47</v>
      </c>
      <c r="C53" s="54">
        <f t="shared" si="2"/>
        <v>77615.87555117422</v>
      </c>
      <c r="D53" s="54">
        <f t="shared" si="3"/>
        <v>-17303.479467659086</v>
      </c>
      <c r="E53" s="56"/>
      <c r="F53" s="56"/>
      <c r="G53" s="56">
        <f t="shared" si="1"/>
        <v>60312.39608351514</v>
      </c>
      <c r="H53" s="57">
        <f>NPV(J47,Hoja3!G53:G108)+E48</f>
        <v>1255512.1221029127</v>
      </c>
    </row>
    <row r="54" spans="2:8" ht="13.5">
      <c r="B54" s="53">
        <v>48</v>
      </c>
      <c r="C54" s="54">
        <f t="shared" si="2"/>
        <v>81496.66932873293</v>
      </c>
      <c r="D54" s="54">
        <f t="shared" si="3"/>
        <v>-17822.583851688858</v>
      </c>
      <c r="E54" s="56"/>
      <c r="F54" s="56"/>
      <c r="G54" s="56">
        <f t="shared" si="1"/>
        <v>63674.085477044064</v>
      </c>
      <c r="H54" s="57">
        <f>NPV(J48,Hoja3!G54:G109)+E49</f>
        <v>1195199.7260193976</v>
      </c>
    </row>
    <row r="55" spans="2:8" ht="13.5">
      <c r="B55" s="53">
        <v>49</v>
      </c>
      <c r="C55" s="54">
        <f t="shared" si="2"/>
        <v>85571.50279516957</v>
      </c>
      <c r="D55" s="54">
        <f t="shared" si="3"/>
        <v>-18357.261367239524</v>
      </c>
      <c r="E55" s="56"/>
      <c r="F55" s="56"/>
      <c r="G55" s="56">
        <f t="shared" si="1"/>
        <v>67214.24142793004</v>
      </c>
      <c r="H55" s="57">
        <f>NPV(J49,Hoja3!G55:G110)+E50</f>
        <v>1131525.6405423535</v>
      </c>
    </row>
    <row r="56" spans="2:8" ht="13.5">
      <c r="B56" s="53">
        <v>50</v>
      </c>
      <c r="C56" s="54">
        <f t="shared" si="2"/>
        <v>89850.07793492805</v>
      </c>
      <c r="D56" s="54">
        <f t="shared" si="3"/>
        <v>-18907.97920825671</v>
      </c>
      <c r="E56" s="56"/>
      <c r="F56" s="56"/>
      <c r="G56" s="56">
        <f t="shared" si="1"/>
        <v>70942.09872667133</v>
      </c>
      <c r="H56" s="57">
        <f>NPV(J50,Hoja3!G56:G111)+E51</f>
        <v>1064311.3991144234</v>
      </c>
    </row>
    <row r="57" spans="2:8" ht="13.5">
      <c r="B57" s="53">
        <v>51</v>
      </c>
      <c r="C57" s="54">
        <f t="shared" si="2"/>
        <v>94342.58183167446</v>
      </c>
      <c r="D57" s="54">
        <f t="shared" si="3"/>
        <v>-19475.21858450441</v>
      </c>
      <c r="E57" s="56"/>
      <c r="F57" s="56"/>
      <c r="G57" s="56">
        <f t="shared" si="1"/>
        <v>74867.36324717004</v>
      </c>
      <c r="H57" s="57">
        <f>NPV(J51,Hoja3!G57:G112)+E52</f>
        <v>993369.3003877524</v>
      </c>
    </row>
    <row r="58" spans="2:8" ht="13.5">
      <c r="B58" s="53">
        <v>52</v>
      </c>
      <c r="C58" s="54">
        <f t="shared" si="2"/>
        <v>99059.71092325817</v>
      </c>
      <c r="D58" s="54">
        <f t="shared" si="3"/>
        <v>-20059.475142039544</v>
      </c>
      <c r="E58" s="56"/>
      <c r="F58" s="56"/>
      <c r="G58" s="56">
        <f t="shared" si="1"/>
        <v>79000.23578121862</v>
      </c>
      <c r="H58" s="57">
        <f>NPV(J52,Hoja3!G58:G113)+E53</f>
        <v>918501.9371405822</v>
      </c>
    </row>
    <row r="59" spans="2:8" ht="13.5">
      <c r="B59" s="53">
        <v>53</v>
      </c>
      <c r="C59" s="54">
        <f t="shared" si="2"/>
        <v>104012.69646942108</v>
      </c>
      <c r="D59" s="54">
        <f t="shared" si="3"/>
        <v>-20661.25939630073</v>
      </c>
      <c r="E59" s="56"/>
      <c r="F59" s="56"/>
      <c r="G59" s="56">
        <f t="shared" si="1"/>
        <v>83351.43707312035</v>
      </c>
      <c r="H59" s="57">
        <f>NPV(J53,Hoja3!G59:G114)+E54</f>
        <v>839501.7013593636</v>
      </c>
    </row>
    <row r="60" spans="2:8" ht="13.5">
      <c r="B60" s="53">
        <v>54</v>
      </c>
      <c r="C60" s="54">
        <f t="shared" si="2"/>
        <v>109213.33129289214</v>
      </c>
      <c r="D60" s="54">
        <f t="shared" si="3"/>
        <v>-21281.097178189753</v>
      </c>
      <c r="E60" s="56"/>
      <c r="F60" s="56"/>
      <c r="G60" s="56">
        <f t="shared" si="1"/>
        <v>87932.23411470238</v>
      </c>
      <c r="H60" s="57">
        <f>NPV(J54,Hoja3!G60:G115)+E55</f>
        <v>756150.2642862432</v>
      </c>
    </row>
    <row r="61" spans="2:8" ht="13.5">
      <c r="B61" s="53">
        <v>55</v>
      </c>
      <c r="C61" s="54">
        <f t="shared" si="2"/>
        <v>114673.99785753674</v>
      </c>
      <c r="D61" s="54">
        <f t="shared" si="3"/>
        <v>-21919.530093535446</v>
      </c>
      <c r="E61" s="56"/>
      <c r="F61" s="56"/>
      <c r="G61" s="56">
        <f t="shared" si="1"/>
        <v>92754.4677640013</v>
      </c>
      <c r="H61" s="57">
        <f>NPV(J55,Hoja3!G61:G116)+E56</f>
        <v>668218.0301715409</v>
      </c>
    </row>
    <row r="62" spans="2:8" ht="13.5">
      <c r="B62" s="53">
        <v>56</v>
      </c>
      <c r="C62" s="54">
        <f t="shared" si="2"/>
        <v>120407.69775041359</v>
      </c>
      <c r="D62" s="54">
        <f t="shared" si="3"/>
        <v>-22577.11599634151</v>
      </c>
      <c r="E62" s="56"/>
      <c r="F62" s="56"/>
      <c r="G62" s="56">
        <f t="shared" si="1"/>
        <v>97830.58175407207</v>
      </c>
      <c r="H62" s="57">
        <f>NPV(J56,Hoja3!G62:G117)+E57</f>
        <v>575463.5624075396</v>
      </c>
    </row>
    <row r="63" spans="2:8" ht="13.5">
      <c r="B63" s="53">
        <v>57</v>
      </c>
      <c r="C63" s="54">
        <f t="shared" si="2"/>
        <v>126428.08263793426</v>
      </c>
      <c r="D63" s="54">
        <f t="shared" si="3"/>
        <v>-23254.429476231755</v>
      </c>
      <c r="E63" s="56"/>
      <c r="F63" s="56"/>
      <c r="G63" s="56">
        <f t="shared" si="1"/>
        <v>103173.6531617025</v>
      </c>
      <c r="H63" s="57">
        <f>NPV(J57,Hoja3!G63:G118)+E58</f>
        <v>477632.9806534675</v>
      </c>
    </row>
    <row r="64" spans="2:8" ht="13.5">
      <c r="B64" s="53">
        <v>58</v>
      </c>
      <c r="C64" s="54">
        <f t="shared" si="2"/>
        <v>132749.48676983098</v>
      </c>
      <c r="D64" s="54">
        <f t="shared" si="3"/>
        <v>-23952.062360518707</v>
      </c>
      <c r="E64" s="56"/>
      <c r="F64" s="56"/>
      <c r="G64" s="56">
        <f t="shared" si="1"/>
        <v>108797.42440931228</v>
      </c>
      <c r="H64" s="57">
        <f>NPV(J58,Hoja3!G64:G119)+E59</f>
        <v>374459.3274917649</v>
      </c>
    </row>
    <row r="65" spans="2:8" ht="13.5">
      <c r="B65" s="53">
        <v>59</v>
      </c>
      <c r="C65" s="54">
        <f t="shared" si="2"/>
        <v>139386.96110832255</v>
      </c>
      <c r="D65" s="54">
        <f t="shared" si="3"/>
        <v>-24670.624231334266</v>
      </c>
      <c r="E65" s="56"/>
      <c r="F65" s="56"/>
      <c r="G65" s="56">
        <f t="shared" si="1"/>
        <v>114716.33687698828</v>
      </c>
      <c r="H65" s="57">
        <f>NPV(J59,Hoja3!G65:G120)+E60</f>
        <v>265661.90308245266</v>
      </c>
    </row>
    <row r="66" spans="2:8" ht="13.5">
      <c r="B66" s="53">
        <v>60</v>
      </c>
      <c r="C66" s="54">
        <f t="shared" si="2"/>
        <v>146356.30916373868</v>
      </c>
      <c r="D66" s="54">
        <f t="shared" si="3"/>
        <v>-25410.742958274295</v>
      </c>
      <c r="E66" s="56"/>
      <c r="F66" s="56">
        <f>30000</f>
        <v>30000</v>
      </c>
      <c r="G66" s="56">
        <f>SUM(C66:F66)</f>
        <v>150945.5662054644</v>
      </c>
      <c r="H66" s="52">
        <f>NPV(J60,Hoja3!G66:G121)+E61</f>
        <v>150945.5662054644</v>
      </c>
    </row>
    <row r="67" ht="12.75">
      <c r="J67" s="34">
        <v>150945.5662054644</v>
      </c>
    </row>
    <row r="69" spans="2:3" ht="12.75">
      <c r="B69" s="67" t="s">
        <v>9</v>
      </c>
      <c r="C69" s="67"/>
    </row>
    <row r="70" spans="2:3" ht="12.75">
      <c r="B70" s="50">
        <v>0.02</v>
      </c>
      <c r="C70" s="58">
        <f>NPV(B70,G7:G66)+G6</f>
        <v>634233.4219920693</v>
      </c>
    </row>
    <row r="71" spans="2:3" ht="12.75">
      <c r="B71" s="51">
        <v>0.021</v>
      </c>
      <c r="C71" s="58">
        <f>NPV(B71,G7:G66)+E6</f>
        <v>597862.0914939592</v>
      </c>
    </row>
    <row r="72" spans="2:3" ht="12.75">
      <c r="B72" s="51">
        <v>0.022</v>
      </c>
      <c r="C72" s="58">
        <f>NPV(B72,G7:G66)+E6</f>
        <v>563172.5801320075</v>
      </c>
    </row>
    <row r="73" spans="2:3" ht="12.75">
      <c r="B73" s="51">
        <v>0.023</v>
      </c>
      <c r="C73" s="58">
        <f>NPV(B73,G7:G66)+E6</f>
        <v>530082.261147243</v>
      </c>
    </row>
    <row r="74" spans="2:3" ht="12.75">
      <c r="B74" s="51">
        <v>0.024</v>
      </c>
      <c r="C74" s="58">
        <f aca="true" t="shared" si="4" ref="C74:C79">NPV(B74,G7:G66)</f>
        <v>548512.775063543</v>
      </c>
    </row>
    <row r="75" spans="2:3" ht="12.75">
      <c r="B75" s="51">
        <v>0.025</v>
      </c>
      <c r="C75" s="58">
        <f t="shared" si="4"/>
        <v>586349.5455220758</v>
      </c>
    </row>
    <row r="76" spans="2:3" ht="12.75">
      <c r="B76" s="51">
        <v>0.026</v>
      </c>
      <c r="C76" s="58">
        <f t="shared" si="4"/>
        <v>632365.2638728649</v>
      </c>
    </row>
    <row r="77" spans="2:3" ht="12.75">
      <c r="B77" s="51">
        <v>0.027</v>
      </c>
      <c r="C77" s="58">
        <f t="shared" si="4"/>
        <v>687357.1444831461</v>
      </c>
    </row>
    <row r="78" spans="2:3" ht="12.75">
      <c r="B78" s="51">
        <v>0.028</v>
      </c>
      <c r="C78" s="58">
        <f t="shared" si="4"/>
        <v>752240.2367217677</v>
      </c>
    </row>
    <row r="79" spans="2:3" ht="12.75">
      <c r="B79" s="51">
        <v>0.029</v>
      </c>
      <c r="C79" s="58">
        <f t="shared" si="4"/>
        <v>742534.6498976746</v>
      </c>
    </row>
  </sheetData>
  <sheetProtection/>
  <mergeCells count="2">
    <mergeCell ref="B69:C69"/>
    <mergeCell ref="B1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Germán Castro Bernal</dc:creator>
  <cp:keywords/>
  <dc:description/>
  <cp:lastModifiedBy>sena</cp:lastModifiedBy>
  <dcterms:created xsi:type="dcterms:W3CDTF">2009-04-25T04:20:47Z</dcterms:created>
  <dcterms:modified xsi:type="dcterms:W3CDTF">2009-05-06T05:47:09Z</dcterms:modified>
  <cp:category/>
  <cp:version/>
  <cp:contentType/>
  <cp:contentStatus/>
</cp:coreProperties>
</file>