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slicers/slicer1.xml" ContentType="application/vnd.ms-excel.slicer+xml"/>
  <Override PartName="/xl/timelines/timeline1.xml" ContentType="application/vnd.ms-excel.timelin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Desarrollo\Mapas\"/>
    </mc:Choice>
  </mc:AlternateContent>
  <xr:revisionPtr revIDLastSave="0" documentId="13_ncr:1_{1D0243FA-8782-42B5-B0FC-52DDA7EF621C}" xr6:coauthVersionLast="47" xr6:coauthVersionMax="47" xr10:uidLastSave="{00000000-0000-0000-0000-000000000000}"/>
  <bookViews>
    <workbookView xWindow="-110" yWindow="-110" windowWidth="25820" windowHeight="11020" xr2:uid="{AA9C3878-BF60-4327-B5F6-B5233401AB67}"/>
  </bookViews>
  <sheets>
    <sheet name="Mapa" sheetId="10" r:id="rId1"/>
    <sheet name="ProvinciasMapa" sheetId="8" state="hidden" r:id="rId2"/>
    <sheet name="TiempoMapa" sheetId="7" state="hidden" r:id="rId3"/>
    <sheet name="Gráfico" sheetId="1" r:id="rId4"/>
    <sheet name="Provincias" sheetId="3" state="hidden" r:id="rId5"/>
    <sheet name="Autonomías" sheetId="5" state="hidden" r:id="rId6"/>
    <sheet name="Tiempo" sheetId="4" state="hidden" r:id="rId7"/>
    <sheet name="TOP" sheetId="6" state="hidden" r:id="rId8"/>
  </sheets>
  <externalReferences>
    <externalReference r:id="rId9"/>
  </externalReferences>
  <definedNames>
    <definedName name="_xlnm._FilterDatabase" localSheetId="4" hidden="1">Provincias!$A$3:$S$143</definedName>
    <definedName name="_xlchart.v5.0" hidden="1">ProvinciasMapa!$C$1</definedName>
    <definedName name="_xlchart.v5.1" hidden="1">ProvinciasMapa!$C$2:$C$53</definedName>
    <definedName name="_xlchart.v5.2" hidden="1">ProvinciasMapa!$D$1</definedName>
    <definedName name="_xlchart.v5.3" hidden="1">ProvinciasMapa!$D$2:$D$53</definedName>
    <definedName name="_xlcn.WorksheetConnection_Consulta_AEMET1" hidden="1">[1]!HistorialTiempo[#Data]</definedName>
    <definedName name="_xlcn.WorksheetConnection_Consulta_AEMET11" hidden="1">[1]!HistorialTiempo[#Data]</definedName>
    <definedName name="_xlcn.WorksheetConnection_GráficosClimaEspañaPW1.xlsxTablaAutonomías1" hidden="1">TablaAutonomías[]</definedName>
    <definedName name="_xlnm.Print_Area" localSheetId="3">Gráfico!$A$1:$J$31</definedName>
    <definedName name="_xlnm.Print_Area" localSheetId="0">Mapa!$A$1:$J$38</definedName>
    <definedName name="miFecha">TiempoMapa!$A$2</definedName>
    <definedName name="miListaProvincias">TablaProvincias7[50 Provincias + 2 CA*]</definedName>
    <definedName name="miMapa">Mapa!$R$2</definedName>
    <definedName name="miNúmDatos">SUBTOTAL(103,TablaProvincias7[Valores])</definedName>
    <definedName name="miNúmTiempo">MATCH(miTiempo,Gráfico!$R$3:$R$8,0)</definedName>
    <definedName name="miNúmTOP">MATCH(miTOP,Gráfico!$S$3:$S$9,0)</definedName>
    <definedName name="misDatosFiltrados">TablaProvincias7[Valores]*TablaProvincias7[Oculta]</definedName>
    <definedName name="misProvincias">TiempoMapa!$B$2:$B$53</definedName>
    <definedName name="miTiempo" localSheetId="0">MATCH(miMapa,Mapa!$R$6:$R$11,0)</definedName>
    <definedName name="miTiempo">Gráfico!$R$2</definedName>
    <definedName name="miTipoDatos">TablaProvincias7[[#Headers],[Población (el 01/01/2022)]:[Precipitación (mm)]]</definedName>
    <definedName name="miTOP">Gráfico!$S$2</definedName>
    <definedName name="miTotalDatos">TablaProvincias7[[#Totals],[Valores]]</definedName>
    <definedName name="MiTotalProvincias">TablaProvincias7[[#Totals],[50 Provincias + 2 CA*]]</definedName>
    <definedName name="SegmentaciónDeDatos_50_Provincias___2_CA">#N/A</definedName>
    <definedName name="SegmentaciónDeDatos_50_Provincias___2_CA1">#N/A</definedName>
    <definedName name="SegmentaciónDeDatos_Autonomías">#N/A</definedName>
    <definedName name="SegmentaciónDeDatos_Autonomías1">#N/A</definedName>
    <definedName name="Timeline_Fecha">#N/A</definedName>
    <definedName name="Timeline_Fecha1">#N/A</definedName>
  </definedNames>
  <calcPr calcId="191029"/>
  <pivotCaches>
    <pivotCache cacheId="24" r:id="rId10"/>
    <pivotCache cacheId="54" r:id="rId11"/>
    <pivotCache cacheId="57" r:id="rId12"/>
    <pivotCache cacheId="60" r:id="rId13"/>
    <pivotCache cacheId="63" r:id="rId14"/>
    <pivotCache cacheId="66" r:id="rId15"/>
    <pivotCache cacheId="69" r:id="rId16"/>
    <pivotCache cacheId="72" r:id="rId17"/>
    <pivotCache cacheId="75" r:id="rId18"/>
    <pivotCache cacheId="78" r:id="rId19"/>
  </pivotCaches>
  <extLst>
    <ext xmlns:x14="http://schemas.microsoft.com/office/spreadsheetml/2009/9/main" uri="{876F7934-8845-4945-9796-88D515C7AA90}">
      <x14:pivotCaches>
        <pivotCache cacheId="19" r:id="rId20"/>
      </x14:pivotCaches>
    </ext>
    <ext xmlns:x14="http://schemas.microsoft.com/office/spreadsheetml/2009/9/main" uri="{BBE1A952-AA13-448e-AADC-164F8A28A991}">
      <x14:slicerCaches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20" r:id="rId23"/>
        <pivotCache cacheId="21" r:id="rId24"/>
      </x15:timelineCachePivotCaches>
    </ext>
    <ext xmlns:x15="http://schemas.microsoft.com/office/spreadsheetml/2010/11/main" uri="{D0CA8CA8-9F24-4464-BF8E-62219DCF47F9}">
      <x15:timelineCacheRefs>
        <x15:timelineCacheRef r:id="rId25"/>
        <x15:timelineCacheRef r:id="rId26"/>
      </x15:timelineCacheRefs>
    </ext>
    <ext xmlns:x15="http://schemas.microsoft.com/office/spreadsheetml/2010/11/main" uri="{46BE6895-7355-4a93-B00E-2C351335B9C9}">
      <x15:slicerCaches xmlns:x14="http://schemas.microsoft.com/office/spreadsheetml/2009/9/main">
        <x14:slicerCache r:id="rId27"/>
        <x14:slicerCache r:id="rId28"/>
      </x15:slicerCach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Autonomías" name="TablaAutonomías" connection="WorksheetConnection_Gráficos Clima España PW1.xlsx!TablaAutonomías"/>
          <x15:modelTable id="HistorialTiempo-a4a1227b-4bab-43e7-84ce-fedf7998ba68" name="HistorialTiempo1" connection="WorksheetConnection_Consulta_AEMET1"/>
          <x15:modelTable id="HistorialTiempo" name="HistorialTiempo" connection="WorksheetConnection_Consulta_AEMET"/>
        </x15:modelTables>
        <x15:modelRelationships>
          <x15:modelRelationship fromTable="HistorialTiempo" fromColumn="Provincia" toTable="TablaAutonomías" toColumn="50 Provincias + 2 C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2" i="10" l="1"/>
  <c r="N32" i="10"/>
  <c r="K34" i="10"/>
  <c r="M32" i="10"/>
  <c r="R3" i="10" a="1"/>
  <c r="F54" i="8"/>
  <c r="E54" i="8"/>
  <c r="B54" i="8"/>
  <c r="P53" i="8"/>
  <c r="I53" i="8" s="1" a="1"/>
  <c r="I53" i="8" s="1"/>
  <c r="G53" i="8"/>
  <c r="C53" i="8"/>
  <c r="P52" i="8"/>
  <c r="I52" i="8" s="1" a="1"/>
  <c r="I52" i="8" s="1"/>
  <c r="G52" i="8"/>
  <c r="C52" i="8"/>
  <c r="P51" i="8"/>
  <c r="M51" i="8" s="1" a="1"/>
  <c r="M51" i="8" s="1"/>
  <c r="N51" i="8" s="1"/>
  <c r="G51" i="8"/>
  <c r="P50" i="8"/>
  <c r="L50" i="8" s="1" a="1"/>
  <c r="L50" i="8" s="1"/>
  <c r="G50" i="8"/>
  <c r="C50" i="8"/>
  <c r="P49" i="8"/>
  <c r="I49" i="8" s="1" a="1"/>
  <c r="I49" i="8" s="1"/>
  <c r="G49" i="8"/>
  <c r="C49" i="8"/>
  <c r="P48" i="8"/>
  <c r="L48" i="8" s="1" a="1"/>
  <c r="L48" i="8" s="1"/>
  <c r="G48" i="8"/>
  <c r="C48" i="8"/>
  <c r="P47" i="8"/>
  <c r="L47" i="8" s="1" a="1"/>
  <c r="L47" i="8" s="1"/>
  <c r="G47" i="8"/>
  <c r="C47" i="8"/>
  <c r="P46" i="8"/>
  <c r="I46" i="8" s="1" a="1"/>
  <c r="I46" i="8" s="1"/>
  <c r="G46" i="8"/>
  <c r="C46" i="8"/>
  <c r="P45" i="8"/>
  <c r="M45" i="8" s="1" a="1"/>
  <c r="M45" i="8" s="1"/>
  <c r="G45" i="8"/>
  <c r="C45" i="8"/>
  <c r="P44" i="8"/>
  <c r="O44" i="8" s="1" a="1"/>
  <c r="O44" i="8" s="1"/>
  <c r="G44" i="8"/>
  <c r="C44" i="8"/>
  <c r="P43" i="8"/>
  <c r="O43" i="8" s="1" a="1"/>
  <c r="O43" i="8" s="1"/>
  <c r="G43" i="8"/>
  <c r="C43" i="8"/>
  <c r="P42" i="8"/>
  <c r="L42" i="8" s="1" a="1"/>
  <c r="L42" i="8" s="1"/>
  <c r="G42" i="8"/>
  <c r="C42" i="8"/>
  <c r="P41" i="8"/>
  <c r="K41" i="8" s="1" a="1"/>
  <c r="K41" i="8" s="1"/>
  <c r="G41" i="8"/>
  <c r="C41" i="8"/>
  <c r="P40" i="8"/>
  <c r="I40" i="8" s="1" a="1"/>
  <c r="I40" i="8" s="1"/>
  <c r="G40" i="8"/>
  <c r="C40" i="8"/>
  <c r="P39" i="8"/>
  <c r="O39" i="8" s="1" a="1"/>
  <c r="O39" i="8" s="1"/>
  <c r="G39" i="8"/>
  <c r="C39" i="8"/>
  <c r="P38" i="8"/>
  <c r="K38" i="8" s="1" a="1"/>
  <c r="K38" i="8" s="1"/>
  <c r="G38" i="8"/>
  <c r="C38" i="8"/>
  <c r="P37" i="8"/>
  <c r="L37" i="8" s="1" a="1"/>
  <c r="L37" i="8" s="1"/>
  <c r="G37" i="8"/>
  <c r="P36" i="8"/>
  <c r="O36" i="8" s="1" a="1"/>
  <c r="O36" i="8" s="1"/>
  <c r="G36" i="8"/>
  <c r="C36" i="8"/>
  <c r="P35" i="8"/>
  <c r="O35" i="8" s="1" a="1"/>
  <c r="O35" i="8" s="1"/>
  <c r="J35" i="8"/>
  <c r="G35" i="8"/>
  <c r="P34" i="8"/>
  <c r="H34" i="8" s="1" a="1"/>
  <c r="H34" i="8" s="1"/>
  <c r="G34" i="8"/>
  <c r="C34" i="8"/>
  <c r="P33" i="8"/>
  <c r="I33" i="8" s="1" a="1"/>
  <c r="I33" i="8" s="1"/>
  <c r="G33" i="8"/>
  <c r="P32" i="8"/>
  <c r="L32" i="8" s="1" a="1"/>
  <c r="L32" i="8" s="1"/>
  <c r="G32" i="8"/>
  <c r="C32" i="8"/>
  <c r="P31" i="8"/>
  <c r="I31" i="8" s="1" a="1"/>
  <c r="I31" i="8" s="1"/>
  <c r="G31" i="8"/>
  <c r="C31" i="8"/>
  <c r="P30" i="8"/>
  <c r="H30" i="8" s="1" a="1"/>
  <c r="H30" i="8" s="1"/>
  <c r="G30" i="8"/>
  <c r="C30" i="8"/>
  <c r="P29" i="8"/>
  <c r="O29" i="8" s="1" a="1"/>
  <c r="O29" i="8" s="1"/>
  <c r="G29" i="8"/>
  <c r="C29" i="8"/>
  <c r="P28" i="8"/>
  <c r="L28" i="8" s="1" a="1"/>
  <c r="L28" i="8" s="1"/>
  <c r="G28" i="8"/>
  <c r="C28" i="8"/>
  <c r="P27" i="8"/>
  <c r="H27" i="8" s="1" a="1"/>
  <c r="H27" i="8" s="1"/>
  <c r="G27" i="8"/>
  <c r="C27" i="8"/>
  <c r="P26" i="8"/>
  <c r="K26" i="8" s="1" a="1"/>
  <c r="K26" i="8" s="1"/>
  <c r="G26" i="8"/>
  <c r="P25" i="8"/>
  <c r="L25" i="8" s="1" a="1"/>
  <c r="L25" i="8" s="1"/>
  <c r="G25" i="8"/>
  <c r="P24" i="8"/>
  <c r="H24" i="8" s="1" a="1"/>
  <c r="H24" i="8" s="1"/>
  <c r="G24" i="8"/>
  <c r="C24" i="8"/>
  <c r="P23" i="8"/>
  <c r="K23" i="8" s="1" a="1"/>
  <c r="K23" i="8" s="1"/>
  <c r="G23" i="8"/>
  <c r="C23" i="8"/>
  <c r="P22" i="8"/>
  <c r="O22" i="8" s="1" a="1"/>
  <c r="O22" i="8" s="1"/>
  <c r="G22" i="8"/>
  <c r="C22" i="8"/>
  <c r="P21" i="8"/>
  <c r="L21" i="8" s="1" a="1"/>
  <c r="L21" i="8" s="1"/>
  <c r="G21" i="8"/>
  <c r="C21" i="8"/>
  <c r="P20" i="8"/>
  <c r="L20" i="8" s="1" a="1"/>
  <c r="L20" i="8" s="1"/>
  <c r="G20" i="8"/>
  <c r="C20" i="8"/>
  <c r="P19" i="8"/>
  <c r="M19" i="8" s="1" a="1"/>
  <c r="M19" i="8" s="1"/>
  <c r="G19" i="8"/>
  <c r="C19" i="8"/>
  <c r="P18" i="8"/>
  <c r="I18" i="8" s="1" a="1"/>
  <c r="I18" i="8" s="1"/>
  <c r="G18" i="8"/>
  <c r="C18" i="8"/>
  <c r="P17" i="8"/>
  <c r="L17" i="8" s="1" a="1"/>
  <c r="L17" i="8" s="1"/>
  <c r="G17" i="8"/>
  <c r="C17" i="8"/>
  <c r="P16" i="8"/>
  <c r="I16" i="8" s="1" a="1"/>
  <c r="I16" i="8" s="1"/>
  <c r="G16" i="8"/>
  <c r="C16" i="8"/>
  <c r="P15" i="8"/>
  <c r="M15" i="8" s="1" a="1"/>
  <c r="M15" i="8" s="1"/>
  <c r="N15" i="8" s="1"/>
  <c r="G15" i="8"/>
  <c r="P14" i="8"/>
  <c r="K14" i="8" s="1" a="1"/>
  <c r="K14" i="8" s="1"/>
  <c r="G14" i="8"/>
  <c r="C14" i="8"/>
  <c r="P13" i="8"/>
  <c r="O13" i="8" s="1" a="1"/>
  <c r="O13" i="8" s="1"/>
  <c r="G13" i="8"/>
  <c r="C13" i="8"/>
  <c r="P12" i="8"/>
  <c r="I12" i="8" s="1" a="1"/>
  <c r="I12" i="8" s="1"/>
  <c r="G12" i="8"/>
  <c r="C12" i="8"/>
  <c r="P11" i="8"/>
  <c r="I11" i="8" s="1" a="1"/>
  <c r="I11" i="8" s="1"/>
  <c r="G11" i="8"/>
  <c r="C11" i="8"/>
  <c r="P10" i="8"/>
  <c r="O10" i="8" s="1" a="1"/>
  <c r="O10" i="8" s="1"/>
  <c r="G10" i="8"/>
  <c r="C10" i="8"/>
  <c r="P9" i="8"/>
  <c r="M9" i="8" s="1" a="1"/>
  <c r="M9" i="8" s="1"/>
  <c r="N9" i="8" s="1"/>
  <c r="G9" i="8"/>
  <c r="C9" i="8"/>
  <c r="P8" i="8"/>
  <c r="L8" i="8" s="1" a="1"/>
  <c r="L8" i="8" s="1"/>
  <c r="G8" i="8"/>
  <c r="C8" i="8"/>
  <c r="P7" i="8"/>
  <c r="I7" i="8" s="1" a="1"/>
  <c r="I7" i="8" s="1"/>
  <c r="G7" i="8"/>
  <c r="C7" i="8"/>
  <c r="P6" i="8"/>
  <c r="L6" i="8" s="1" a="1"/>
  <c r="L6" i="8" s="1"/>
  <c r="G6" i="8"/>
  <c r="C6" i="8"/>
  <c r="P5" i="8"/>
  <c r="L5" i="8" s="1" a="1"/>
  <c r="L5" i="8" s="1"/>
  <c r="G5" i="8"/>
  <c r="C5" i="8"/>
  <c r="P4" i="8"/>
  <c r="L4" i="8" s="1" a="1"/>
  <c r="L4" i="8" s="1"/>
  <c r="G4" i="8"/>
  <c r="C4" i="8"/>
  <c r="P3" i="8"/>
  <c r="L3" i="8" s="1" a="1"/>
  <c r="L3" i="8" s="1"/>
  <c r="G3" i="8"/>
  <c r="C3" i="8"/>
  <c r="P2" i="8"/>
  <c r="L2" i="8" s="1" a="1"/>
  <c r="L2" i="8" s="1"/>
  <c r="G2" i="8"/>
  <c r="C2" i="8"/>
  <c r="J29" i="8" l="1"/>
  <c r="K35" i="10"/>
  <c r="N19" i="8"/>
  <c r="O2" i="8" a="1"/>
  <c r="O2" i="8" s="1"/>
  <c r="H6" i="8" a="1"/>
  <c r="H6" i="8" s="1"/>
  <c r="I8" i="8" a="1"/>
  <c r="I8" i="8" s="1"/>
  <c r="L9" i="8" a="1"/>
  <c r="L9" i="8" s="1"/>
  <c r="K18" i="8" a="1"/>
  <c r="K18" i="8" s="1"/>
  <c r="O19" i="8" a="1"/>
  <c r="O19" i="8" s="1"/>
  <c r="J19" i="8" s="1"/>
  <c r="I23" i="8" a="1"/>
  <c r="I23" i="8" s="1"/>
  <c r="I30" i="8" a="1"/>
  <c r="I30" i="8" s="1"/>
  <c r="O47" i="8" a="1"/>
  <c r="O47" i="8" s="1"/>
  <c r="J47" i="8" s="1"/>
  <c r="L7" i="8" a="1"/>
  <c r="L7" i="8" s="1"/>
  <c r="L34" i="8" a="1"/>
  <c r="L34" i="8" s="1"/>
  <c r="N45" i="8"/>
  <c r="H4" i="8" a="1"/>
  <c r="H4" i="8" s="1"/>
  <c r="H15" i="8" a="1"/>
  <c r="H15" i="8" s="1"/>
  <c r="H19" i="8" a="1"/>
  <c r="H19" i="8" s="1"/>
  <c r="H32" i="8" a="1"/>
  <c r="H32" i="8" s="1"/>
  <c r="O48" i="8" a="1"/>
  <c r="O48" i="8" s="1"/>
  <c r="H3" i="8" a="1"/>
  <c r="H3" i="8" s="1"/>
  <c r="K16" i="8" a="1"/>
  <c r="K16" i="8" s="1"/>
  <c r="M48" i="8" a="1"/>
  <c r="M48" i="8" s="1"/>
  <c r="N48" i="8" s="1"/>
  <c r="G54" i="8"/>
  <c r="I4" i="8" a="1"/>
  <c r="I4" i="8" s="1"/>
  <c r="I20" i="8" a="1"/>
  <c r="I20" i="8" s="1"/>
  <c r="O30" i="8" a="1"/>
  <c r="O30" i="8" s="1"/>
  <c r="L36" i="8" a="1"/>
  <c r="L36" i="8" s="1"/>
  <c r="K43" i="8" a="1"/>
  <c r="K43" i="8" s="1"/>
  <c r="K12" i="8" a="1"/>
  <c r="K12" i="8" s="1"/>
  <c r="L16" i="8" a="1"/>
  <c r="L16" i="8" s="1"/>
  <c r="L23" i="8" a="1"/>
  <c r="L23" i="8" s="1"/>
  <c r="K39" i="8" a="1"/>
  <c r="K39" i="8" s="1"/>
  <c r="M43" i="8" a="1"/>
  <c r="M43" i="8" s="1"/>
  <c r="N43" i="8" s="1"/>
  <c r="L12" i="8" a="1"/>
  <c r="L12" i="8" s="1"/>
  <c r="O15" i="8" a="1"/>
  <c r="O15" i="8" s="1"/>
  <c r="J15" i="8" s="1"/>
  <c r="L27" i="8" a="1"/>
  <c r="L27" i="8" s="1"/>
  <c r="M39" i="8" a="1"/>
  <c r="M39" i="8" s="1"/>
  <c r="N39" i="8" s="1"/>
  <c r="M40" i="8" a="1"/>
  <c r="M40" i="8" s="1"/>
  <c r="N40" i="8" s="1"/>
  <c r="H8" i="8" a="1"/>
  <c r="H8" i="8" s="1"/>
  <c r="H17" i="8" a="1"/>
  <c r="H17" i="8" s="1"/>
  <c r="K31" i="8" a="1"/>
  <c r="K31" i="8" s="1"/>
  <c r="K40" i="8" a="1"/>
  <c r="K40" i="8" s="1"/>
  <c r="K49" i="8" a="1"/>
  <c r="K49" i="8" s="1"/>
  <c r="H7" i="8" a="1"/>
  <c r="H7" i="8" s="1"/>
  <c r="M16" i="8" a="1"/>
  <c r="M16" i="8" s="1"/>
  <c r="N16" i="8" s="1"/>
  <c r="L31" i="8" a="1"/>
  <c r="L31" i="8" s="1"/>
  <c r="L39" i="8" a="1"/>
  <c r="L39" i="8" s="1"/>
  <c r="M52" i="8" a="1"/>
  <c r="M52" i="8" s="1"/>
  <c r="N52" i="8" s="1"/>
  <c r="I6" i="8" a="1"/>
  <c r="I6" i="8" s="1"/>
  <c r="H22" i="8" a="1"/>
  <c r="H22" i="8" s="1"/>
  <c r="L24" i="8" a="1"/>
  <c r="L24" i="8" s="1"/>
  <c r="H36" i="8" a="1"/>
  <c r="H36" i="8" s="1"/>
  <c r="K48" i="8" a="1"/>
  <c r="K48" i="8" s="1"/>
  <c r="M7" i="8" a="1"/>
  <c r="M7" i="8" s="1"/>
  <c r="N7" i="8" s="1"/>
  <c r="M14" i="8" a="1"/>
  <c r="M14" i="8" s="1"/>
  <c r="N14" i="8" s="1"/>
  <c r="H25" i="8" a="1"/>
  <c r="H25" i="8" s="1"/>
  <c r="K46" i="8" a="1"/>
  <c r="K46" i="8" s="1"/>
  <c r="M2" i="8" a="1"/>
  <c r="M2" i="8" s="1"/>
  <c r="N2" i="8" s="1"/>
  <c r="M8" i="8" a="1"/>
  <c r="M8" i="8" s="1"/>
  <c r="N8" i="8" s="1"/>
  <c r="M18" i="8" a="1"/>
  <c r="M18" i="8" s="1"/>
  <c r="N18" i="8" s="1"/>
  <c r="I24" i="8" a="1"/>
  <c r="I24" i="8" s="1"/>
  <c r="M46" i="8" a="1"/>
  <c r="M46" i="8" s="1"/>
  <c r="N46" i="8" s="1"/>
  <c r="H37" i="8" a="1"/>
  <c r="H37" i="8" s="1"/>
  <c r="O21" i="8" a="1"/>
  <c r="O21" i="8" s="1"/>
  <c r="J21" i="8" s="1"/>
  <c r="H33" i="8" a="1"/>
  <c r="H33" i="8" s="1"/>
  <c r="M49" i="8" a="1"/>
  <c r="M49" i="8" s="1"/>
  <c r="N49" i="8" s="1"/>
  <c r="O9" i="8" a="1"/>
  <c r="O9" i="8" s="1"/>
  <c r="J9" i="8" s="1"/>
  <c r="O4" i="8" a="1"/>
  <c r="O4" i="8" s="1"/>
  <c r="J4" i="8" s="1"/>
  <c r="I13" i="8" a="1"/>
  <c r="I13" i="8" s="1"/>
  <c r="H10" i="8" a="1"/>
  <c r="H10" i="8" s="1"/>
  <c r="H9" i="8" a="1"/>
  <c r="H9" i="8" s="1"/>
  <c r="O11" i="8" a="1"/>
  <c r="O11" i="8" s="1"/>
  <c r="J11" i="8" s="1"/>
  <c r="M20" i="8" a="1"/>
  <c r="M20" i="8" s="1"/>
  <c r="N20" i="8" s="1"/>
  <c r="H18" i="8" a="1"/>
  <c r="H18" i="8" s="1"/>
  <c r="O14" i="8" a="1"/>
  <c r="O14" i="8" s="1"/>
  <c r="J14" i="8" s="1"/>
  <c r="L18" i="8" a="1"/>
  <c r="L18" i="8" s="1"/>
  <c r="K27" i="8" a="1"/>
  <c r="K27" i="8" s="1"/>
  <c r="I28" i="8" a="1"/>
  <c r="I28" i="8" s="1"/>
  <c r="H26" i="8" a="1"/>
  <c r="H26" i="8" s="1"/>
  <c r="M26" i="8" a="1"/>
  <c r="M26" i="8" s="1"/>
  <c r="N26" i="8" s="1"/>
  <c r="H23" i="8" a="1"/>
  <c r="H23" i="8" s="1"/>
  <c r="I35" i="8" a="1"/>
  <c r="I35" i="8" s="1"/>
  <c r="M36" i="8" a="1"/>
  <c r="M36" i="8" s="1"/>
  <c r="N36" i="8" s="1"/>
  <c r="H38" i="8" a="1"/>
  <c r="H38" i="8" s="1"/>
  <c r="K36" i="8" a="1"/>
  <c r="K36" i="8" s="1"/>
  <c r="O46" i="8" a="1"/>
  <c r="O46" i="8" s="1"/>
  <c r="J46" i="8" s="1"/>
  <c r="L41" i="8" a="1"/>
  <c r="L41" i="8" s="1"/>
  <c r="H44" i="8" a="1"/>
  <c r="H44" i="8" s="1"/>
  <c r="K44" i="8" a="1"/>
  <c r="K44" i="8" s="1"/>
  <c r="L51" i="8" a="1"/>
  <c r="L51" i="8" s="1"/>
  <c r="I50" i="8" a="1"/>
  <c r="I50" i="8" s="1"/>
  <c r="K51" i="8" a="1"/>
  <c r="K51" i="8" s="1"/>
  <c r="O37" i="8" a="1"/>
  <c r="O37" i="8" s="1"/>
  <c r="J37" i="8" s="1"/>
  <c r="H2" i="8" a="1"/>
  <c r="H2" i="8" s="1"/>
  <c r="H5" i="8" a="1"/>
  <c r="H5" i="8" s="1"/>
  <c r="K13" i="8" a="1"/>
  <c r="K13" i="8" s="1"/>
  <c r="L11" i="8" a="1"/>
  <c r="L11" i="8" s="1"/>
  <c r="K6" i="8" a="1"/>
  <c r="K6" i="8" s="1"/>
  <c r="M6" i="8" a="1"/>
  <c r="M6" i="8" s="1"/>
  <c r="N6" i="8" s="1"/>
  <c r="H16" i="8" a="1"/>
  <c r="H16" i="8" s="1"/>
  <c r="I22" i="8" a="1"/>
  <c r="I22" i="8" s="1"/>
  <c r="I17" i="8" a="1"/>
  <c r="I17" i="8" s="1"/>
  <c r="I15" i="8" a="1"/>
  <c r="I15" i="8" s="1"/>
  <c r="K28" i="8" a="1"/>
  <c r="K28" i="8" s="1"/>
  <c r="O27" i="8" a="1"/>
  <c r="O27" i="8" s="1"/>
  <c r="J27" i="8" s="1"/>
  <c r="D27" i="8" s="1"/>
  <c r="I26" i="8" a="1"/>
  <c r="I26" i="8" s="1"/>
  <c r="I27" i="8" a="1"/>
  <c r="I27" i="8" s="1"/>
  <c r="M23" i="8" a="1"/>
  <c r="M23" i="8" s="1"/>
  <c r="N23" i="8" s="1"/>
  <c r="K35" i="8" a="1"/>
  <c r="K35" i="8" s="1"/>
  <c r="I37" i="8" a="1"/>
  <c r="I37" i="8" s="1"/>
  <c r="M31" i="8" a="1"/>
  <c r="M31" i="8" s="1"/>
  <c r="N31" i="8" s="1"/>
  <c r="K33" i="8" a="1"/>
  <c r="K33" i="8" s="1"/>
  <c r="H46" i="8" a="1"/>
  <c r="H46" i="8" s="1"/>
  <c r="L46" i="8" a="1"/>
  <c r="L46" i="8" s="1"/>
  <c r="I44" i="8" a="1"/>
  <c r="I44" i="8" s="1"/>
  <c r="I45" i="8" a="1"/>
  <c r="I45" i="8" s="1"/>
  <c r="K52" i="8" a="1"/>
  <c r="K52" i="8" s="1"/>
  <c r="K50" i="8" a="1"/>
  <c r="K50" i="8" s="1"/>
  <c r="H52" i="8" a="1"/>
  <c r="H52" i="8" s="1"/>
  <c r="K25" i="8" a="1"/>
  <c r="K25" i="8" s="1"/>
  <c r="H41" i="8" a="1"/>
  <c r="H41" i="8" s="1"/>
  <c r="K9" i="8" a="1"/>
  <c r="K9" i="8" s="1"/>
  <c r="L45" i="8" a="1"/>
  <c r="L45" i="8" s="1"/>
  <c r="O3" i="8" a="1"/>
  <c r="O3" i="8" s="1"/>
  <c r="J3" i="8" s="1"/>
  <c r="M4" i="8" a="1"/>
  <c r="M4" i="8" s="1"/>
  <c r="N4" i="8" s="1"/>
  <c r="L13" i="8" a="1"/>
  <c r="L13" i="8" s="1"/>
  <c r="O12" i="8" a="1"/>
  <c r="O12" i="8" s="1"/>
  <c r="J12" i="8" s="1"/>
  <c r="O8" i="8" a="1"/>
  <c r="O8" i="8" s="1"/>
  <c r="J8" i="8" s="1"/>
  <c r="L10" i="8" a="1"/>
  <c r="L10" i="8" s="1"/>
  <c r="L14" i="8" a="1"/>
  <c r="L14" i="8" s="1"/>
  <c r="K22" i="8" a="1"/>
  <c r="K22" i="8" s="1"/>
  <c r="K15" i="8" a="1"/>
  <c r="K15" i="8" s="1"/>
  <c r="L15" i="8" a="1"/>
  <c r="L15" i="8" s="1"/>
  <c r="M29" i="8" a="1"/>
  <c r="M29" i="8" s="1"/>
  <c r="N29" i="8" s="1"/>
  <c r="H31" i="8" a="1"/>
  <c r="H31" i="8" s="1"/>
  <c r="M27" i="8" a="1"/>
  <c r="M27" i="8" s="1"/>
  <c r="N27" i="8" s="1"/>
  <c r="H29" i="8" a="1"/>
  <c r="H29" i="8" s="1"/>
  <c r="K24" i="8" a="1"/>
  <c r="K24" i="8" s="1"/>
  <c r="K32" i="8" a="1"/>
  <c r="K32" i="8" s="1"/>
  <c r="I38" i="8" a="1"/>
  <c r="I38" i="8" s="1"/>
  <c r="H40" i="8" a="1"/>
  <c r="H40" i="8" s="1"/>
  <c r="O31" i="8" a="1"/>
  <c r="O31" i="8" s="1"/>
  <c r="J31" i="8" s="1"/>
  <c r="H43" i="8" a="1"/>
  <c r="H43" i="8" s="1"/>
  <c r="M41" i="8" a="1"/>
  <c r="M41" i="8" s="1"/>
  <c r="N41" i="8" s="1"/>
  <c r="L40" i="8" a="1"/>
  <c r="L40" i="8" s="1"/>
  <c r="K53" i="8" a="1"/>
  <c r="K53" i="8" s="1"/>
  <c r="O50" i="8" a="1"/>
  <c r="O50" i="8" s="1"/>
  <c r="J50" i="8" s="1"/>
  <c r="O53" i="8" a="1"/>
  <c r="O53" i="8" s="1"/>
  <c r="J53" i="8" s="1"/>
  <c r="K37" i="8" a="1"/>
  <c r="K37" i="8" s="1"/>
  <c r="K4" i="8" a="1"/>
  <c r="K4" i="8" s="1"/>
  <c r="M13" i="8" a="1"/>
  <c r="M13" i="8" s="1"/>
  <c r="N13" i="8" s="1"/>
  <c r="H13" i="8" a="1"/>
  <c r="H13" i="8" s="1"/>
  <c r="M10" i="8" a="1"/>
  <c r="M10" i="8" s="1"/>
  <c r="N10" i="8" s="1"/>
  <c r="O6" i="8" a="1"/>
  <c r="O6" i="8" s="1"/>
  <c r="J6" i="8" s="1"/>
  <c r="D6" i="8" s="1"/>
  <c r="O16" i="8" a="1"/>
  <c r="O16" i="8" s="1"/>
  <c r="J16" i="8" s="1"/>
  <c r="L22" i="8" a="1"/>
  <c r="L22" i="8" s="1"/>
  <c r="M17" i="8" a="1"/>
  <c r="M17" i="8" s="1"/>
  <c r="N17" i="8" s="1"/>
  <c r="I19" i="8" a="1"/>
  <c r="I19" i="8" s="1"/>
  <c r="L26" i="8" a="1"/>
  <c r="L26" i="8" s="1"/>
  <c r="O24" i="8" a="1"/>
  <c r="O24" i="8" s="1"/>
  <c r="J24" i="8" s="1"/>
  <c r="D24" i="8" s="1"/>
  <c r="H28" i="8" a="1"/>
  <c r="H28" i="8" s="1"/>
  <c r="I29" i="8" a="1"/>
  <c r="I29" i="8" s="1"/>
  <c r="O26" i="8" a="1"/>
  <c r="O26" i="8" s="1"/>
  <c r="J26" i="8" s="1"/>
  <c r="D26" i="8" s="1"/>
  <c r="M34" i="8" a="1"/>
  <c r="M34" i="8" s="1"/>
  <c r="N34" i="8" s="1"/>
  <c r="M38" i="8" a="1"/>
  <c r="M38" i="8" s="1"/>
  <c r="N38" i="8" s="1"/>
  <c r="M37" i="8" a="1"/>
  <c r="M37" i="8" s="1"/>
  <c r="N37" i="8" s="1"/>
  <c r="L33" i="8" a="1"/>
  <c r="L33" i="8" s="1"/>
  <c r="K42" i="8" a="1"/>
  <c r="K42" i="8" s="1"/>
  <c r="H48" i="8" a="1"/>
  <c r="H48" i="8" s="1"/>
  <c r="M44" i="8" a="1"/>
  <c r="M44" i="8" s="1"/>
  <c r="N44" i="8" s="1"/>
  <c r="O40" i="8" a="1"/>
  <c r="O40" i="8" s="1"/>
  <c r="J40" i="8" s="1"/>
  <c r="L53" i="8" a="1"/>
  <c r="L53" i="8" s="1"/>
  <c r="O52" i="8" a="1"/>
  <c r="O52" i="8" s="1"/>
  <c r="J52" i="8" s="1"/>
  <c r="I51" i="8" a="1"/>
  <c r="I51" i="8" s="1"/>
  <c r="O45" i="8" a="1"/>
  <c r="O45" i="8" s="1"/>
  <c r="J45" i="8" s="1"/>
  <c r="K21" i="8" a="1"/>
  <c r="K21" i="8" s="1"/>
  <c r="M5" i="8" a="1"/>
  <c r="M5" i="8" s="1"/>
  <c r="N5" i="8" s="1"/>
  <c r="I5" i="8" a="1"/>
  <c r="I5" i="8" s="1"/>
  <c r="K8" i="8" a="1"/>
  <c r="K8" i="8" s="1"/>
  <c r="K11" i="8" a="1"/>
  <c r="K11" i="8" s="1"/>
  <c r="H11" i="8" a="1"/>
  <c r="H11" i="8" s="1"/>
  <c r="K17" i="8" a="1"/>
  <c r="K17" i="8" s="1"/>
  <c r="M22" i="8" a="1"/>
  <c r="M22" i="8" s="1"/>
  <c r="N22" i="8" s="1"/>
  <c r="O17" i="8" a="1"/>
  <c r="O17" i="8" s="1"/>
  <c r="J17" i="8" s="1"/>
  <c r="D17" i="8" s="1"/>
  <c r="L19" i="8" a="1"/>
  <c r="L19" i="8" s="1"/>
  <c r="L29" i="8" a="1"/>
  <c r="L29" i="8" s="1"/>
  <c r="M25" i="8" a="1"/>
  <c r="M25" i="8" s="1"/>
  <c r="N25" i="8" s="1"/>
  <c r="M24" i="8" a="1"/>
  <c r="M24" i="8" s="1"/>
  <c r="N24" i="8" s="1"/>
  <c r="I32" i="8" a="1"/>
  <c r="I32" i="8" s="1"/>
  <c r="L35" i="8" a="1"/>
  <c r="L35" i="8" s="1"/>
  <c r="O32" i="8" a="1"/>
  <c r="O32" i="8" s="1"/>
  <c r="J32" i="8" s="1"/>
  <c r="D32" i="8" s="1"/>
  <c r="I36" i="8" a="1"/>
  <c r="I36" i="8" s="1"/>
  <c r="M42" i="8" a="1"/>
  <c r="M42" i="8" s="1"/>
  <c r="N42" i="8" s="1"/>
  <c r="I48" i="8" a="1"/>
  <c r="I48" i="8" s="1"/>
  <c r="H42" i="8" a="1"/>
  <c r="H42" i="8" s="1"/>
  <c r="I42" i="8" a="1"/>
  <c r="I42" i="8" s="1"/>
  <c r="M50" i="8" a="1"/>
  <c r="M50" i="8" s="1"/>
  <c r="N50" i="8" s="1"/>
  <c r="H50" i="8" a="1"/>
  <c r="H50" i="8" s="1"/>
  <c r="H53" i="8" a="1"/>
  <c r="H53" i="8" s="1"/>
  <c r="H45" i="8" a="1"/>
  <c r="H45" i="8" s="1"/>
  <c r="O5" i="8" a="1"/>
  <c r="O5" i="8" s="1"/>
  <c r="J5" i="8" s="1"/>
  <c r="M3" i="8" a="1"/>
  <c r="M3" i="8" s="1"/>
  <c r="N3" i="8" s="1"/>
  <c r="H14" i="8" a="1"/>
  <c r="H14" i="8" s="1"/>
  <c r="K7" i="8" a="1"/>
  <c r="K7" i="8" s="1"/>
  <c r="I10" i="8" a="1"/>
  <c r="I10" i="8" s="1"/>
  <c r="K19" i="8" a="1"/>
  <c r="K19" i="8" s="1"/>
  <c r="O20" i="8" a="1"/>
  <c r="O20" i="8" s="1"/>
  <c r="J20" i="8" s="1"/>
  <c r="K20" i="8" a="1"/>
  <c r="K20" i="8" s="1"/>
  <c r="K30" i="8" a="1"/>
  <c r="K30" i="8" s="1"/>
  <c r="K29" i="8" a="1"/>
  <c r="K29" i="8" s="1"/>
  <c r="M28" i="8" a="1"/>
  <c r="M28" i="8" s="1"/>
  <c r="N28" i="8" s="1"/>
  <c r="M32" i="8" a="1"/>
  <c r="M32" i="8" s="1"/>
  <c r="N32" i="8" s="1"/>
  <c r="K34" i="8" a="1"/>
  <c r="K34" i="8" s="1"/>
  <c r="O34" i="8" a="1"/>
  <c r="O34" i="8" s="1"/>
  <c r="J34" i="8" s="1"/>
  <c r="D34" i="8" s="1"/>
  <c r="H35" i="8" a="1"/>
  <c r="H35" i="8" s="1"/>
  <c r="D35" i="8" s="1"/>
  <c r="L38" i="8" a="1"/>
  <c r="L38" i="8" s="1"/>
  <c r="H47" i="8" a="1"/>
  <c r="H47" i="8" s="1"/>
  <c r="O41" i="8" a="1"/>
  <c r="O41" i="8" s="1"/>
  <c r="J41" i="8" s="1"/>
  <c r="O42" i="8" a="1"/>
  <c r="O42" i="8" s="1"/>
  <c r="J42" i="8" s="1"/>
  <c r="L52" i="8" a="1"/>
  <c r="L52" i="8" s="1"/>
  <c r="M53" i="8" a="1"/>
  <c r="M53" i="8" s="1"/>
  <c r="N53" i="8" s="1"/>
  <c r="I2" i="8" a="1"/>
  <c r="I2" i="8" s="1"/>
  <c r="I3" i="8" a="1"/>
  <c r="I3" i="8" s="1"/>
  <c r="K5" i="8" a="1"/>
  <c r="K5" i="8" s="1"/>
  <c r="M12" i="8" a="1"/>
  <c r="M12" i="8" s="1"/>
  <c r="N12" i="8" s="1"/>
  <c r="I9" i="8" a="1"/>
  <c r="I9" i="8" s="1"/>
  <c r="H12" i="8" a="1"/>
  <c r="H12" i="8" s="1"/>
  <c r="I21" i="8" a="1"/>
  <c r="I21" i="8" s="1"/>
  <c r="H21" i="8" a="1"/>
  <c r="H21" i="8" s="1"/>
  <c r="L30" i="8" a="1"/>
  <c r="L30" i="8" s="1"/>
  <c r="O23" i="8" a="1"/>
  <c r="O23" i="8" s="1"/>
  <c r="J23" i="8" s="1"/>
  <c r="I25" i="8" a="1"/>
  <c r="I25" i="8" s="1"/>
  <c r="O33" i="8" a="1"/>
  <c r="O33" i="8" s="1"/>
  <c r="J33" i="8" s="1"/>
  <c r="D33" i="8" s="1"/>
  <c r="M35" i="8" a="1"/>
  <c r="M35" i="8" s="1"/>
  <c r="N35" i="8" s="1"/>
  <c r="O38" i="8" a="1"/>
  <c r="O38" i="8" s="1"/>
  <c r="J38" i="8" s="1"/>
  <c r="M33" i="8" a="1"/>
  <c r="M33" i="8" s="1"/>
  <c r="N33" i="8" s="1"/>
  <c r="I47" i="8" a="1"/>
  <c r="I47" i="8" s="1"/>
  <c r="I41" i="8" a="1"/>
  <c r="I41" i="8" s="1"/>
  <c r="I43" i="8" a="1"/>
  <c r="I43" i="8" s="1"/>
  <c r="H51" i="8" a="1"/>
  <c r="H51" i="8" s="1"/>
  <c r="L49" i="8" a="1"/>
  <c r="L49" i="8" s="1"/>
  <c r="O49" i="8" a="1"/>
  <c r="O49" i="8" s="1"/>
  <c r="J49" i="8" s="1"/>
  <c r="K2" i="8" a="1"/>
  <c r="K2" i="8" s="1"/>
  <c r="K3" i="8" a="1"/>
  <c r="K3" i="8" s="1"/>
  <c r="I14" i="8" a="1"/>
  <c r="I14" i="8" s="1"/>
  <c r="K10" i="8" a="1"/>
  <c r="K10" i="8" s="1"/>
  <c r="O7" i="8" a="1"/>
  <c r="O7" i="8" s="1"/>
  <c r="J7" i="8" s="1"/>
  <c r="O18" i="8" a="1"/>
  <c r="O18" i="8" s="1"/>
  <c r="J18" i="8" s="1"/>
  <c r="H20" i="8" a="1"/>
  <c r="H20" i="8" s="1"/>
  <c r="O25" i="8" a="1"/>
  <c r="O25" i="8" s="1"/>
  <c r="J25" i="8" s="1"/>
  <c r="I34" i="8" a="1"/>
  <c r="I34" i="8" s="1"/>
  <c r="H39" i="8" a="1"/>
  <c r="H39" i="8" s="1"/>
  <c r="K47" i="8" a="1"/>
  <c r="K47" i="8" s="1"/>
  <c r="K45" i="8" a="1"/>
  <c r="K45" i="8" s="1"/>
  <c r="L43" i="8" a="1"/>
  <c r="L43" i="8" s="1"/>
  <c r="L44" i="8" a="1"/>
  <c r="L44" i="8" s="1"/>
  <c r="O51" i="8" a="1"/>
  <c r="O51" i="8" s="1"/>
  <c r="J51" i="8" s="1"/>
  <c r="H49" i="8" a="1"/>
  <c r="H49" i="8" s="1"/>
  <c r="M11" i="8" a="1"/>
  <c r="M11" i="8" s="1"/>
  <c r="N11" i="8" s="1"/>
  <c r="M21" i="8" a="1"/>
  <c r="M21" i="8" s="1"/>
  <c r="N21" i="8" s="1"/>
  <c r="M30" i="8" a="1"/>
  <c r="M30" i="8" s="1"/>
  <c r="N30" i="8" s="1"/>
  <c r="O28" i="8" a="1"/>
  <c r="O28" i="8" s="1"/>
  <c r="J28" i="8" s="1"/>
  <c r="D28" i="8" s="1"/>
  <c r="I39" i="8" a="1"/>
  <c r="I39" i="8" s="1"/>
  <c r="M47" i="8" a="1"/>
  <c r="M47" i="8" s="1"/>
  <c r="N47" i="8" s="1"/>
  <c r="R3" i="10"/>
  <c r="J13" i="8"/>
  <c r="J43" i="8"/>
  <c r="J2" i="8"/>
  <c r="J39" i="8"/>
  <c r="J22" i="8"/>
  <c r="J30" i="8"/>
  <c r="D30" i="8" s="1"/>
  <c r="J10" i="8"/>
  <c r="C54" i="8"/>
  <c r="J44" i="8"/>
  <c r="J48" i="8"/>
  <c r="J36" i="8"/>
  <c r="D8" i="8" l="1"/>
  <c r="D25" i="8"/>
  <c r="D16" i="8"/>
  <c r="D37" i="8"/>
  <c r="D4" i="8"/>
  <c r="D7" i="8"/>
  <c r="D36" i="8"/>
  <c r="D44" i="8"/>
  <c r="D2" i="8"/>
  <c r="D15" i="8"/>
  <c r="D19" i="8"/>
  <c r="D13" i="8"/>
  <c r="D5" i="8"/>
  <c r="D29" i="8"/>
  <c r="K36" i="10"/>
  <c r="D50" i="8"/>
  <c r="D3" i="8"/>
  <c r="D42" i="8"/>
  <c r="D45" i="8"/>
  <c r="D49" i="8"/>
  <c r="D31" i="8"/>
  <c r="D53" i="8"/>
  <c r="D38" i="8"/>
  <c r="D46" i="8"/>
  <c r="D47" i="8"/>
  <c r="D22" i="8"/>
  <c r="D21" i="8"/>
  <c r="D18" i="8"/>
  <c r="D48" i="8"/>
  <c r="D51" i="8"/>
  <c r="D39" i="8"/>
  <c r="I54" i="8"/>
  <c r="D10" i="8"/>
  <c r="D43" i="8"/>
  <c r="D40" i="8"/>
  <c r="D23" i="8"/>
  <c r="D11" i="8"/>
  <c r="D52" i="8"/>
  <c r="D20" i="8"/>
  <c r="D9" i="8"/>
  <c r="D41" i="8"/>
  <c r="D14" i="8"/>
  <c r="D12" i="8"/>
  <c r="H54" i="8"/>
  <c r="K54" i="8"/>
  <c r="O54" i="8"/>
  <c r="J54" i="8" s="1"/>
  <c r="L54" i="8"/>
  <c r="M54" i="8"/>
  <c r="K37" i="10" l="1"/>
  <c r="D54" i="8"/>
  <c r="S4" i="3" a="1"/>
  <c r="S4" i="3" s="1"/>
  <c r="S5" i="3" a="1"/>
  <c r="S5" i="3" s="1"/>
  <c r="S6" i="3" a="1"/>
  <c r="S6" i="3" s="1"/>
  <c r="S7" i="3" a="1"/>
  <c r="S7" i="3" s="1"/>
  <c r="S8" i="3" a="1"/>
  <c r="S8" i="3" s="1"/>
  <c r="S9" i="3" a="1"/>
  <c r="S9" i="3" s="1"/>
  <c r="S10" i="3" a="1"/>
  <c r="S10" i="3" s="1"/>
  <c r="S11" i="3" a="1"/>
  <c r="S11" i="3" s="1"/>
  <c r="S12" i="3" a="1"/>
  <c r="S12" i="3" s="1"/>
  <c r="S13" i="3" a="1"/>
  <c r="S13" i="3" s="1"/>
  <c r="S14" i="3" a="1"/>
  <c r="S14" i="3" s="1"/>
  <c r="S15" i="3" a="1"/>
  <c r="S15" i="3" s="1"/>
  <c r="S16" i="3" a="1"/>
  <c r="S16" i="3" s="1"/>
  <c r="S17" i="3" a="1"/>
  <c r="S17" i="3" s="1"/>
  <c r="S18" i="3" a="1"/>
  <c r="S18" i="3" s="1"/>
  <c r="S19" i="3" a="1"/>
  <c r="S19" i="3" s="1"/>
  <c r="S20" i="3" a="1"/>
  <c r="S20" i="3" s="1"/>
  <c r="S21" i="3" a="1"/>
  <c r="S21" i="3" s="1"/>
  <c r="S22" i="3" a="1"/>
  <c r="S22" i="3" s="1"/>
  <c r="S23" i="3" a="1"/>
  <c r="S23" i="3" s="1"/>
  <c r="S24" i="3" a="1"/>
  <c r="S24" i="3" s="1"/>
  <c r="S25" i="3" a="1"/>
  <c r="S25" i="3" s="1"/>
  <c r="S26" i="3" a="1"/>
  <c r="S26" i="3" s="1"/>
  <c r="S27" i="3" a="1"/>
  <c r="S27" i="3" s="1"/>
  <c r="S28" i="3" a="1"/>
  <c r="S28" i="3" s="1"/>
  <c r="S29" i="3" a="1"/>
  <c r="S29" i="3" s="1"/>
  <c r="S30" i="3" a="1"/>
  <c r="S30" i="3" s="1"/>
  <c r="S31" i="3" a="1"/>
  <c r="S31" i="3" s="1"/>
  <c r="S32" i="3" a="1"/>
  <c r="S32" i="3" s="1"/>
  <c r="S33" i="3" a="1"/>
  <c r="S33" i="3" s="1"/>
  <c r="S34" i="3" a="1"/>
  <c r="S34" i="3" s="1"/>
  <c r="S35" i="3" a="1"/>
  <c r="S35" i="3" s="1"/>
  <c r="S36" i="3" a="1"/>
  <c r="S36" i="3" s="1"/>
  <c r="S37" i="3" a="1"/>
  <c r="S37" i="3" s="1"/>
  <c r="S38" i="3" a="1"/>
  <c r="S38" i="3" s="1"/>
  <c r="S39" i="3" a="1"/>
  <c r="S39" i="3" s="1"/>
  <c r="S40" i="3" a="1"/>
  <c r="S40" i="3" s="1"/>
  <c r="S41" i="3" a="1"/>
  <c r="S41" i="3" s="1"/>
  <c r="S42" i="3" a="1"/>
  <c r="S42" i="3" s="1"/>
  <c r="S43" i="3" a="1"/>
  <c r="S43" i="3" s="1"/>
  <c r="S44" i="3" a="1"/>
  <c r="S44" i="3" s="1"/>
  <c r="S45" i="3" a="1"/>
  <c r="S45" i="3" s="1"/>
  <c r="S46" i="3" a="1"/>
  <c r="S46" i="3" s="1"/>
  <c r="S47" i="3" a="1"/>
  <c r="S47" i="3" s="1"/>
  <c r="S48" i="3" a="1"/>
  <c r="S48" i="3" s="1"/>
  <c r="S49" i="3" a="1"/>
  <c r="S49" i="3" s="1"/>
  <c r="S50" i="3" a="1"/>
  <c r="S50" i="3" s="1"/>
  <c r="S51" i="3" a="1"/>
  <c r="S51" i="3" s="1"/>
  <c r="S52" i="3" a="1"/>
  <c r="S52" i="3" s="1"/>
  <c r="S53" i="3" a="1"/>
  <c r="S53" i="3" s="1"/>
  <c r="S54" i="3" a="1"/>
  <c r="S54" i="3" s="1"/>
  <c r="S55" i="3" a="1"/>
  <c r="S55" i="3" s="1"/>
  <c r="S56" i="3" a="1"/>
  <c r="S56" i="3" s="1"/>
  <c r="S57" i="3" a="1"/>
  <c r="S57" i="3" s="1"/>
  <c r="S58" i="3" a="1"/>
  <c r="S58" i="3" s="1"/>
  <c r="S59" i="3" a="1"/>
  <c r="S59" i="3" s="1"/>
  <c r="S60" i="3" a="1"/>
  <c r="S60" i="3" s="1"/>
  <c r="S61" i="3" a="1"/>
  <c r="S61" i="3" s="1"/>
  <c r="S62" i="3" a="1"/>
  <c r="S62" i="3" s="1"/>
  <c r="S63" i="3" a="1"/>
  <c r="S63" i="3" s="1"/>
  <c r="S64" i="3" a="1"/>
  <c r="S64" i="3" s="1"/>
  <c r="S65" i="3" a="1"/>
  <c r="S65" i="3" s="1"/>
  <c r="S66" i="3" a="1"/>
  <c r="S66" i="3" s="1"/>
  <c r="S67" i="3" a="1"/>
  <c r="S67" i="3" s="1"/>
  <c r="S68" i="3" a="1"/>
  <c r="S68" i="3" s="1"/>
  <c r="S69" i="3" a="1"/>
  <c r="S69" i="3" s="1"/>
  <c r="S70" i="3" a="1"/>
  <c r="S70" i="3" s="1"/>
  <c r="S71" i="3" a="1"/>
  <c r="S71" i="3" s="1"/>
  <c r="S72" i="3" a="1"/>
  <c r="S72" i="3" s="1"/>
  <c r="S73" i="3" a="1"/>
  <c r="S73" i="3" s="1"/>
  <c r="S74" i="3" a="1"/>
  <c r="S74" i="3" s="1"/>
  <c r="S75" i="3" a="1"/>
  <c r="S75" i="3" s="1"/>
  <c r="S76" i="3" a="1"/>
  <c r="S76" i="3" s="1"/>
  <c r="S77" i="3" a="1"/>
  <c r="S77" i="3" s="1"/>
  <c r="S78" i="3" a="1"/>
  <c r="S78" i="3" s="1"/>
  <c r="S79" i="3" a="1"/>
  <c r="S79" i="3" s="1"/>
  <c r="S80" i="3" a="1"/>
  <c r="S80" i="3" s="1"/>
  <c r="S81" i="3" a="1"/>
  <c r="S81" i="3" s="1"/>
  <c r="S82" i="3" a="1"/>
  <c r="S82" i="3" s="1"/>
  <c r="S83" i="3" a="1"/>
  <c r="S83" i="3" s="1"/>
  <c r="S84" i="3" a="1"/>
  <c r="S84" i="3" s="1"/>
  <c r="S85" i="3" a="1"/>
  <c r="S85" i="3" s="1"/>
  <c r="S86" i="3" a="1"/>
  <c r="S86" i="3" s="1"/>
  <c r="S87" i="3" a="1"/>
  <c r="S87" i="3" s="1"/>
  <c r="S88" i="3" a="1"/>
  <c r="S88" i="3" s="1"/>
  <c r="S89" i="3" a="1"/>
  <c r="S89" i="3" s="1"/>
  <c r="S90" i="3" a="1"/>
  <c r="S90" i="3" s="1"/>
  <c r="S91" i="3" a="1"/>
  <c r="S91" i="3" s="1"/>
  <c r="S92" i="3" a="1"/>
  <c r="S92" i="3" s="1"/>
  <c r="S93" i="3" a="1"/>
  <c r="S93" i="3" s="1"/>
  <c r="S94" i="3" a="1"/>
  <c r="S94" i="3" s="1"/>
  <c r="S95" i="3" a="1"/>
  <c r="S95" i="3" s="1"/>
  <c r="S96" i="3" a="1"/>
  <c r="S96" i="3" s="1"/>
  <c r="S97" i="3" a="1"/>
  <c r="S97" i="3" s="1"/>
  <c r="S98" i="3" a="1"/>
  <c r="S98" i="3" s="1"/>
  <c r="S99" i="3" a="1"/>
  <c r="S99" i="3" s="1"/>
  <c r="S100" i="3" a="1"/>
  <c r="S100" i="3" s="1"/>
  <c r="S101" i="3" a="1"/>
  <c r="S101" i="3" s="1"/>
  <c r="S102" i="3" a="1"/>
  <c r="S102" i="3" s="1"/>
  <c r="S103" i="3" a="1"/>
  <c r="S103" i="3" s="1"/>
  <c r="S104" i="3" a="1"/>
  <c r="S104" i="3" s="1"/>
  <c r="S105" i="3" a="1"/>
  <c r="S105" i="3" s="1"/>
  <c r="S106" i="3" a="1"/>
  <c r="S106" i="3" s="1"/>
  <c r="S107" i="3" a="1"/>
  <c r="S107" i="3" s="1"/>
  <c r="S108" i="3" a="1"/>
  <c r="S108" i="3" s="1"/>
  <c r="S109" i="3" a="1"/>
  <c r="S109" i="3" s="1"/>
  <c r="S110" i="3" a="1"/>
  <c r="S110" i="3" s="1"/>
  <c r="S111" i="3" a="1"/>
  <c r="S111" i="3" s="1"/>
  <c r="S112" i="3" a="1"/>
  <c r="S112" i="3" s="1"/>
  <c r="S113" i="3" a="1"/>
  <c r="S113" i="3" s="1"/>
  <c r="S114" i="3" a="1"/>
  <c r="S114" i="3" s="1"/>
  <c r="S115" i="3" a="1"/>
  <c r="S115" i="3" s="1"/>
  <c r="S116" i="3" a="1"/>
  <c r="S116" i="3" s="1"/>
  <c r="S117" i="3" a="1"/>
  <c r="S117" i="3" s="1"/>
  <c r="S118" i="3" a="1"/>
  <c r="S118" i="3" s="1"/>
  <c r="S119" i="3" a="1"/>
  <c r="S119" i="3" s="1"/>
  <c r="S120" i="3" a="1"/>
  <c r="S120" i="3" s="1"/>
  <c r="S121" i="3" a="1"/>
  <c r="S121" i="3" s="1"/>
  <c r="S122" i="3" a="1"/>
  <c r="S122" i="3" s="1"/>
  <c r="S123" i="3" a="1"/>
  <c r="S123" i="3" s="1"/>
  <c r="S124" i="3" a="1"/>
  <c r="S124" i="3" s="1"/>
  <c r="S125" i="3" a="1"/>
  <c r="S125" i="3" s="1"/>
  <c r="S126" i="3" a="1"/>
  <c r="S126" i="3" s="1"/>
  <c r="S127" i="3" a="1"/>
  <c r="S127" i="3" s="1"/>
  <c r="S128" i="3" a="1"/>
  <c r="S128" i="3" s="1"/>
  <c r="S129" i="3" a="1"/>
  <c r="S129" i="3" s="1"/>
  <c r="S130" i="3" a="1"/>
  <c r="S130" i="3" s="1"/>
  <c r="S131" i="3" a="1"/>
  <c r="S131" i="3" s="1"/>
  <c r="S132" i="3" a="1"/>
  <c r="S132" i="3" s="1"/>
  <c r="S133" i="3" a="1"/>
  <c r="S133" i="3" s="1"/>
  <c r="S134" i="3" a="1"/>
  <c r="S134" i="3" s="1"/>
  <c r="S135" i="3" a="1"/>
  <c r="S135" i="3" s="1"/>
  <c r="S136" i="3" a="1"/>
  <c r="S136" i="3" s="1"/>
  <c r="S137" i="3" a="1"/>
  <c r="S137" i="3" s="1"/>
  <c r="S138" i="3" a="1"/>
  <c r="S138" i="3" s="1"/>
  <c r="S139" i="3" a="1"/>
  <c r="S139" i="3" s="1"/>
  <c r="S140" i="3" a="1"/>
  <c r="S140" i="3" s="1"/>
  <c r="S141" i="3" a="1"/>
  <c r="S141" i="3" s="1"/>
  <c r="S142" i="3" a="1"/>
  <c r="S142" i="3" s="1"/>
  <c r="S143" i="3" a="1"/>
  <c r="S143" i="3" s="1"/>
  <c r="R4" i="3" a="1"/>
  <c r="R4" i="3" s="1"/>
  <c r="R5" i="3" a="1"/>
  <c r="R5" i="3" s="1"/>
  <c r="R6" i="3" a="1"/>
  <c r="R6" i="3" s="1"/>
  <c r="R7" i="3" a="1"/>
  <c r="R7" i="3" s="1"/>
  <c r="R8" i="3" a="1"/>
  <c r="R8" i="3" s="1"/>
  <c r="R9" i="3" a="1"/>
  <c r="R9" i="3" s="1"/>
  <c r="R10" i="3" a="1"/>
  <c r="R10" i="3" s="1"/>
  <c r="R11" i="3" a="1"/>
  <c r="R11" i="3" s="1"/>
  <c r="R12" i="3" a="1"/>
  <c r="R12" i="3" s="1"/>
  <c r="R13" i="3" a="1"/>
  <c r="R13" i="3" s="1"/>
  <c r="R14" i="3" a="1"/>
  <c r="R14" i="3" s="1"/>
  <c r="R15" i="3" a="1"/>
  <c r="R15" i="3" s="1"/>
  <c r="R16" i="3" a="1"/>
  <c r="R16" i="3" s="1"/>
  <c r="R17" i="3" a="1"/>
  <c r="R17" i="3" s="1"/>
  <c r="R18" i="3" a="1"/>
  <c r="R18" i="3" s="1"/>
  <c r="R19" i="3" a="1"/>
  <c r="R19" i="3" s="1"/>
  <c r="R20" i="3" a="1"/>
  <c r="R20" i="3" s="1"/>
  <c r="R21" i="3" a="1"/>
  <c r="R21" i="3" s="1"/>
  <c r="R22" i="3" a="1"/>
  <c r="R22" i="3" s="1"/>
  <c r="R23" i="3" a="1"/>
  <c r="R23" i="3" s="1"/>
  <c r="R24" i="3" a="1"/>
  <c r="R24" i="3" s="1"/>
  <c r="R25" i="3" a="1"/>
  <c r="R25" i="3" s="1"/>
  <c r="R26" i="3" a="1"/>
  <c r="R26" i="3" s="1"/>
  <c r="R27" i="3" a="1"/>
  <c r="R27" i="3" s="1"/>
  <c r="R28" i="3" a="1"/>
  <c r="R28" i="3" s="1"/>
  <c r="R29" i="3" a="1"/>
  <c r="R29" i="3" s="1"/>
  <c r="R30" i="3" a="1"/>
  <c r="R30" i="3" s="1"/>
  <c r="R31" i="3" a="1"/>
  <c r="R31" i="3" s="1"/>
  <c r="R32" i="3" a="1"/>
  <c r="R32" i="3" s="1"/>
  <c r="R33" i="3" a="1"/>
  <c r="R33" i="3" s="1"/>
  <c r="R34" i="3" a="1"/>
  <c r="R34" i="3" s="1"/>
  <c r="R35" i="3" a="1"/>
  <c r="R35" i="3" s="1"/>
  <c r="R36" i="3" a="1"/>
  <c r="R36" i="3" s="1"/>
  <c r="R37" i="3" a="1"/>
  <c r="R37" i="3" s="1"/>
  <c r="R38" i="3" a="1"/>
  <c r="R38" i="3" s="1"/>
  <c r="R39" i="3" a="1"/>
  <c r="R39" i="3" s="1"/>
  <c r="R40" i="3" a="1"/>
  <c r="R40" i="3" s="1"/>
  <c r="R41" i="3" a="1"/>
  <c r="R41" i="3" s="1"/>
  <c r="R42" i="3" a="1"/>
  <c r="R42" i="3" s="1"/>
  <c r="R43" i="3" a="1"/>
  <c r="R43" i="3" s="1"/>
  <c r="R44" i="3" a="1"/>
  <c r="R44" i="3" s="1"/>
  <c r="R45" i="3" a="1"/>
  <c r="R45" i="3" s="1"/>
  <c r="R46" i="3" a="1"/>
  <c r="R46" i="3" s="1"/>
  <c r="R47" i="3" a="1"/>
  <c r="R47" i="3" s="1"/>
  <c r="R48" i="3" a="1"/>
  <c r="R48" i="3" s="1"/>
  <c r="R49" i="3" a="1"/>
  <c r="R49" i="3" s="1"/>
  <c r="R50" i="3" a="1"/>
  <c r="R50" i="3" s="1"/>
  <c r="R51" i="3" a="1"/>
  <c r="R51" i="3" s="1"/>
  <c r="R52" i="3" a="1"/>
  <c r="R52" i="3" s="1"/>
  <c r="R53" i="3" a="1"/>
  <c r="R53" i="3" s="1"/>
  <c r="R54" i="3" a="1"/>
  <c r="R54" i="3" s="1"/>
  <c r="R55" i="3" a="1"/>
  <c r="R55" i="3" s="1"/>
  <c r="R56" i="3" a="1"/>
  <c r="R56" i="3" s="1"/>
  <c r="R57" i="3" a="1"/>
  <c r="R57" i="3" s="1"/>
  <c r="R58" i="3" a="1"/>
  <c r="R58" i="3" s="1"/>
  <c r="R59" i="3" a="1"/>
  <c r="R59" i="3" s="1"/>
  <c r="R60" i="3" a="1"/>
  <c r="R60" i="3" s="1"/>
  <c r="R61" i="3" a="1"/>
  <c r="R61" i="3" s="1"/>
  <c r="R62" i="3" a="1"/>
  <c r="R62" i="3" s="1"/>
  <c r="R63" i="3" a="1"/>
  <c r="R63" i="3" s="1"/>
  <c r="R64" i="3" a="1"/>
  <c r="R64" i="3" s="1"/>
  <c r="R65" i="3" a="1"/>
  <c r="R65" i="3" s="1"/>
  <c r="R66" i="3" a="1"/>
  <c r="R66" i="3" s="1"/>
  <c r="R67" i="3" a="1"/>
  <c r="R67" i="3" s="1"/>
  <c r="R68" i="3" a="1"/>
  <c r="R68" i="3" s="1"/>
  <c r="R69" i="3" a="1"/>
  <c r="R69" i="3" s="1"/>
  <c r="R70" i="3" a="1"/>
  <c r="R70" i="3" s="1"/>
  <c r="R71" i="3" a="1"/>
  <c r="R71" i="3" s="1"/>
  <c r="R72" i="3" a="1"/>
  <c r="R72" i="3" s="1"/>
  <c r="R73" i="3" a="1"/>
  <c r="R73" i="3" s="1"/>
  <c r="R74" i="3" a="1"/>
  <c r="R74" i="3" s="1"/>
  <c r="R75" i="3" a="1"/>
  <c r="R75" i="3" s="1"/>
  <c r="R76" i="3" a="1"/>
  <c r="R76" i="3" s="1"/>
  <c r="R77" i="3" a="1"/>
  <c r="R77" i="3" s="1"/>
  <c r="R78" i="3" a="1"/>
  <c r="R78" i="3" s="1"/>
  <c r="R79" i="3" a="1"/>
  <c r="R79" i="3" s="1"/>
  <c r="R80" i="3" a="1"/>
  <c r="R80" i="3" s="1"/>
  <c r="R81" i="3" a="1"/>
  <c r="R81" i="3" s="1"/>
  <c r="R82" i="3" a="1"/>
  <c r="R82" i="3" s="1"/>
  <c r="R83" i="3" a="1"/>
  <c r="R83" i="3" s="1"/>
  <c r="R84" i="3" a="1"/>
  <c r="R84" i="3" s="1"/>
  <c r="R85" i="3" a="1"/>
  <c r="R85" i="3" s="1"/>
  <c r="R86" i="3" a="1"/>
  <c r="R86" i="3" s="1"/>
  <c r="R87" i="3" a="1"/>
  <c r="R87" i="3" s="1"/>
  <c r="R88" i="3" a="1"/>
  <c r="R88" i="3" s="1"/>
  <c r="R89" i="3" a="1"/>
  <c r="R89" i="3" s="1"/>
  <c r="R90" i="3" a="1"/>
  <c r="R90" i="3" s="1"/>
  <c r="R91" i="3" a="1"/>
  <c r="R91" i="3" s="1"/>
  <c r="R92" i="3" a="1"/>
  <c r="R92" i="3" s="1"/>
  <c r="R93" i="3" a="1"/>
  <c r="R93" i="3" s="1"/>
  <c r="R94" i="3" a="1"/>
  <c r="R94" i="3" s="1"/>
  <c r="R95" i="3" a="1"/>
  <c r="R95" i="3" s="1"/>
  <c r="R96" i="3" a="1"/>
  <c r="R96" i="3" s="1"/>
  <c r="R97" i="3" a="1"/>
  <c r="R97" i="3" s="1"/>
  <c r="R98" i="3" a="1"/>
  <c r="R98" i="3" s="1"/>
  <c r="R99" i="3" a="1"/>
  <c r="R99" i="3" s="1"/>
  <c r="R100" i="3" a="1"/>
  <c r="R100" i="3" s="1"/>
  <c r="R101" i="3" a="1"/>
  <c r="R101" i="3" s="1"/>
  <c r="R102" i="3" a="1"/>
  <c r="R102" i="3" s="1"/>
  <c r="R103" i="3" a="1"/>
  <c r="R103" i="3" s="1"/>
  <c r="R104" i="3" a="1"/>
  <c r="R104" i="3" s="1"/>
  <c r="R105" i="3" a="1"/>
  <c r="R105" i="3" s="1"/>
  <c r="R106" i="3" a="1"/>
  <c r="R106" i="3" s="1"/>
  <c r="R107" i="3" a="1"/>
  <c r="R107" i="3" s="1"/>
  <c r="R108" i="3" a="1"/>
  <c r="R108" i="3" s="1"/>
  <c r="R109" i="3" a="1"/>
  <c r="R109" i="3" s="1"/>
  <c r="R110" i="3" a="1"/>
  <c r="R110" i="3" s="1"/>
  <c r="R111" i="3" a="1"/>
  <c r="R111" i="3" s="1"/>
  <c r="R112" i="3" a="1"/>
  <c r="R112" i="3" s="1"/>
  <c r="R113" i="3" a="1"/>
  <c r="R113" i="3" s="1"/>
  <c r="R114" i="3" a="1"/>
  <c r="R114" i="3" s="1"/>
  <c r="R115" i="3" a="1"/>
  <c r="R115" i="3" s="1"/>
  <c r="R116" i="3" a="1"/>
  <c r="R116" i="3" s="1"/>
  <c r="R117" i="3" a="1"/>
  <c r="R117" i="3" s="1"/>
  <c r="R118" i="3" a="1"/>
  <c r="R118" i="3" s="1"/>
  <c r="R119" i="3" a="1"/>
  <c r="R119" i="3" s="1"/>
  <c r="R120" i="3" a="1"/>
  <c r="R120" i="3" s="1"/>
  <c r="R121" i="3" a="1"/>
  <c r="R121" i="3" s="1"/>
  <c r="R122" i="3" a="1"/>
  <c r="R122" i="3" s="1"/>
  <c r="R123" i="3" a="1"/>
  <c r="R123" i="3" s="1"/>
  <c r="R124" i="3" a="1"/>
  <c r="R124" i="3" s="1"/>
  <c r="R125" i="3" a="1"/>
  <c r="R125" i="3" s="1"/>
  <c r="R126" i="3" a="1"/>
  <c r="R126" i="3" s="1"/>
  <c r="R127" i="3" a="1"/>
  <c r="R127" i="3" s="1"/>
  <c r="R128" i="3" a="1"/>
  <c r="R128" i="3" s="1"/>
  <c r="R129" i="3" a="1"/>
  <c r="R129" i="3" s="1"/>
  <c r="R130" i="3" a="1"/>
  <c r="R130" i="3" s="1"/>
  <c r="R131" i="3" a="1"/>
  <c r="R131" i="3" s="1"/>
  <c r="R132" i="3" a="1"/>
  <c r="R132" i="3" s="1"/>
  <c r="R133" i="3" a="1"/>
  <c r="R133" i="3" s="1"/>
  <c r="R134" i="3" a="1"/>
  <c r="R134" i="3" s="1"/>
  <c r="R135" i="3" a="1"/>
  <c r="R135" i="3" s="1"/>
  <c r="R136" i="3" a="1"/>
  <c r="R136" i="3" s="1"/>
  <c r="R137" i="3" a="1"/>
  <c r="R137" i="3" s="1"/>
  <c r="R138" i="3" a="1"/>
  <c r="R138" i="3" s="1"/>
  <c r="R139" i="3" a="1"/>
  <c r="R139" i="3" s="1"/>
  <c r="R140" i="3" a="1"/>
  <c r="R140" i="3" s="1"/>
  <c r="R141" i="3" a="1"/>
  <c r="R141" i="3" s="1"/>
  <c r="R142" i="3" a="1"/>
  <c r="R142" i="3" s="1"/>
  <c r="R143" i="3" a="1"/>
  <c r="R143" i="3" s="1"/>
  <c r="Q4" i="3" a="1"/>
  <c r="Q4" i="3" s="1"/>
  <c r="Q5" i="3" a="1"/>
  <c r="Q5" i="3" s="1"/>
  <c r="Q6" i="3" a="1"/>
  <c r="Q6" i="3" s="1"/>
  <c r="Q7" i="3" a="1"/>
  <c r="Q7" i="3" s="1"/>
  <c r="Q8" i="3" a="1"/>
  <c r="Q8" i="3" s="1"/>
  <c r="Q9" i="3" a="1"/>
  <c r="Q9" i="3" s="1"/>
  <c r="Q10" i="3" a="1"/>
  <c r="Q10" i="3" s="1"/>
  <c r="Q11" i="3" a="1"/>
  <c r="Q11" i="3" s="1"/>
  <c r="Q12" i="3" a="1"/>
  <c r="Q12" i="3" s="1"/>
  <c r="Q13" i="3" a="1"/>
  <c r="Q13" i="3" s="1"/>
  <c r="Q14" i="3" a="1"/>
  <c r="Q14" i="3" s="1"/>
  <c r="Q15" i="3" a="1"/>
  <c r="Q15" i="3" s="1"/>
  <c r="Q16" i="3" a="1"/>
  <c r="Q16" i="3" s="1"/>
  <c r="Q17" i="3" a="1"/>
  <c r="Q17" i="3" s="1"/>
  <c r="Q18" i="3" a="1"/>
  <c r="Q18" i="3" s="1"/>
  <c r="Q19" i="3" a="1"/>
  <c r="Q19" i="3" s="1"/>
  <c r="Q20" i="3" a="1"/>
  <c r="Q20" i="3" s="1"/>
  <c r="Q21" i="3" a="1"/>
  <c r="Q21" i="3" s="1"/>
  <c r="Q22" i="3" a="1"/>
  <c r="Q22" i="3" s="1"/>
  <c r="Q23" i="3" a="1"/>
  <c r="Q23" i="3" s="1"/>
  <c r="Q24" i="3" a="1"/>
  <c r="Q24" i="3" s="1"/>
  <c r="Q25" i="3" a="1"/>
  <c r="Q25" i="3" s="1"/>
  <c r="Q26" i="3" a="1"/>
  <c r="Q26" i="3" s="1"/>
  <c r="Q27" i="3" a="1"/>
  <c r="Q27" i="3" s="1"/>
  <c r="Q28" i="3" a="1"/>
  <c r="Q28" i="3" s="1"/>
  <c r="Q29" i="3" a="1"/>
  <c r="Q29" i="3" s="1"/>
  <c r="Q30" i="3" a="1"/>
  <c r="Q30" i="3" s="1"/>
  <c r="Q31" i="3" a="1"/>
  <c r="Q31" i="3" s="1"/>
  <c r="Q32" i="3" a="1"/>
  <c r="Q32" i="3" s="1"/>
  <c r="Q33" i="3" a="1"/>
  <c r="Q33" i="3" s="1"/>
  <c r="Q34" i="3" a="1"/>
  <c r="Q34" i="3" s="1"/>
  <c r="Q35" i="3" a="1"/>
  <c r="Q35" i="3" s="1"/>
  <c r="Q36" i="3" a="1"/>
  <c r="Q36" i="3" s="1"/>
  <c r="Q37" i="3" a="1"/>
  <c r="Q37" i="3" s="1"/>
  <c r="Q38" i="3" a="1"/>
  <c r="Q38" i="3" s="1"/>
  <c r="Q39" i="3" a="1"/>
  <c r="Q39" i="3" s="1"/>
  <c r="Q40" i="3" a="1"/>
  <c r="Q40" i="3" s="1"/>
  <c r="Q41" i="3" a="1"/>
  <c r="Q41" i="3" s="1"/>
  <c r="Q42" i="3" a="1"/>
  <c r="Q42" i="3" s="1"/>
  <c r="Q43" i="3" a="1"/>
  <c r="Q43" i="3" s="1"/>
  <c r="Q44" i="3" a="1"/>
  <c r="Q44" i="3" s="1"/>
  <c r="Q45" i="3" a="1"/>
  <c r="Q45" i="3" s="1"/>
  <c r="Q46" i="3" a="1"/>
  <c r="Q46" i="3" s="1"/>
  <c r="Q47" i="3" a="1"/>
  <c r="Q47" i="3" s="1"/>
  <c r="Q48" i="3" a="1"/>
  <c r="Q48" i="3" s="1"/>
  <c r="Q49" i="3" a="1"/>
  <c r="Q49" i="3" s="1"/>
  <c r="Q50" i="3" a="1"/>
  <c r="Q50" i="3" s="1"/>
  <c r="Q51" i="3" a="1"/>
  <c r="Q51" i="3" s="1"/>
  <c r="Q52" i="3" a="1"/>
  <c r="Q52" i="3" s="1"/>
  <c r="Q53" i="3" a="1"/>
  <c r="Q53" i="3" s="1"/>
  <c r="Q54" i="3" a="1"/>
  <c r="Q54" i="3" s="1"/>
  <c r="Q55" i="3" a="1"/>
  <c r="Q55" i="3" s="1"/>
  <c r="Q56" i="3" a="1"/>
  <c r="Q56" i="3" s="1"/>
  <c r="Q57" i="3" a="1"/>
  <c r="Q57" i="3" s="1"/>
  <c r="Q58" i="3" a="1"/>
  <c r="Q58" i="3" s="1"/>
  <c r="Q59" i="3" a="1"/>
  <c r="Q59" i="3" s="1"/>
  <c r="Q60" i="3" a="1"/>
  <c r="Q60" i="3" s="1"/>
  <c r="Q61" i="3" a="1"/>
  <c r="Q61" i="3" s="1"/>
  <c r="Q62" i="3" a="1"/>
  <c r="Q62" i="3" s="1"/>
  <c r="Q63" i="3" a="1"/>
  <c r="Q63" i="3" s="1"/>
  <c r="Q64" i="3" a="1"/>
  <c r="Q64" i="3" s="1"/>
  <c r="Q65" i="3" a="1"/>
  <c r="Q65" i="3" s="1"/>
  <c r="Q66" i="3" a="1"/>
  <c r="Q66" i="3" s="1"/>
  <c r="Q67" i="3" a="1"/>
  <c r="Q67" i="3" s="1"/>
  <c r="Q68" i="3" a="1"/>
  <c r="Q68" i="3" s="1"/>
  <c r="Q69" i="3" a="1"/>
  <c r="Q69" i="3" s="1"/>
  <c r="Q70" i="3" a="1"/>
  <c r="Q70" i="3" s="1"/>
  <c r="Q71" i="3" a="1"/>
  <c r="Q71" i="3" s="1"/>
  <c r="Q72" i="3" a="1"/>
  <c r="Q72" i="3" s="1"/>
  <c r="Q73" i="3" a="1"/>
  <c r="Q73" i="3" s="1"/>
  <c r="Q74" i="3" a="1"/>
  <c r="Q74" i="3" s="1"/>
  <c r="Q75" i="3" a="1"/>
  <c r="Q75" i="3" s="1"/>
  <c r="Q76" i="3" a="1"/>
  <c r="Q76" i="3" s="1"/>
  <c r="Q77" i="3" a="1"/>
  <c r="Q77" i="3" s="1"/>
  <c r="Q78" i="3" a="1"/>
  <c r="Q78" i="3" s="1"/>
  <c r="Q79" i="3" a="1"/>
  <c r="Q79" i="3" s="1"/>
  <c r="Q80" i="3" a="1"/>
  <c r="Q80" i="3" s="1"/>
  <c r="Q81" i="3" a="1"/>
  <c r="Q81" i="3" s="1"/>
  <c r="Q82" i="3" a="1"/>
  <c r="Q82" i="3" s="1"/>
  <c r="Q83" i="3" a="1"/>
  <c r="Q83" i="3" s="1"/>
  <c r="Q84" i="3" a="1"/>
  <c r="Q84" i="3" s="1"/>
  <c r="Q85" i="3" a="1"/>
  <c r="Q85" i="3" s="1"/>
  <c r="Q86" i="3" a="1"/>
  <c r="Q86" i="3" s="1"/>
  <c r="Q87" i="3" a="1"/>
  <c r="Q87" i="3" s="1"/>
  <c r="Q88" i="3" a="1"/>
  <c r="Q88" i="3" s="1"/>
  <c r="Q89" i="3" a="1"/>
  <c r="Q89" i="3" s="1"/>
  <c r="Q90" i="3" a="1"/>
  <c r="Q90" i="3" s="1"/>
  <c r="Q91" i="3" a="1"/>
  <c r="Q91" i="3" s="1"/>
  <c r="Q92" i="3" a="1"/>
  <c r="Q92" i="3" s="1"/>
  <c r="Q93" i="3" a="1"/>
  <c r="Q93" i="3" s="1"/>
  <c r="Q94" i="3" a="1"/>
  <c r="Q94" i="3" s="1"/>
  <c r="Q95" i="3" a="1"/>
  <c r="Q95" i="3" s="1"/>
  <c r="Q96" i="3" a="1"/>
  <c r="Q96" i="3" s="1"/>
  <c r="Q97" i="3" a="1"/>
  <c r="Q97" i="3" s="1"/>
  <c r="Q98" i="3" a="1"/>
  <c r="Q98" i="3" s="1"/>
  <c r="Q99" i="3" a="1"/>
  <c r="Q99" i="3" s="1"/>
  <c r="Q100" i="3" a="1"/>
  <c r="Q100" i="3" s="1"/>
  <c r="Q101" i="3" a="1"/>
  <c r="Q101" i="3" s="1"/>
  <c r="Q102" i="3" a="1"/>
  <c r="Q102" i="3" s="1"/>
  <c r="Q103" i="3" a="1"/>
  <c r="Q103" i="3" s="1"/>
  <c r="Q104" i="3" a="1"/>
  <c r="Q104" i="3" s="1"/>
  <c r="Q105" i="3" a="1"/>
  <c r="Q105" i="3" s="1"/>
  <c r="Q106" i="3" a="1"/>
  <c r="Q106" i="3" s="1"/>
  <c r="Q107" i="3" a="1"/>
  <c r="Q107" i="3" s="1"/>
  <c r="Q108" i="3" a="1"/>
  <c r="Q108" i="3" s="1"/>
  <c r="Q109" i="3" a="1"/>
  <c r="Q109" i="3" s="1"/>
  <c r="Q110" i="3" a="1"/>
  <c r="Q110" i="3" s="1"/>
  <c r="Q111" i="3" a="1"/>
  <c r="Q111" i="3" s="1"/>
  <c r="Q112" i="3" a="1"/>
  <c r="Q112" i="3" s="1"/>
  <c r="Q113" i="3" a="1"/>
  <c r="Q113" i="3" s="1"/>
  <c r="Q114" i="3" a="1"/>
  <c r="Q114" i="3" s="1"/>
  <c r="Q115" i="3" a="1"/>
  <c r="Q115" i="3" s="1"/>
  <c r="Q116" i="3" a="1"/>
  <c r="Q116" i="3" s="1"/>
  <c r="Q117" i="3" a="1"/>
  <c r="Q117" i="3" s="1"/>
  <c r="Q118" i="3" a="1"/>
  <c r="Q118" i="3" s="1"/>
  <c r="Q119" i="3" a="1"/>
  <c r="Q119" i="3" s="1"/>
  <c r="Q120" i="3" a="1"/>
  <c r="Q120" i="3" s="1"/>
  <c r="Q121" i="3" a="1"/>
  <c r="Q121" i="3" s="1"/>
  <c r="Q122" i="3" a="1"/>
  <c r="Q122" i="3" s="1"/>
  <c r="Q123" i="3" a="1"/>
  <c r="Q123" i="3" s="1"/>
  <c r="Q124" i="3" a="1"/>
  <c r="Q124" i="3" s="1"/>
  <c r="Q125" i="3" a="1"/>
  <c r="Q125" i="3" s="1"/>
  <c r="Q126" i="3" a="1"/>
  <c r="Q126" i="3" s="1"/>
  <c r="Q127" i="3" a="1"/>
  <c r="Q127" i="3" s="1"/>
  <c r="Q128" i="3" a="1"/>
  <c r="Q128" i="3" s="1"/>
  <c r="Q129" i="3" a="1"/>
  <c r="Q129" i="3" s="1"/>
  <c r="Q130" i="3" a="1"/>
  <c r="Q130" i="3" s="1"/>
  <c r="Q131" i="3" a="1"/>
  <c r="Q131" i="3" s="1"/>
  <c r="Q132" i="3" a="1"/>
  <c r="Q132" i="3" s="1"/>
  <c r="Q133" i="3" a="1"/>
  <c r="Q133" i="3" s="1"/>
  <c r="Q134" i="3" a="1"/>
  <c r="Q134" i="3" s="1"/>
  <c r="Q135" i="3" a="1"/>
  <c r="Q135" i="3" s="1"/>
  <c r="Q136" i="3" a="1"/>
  <c r="Q136" i="3" s="1"/>
  <c r="Q137" i="3" a="1"/>
  <c r="Q137" i="3" s="1"/>
  <c r="Q138" i="3" a="1"/>
  <c r="Q138" i="3" s="1"/>
  <c r="Q139" i="3" a="1"/>
  <c r="Q139" i="3" s="1"/>
  <c r="Q140" i="3" a="1"/>
  <c r="Q140" i="3" s="1"/>
  <c r="Q141" i="3" a="1"/>
  <c r="Q141" i="3" s="1"/>
  <c r="Q142" i="3" a="1"/>
  <c r="Q142" i="3" s="1"/>
  <c r="Q143" i="3" a="1"/>
  <c r="Q143" i="3" s="1"/>
  <c r="P4" i="3" a="1"/>
  <c r="P4" i="3" s="1"/>
  <c r="P5" i="3" a="1"/>
  <c r="P5" i="3" s="1"/>
  <c r="P6" i="3" a="1"/>
  <c r="P6" i="3" s="1"/>
  <c r="P7" i="3" a="1"/>
  <c r="P7" i="3" s="1"/>
  <c r="P8" i="3" a="1"/>
  <c r="P8" i="3" s="1"/>
  <c r="P9" i="3" a="1"/>
  <c r="P9" i="3" s="1"/>
  <c r="P10" i="3" a="1"/>
  <c r="P10" i="3" s="1"/>
  <c r="P11" i="3" a="1"/>
  <c r="P11" i="3" s="1"/>
  <c r="P12" i="3" a="1"/>
  <c r="P12" i="3" s="1"/>
  <c r="P13" i="3" a="1"/>
  <c r="P13" i="3" s="1"/>
  <c r="P14" i="3" a="1"/>
  <c r="P14" i="3" s="1"/>
  <c r="P15" i="3" a="1"/>
  <c r="P15" i="3" s="1"/>
  <c r="P16" i="3" a="1"/>
  <c r="P16" i="3" s="1"/>
  <c r="P17" i="3" a="1"/>
  <c r="P17" i="3" s="1"/>
  <c r="P18" i="3" a="1"/>
  <c r="P18" i="3" s="1"/>
  <c r="P19" i="3" a="1"/>
  <c r="P19" i="3" s="1"/>
  <c r="P20" i="3" a="1"/>
  <c r="P20" i="3" s="1"/>
  <c r="P21" i="3" a="1"/>
  <c r="P21" i="3" s="1"/>
  <c r="P22" i="3" a="1"/>
  <c r="P22" i="3" s="1"/>
  <c r="P23" i="3" a="1"/>
  <c r="P23" i="3" s="1"/>
  <c r="P24" i="3" a="1"/>
  <c r="P24" i="3" s="1"/>
  <c r="P25" i="3" a="1"/>
  <c r="P25" i="3" s="1"/>
  <c r="P26" i="3" a="1"/>
  <c r="P26" i="3" s="1"/>
  <c r="P27" i="3" a="1"/>
  <c r="P27" i="3" s="1"/>
  <c r="P28" i="3" a="1"/>
  <c r="P28" i="3" s="1"/>
  <c r="P29" i="3" a="1"/>
  <c r="P29" i="3" s="1"/>
  <c r="P30" i="3" a="1"/>
  <c r="P30" i="3" s="1"/>
  <c r="P31" i="3" a="1"/>
  <c r="P31" i="3" s="1"/>
  <c r="P32" i="3" a="1"/>
  <c r="P32" i="3" s="1"/>
  <c r="P33" i="3" a="1"/>
  <c r="P33" i="3" s="1"/>
  <c r="P34" i="3" a="1"/>
  <c r="P34" i="3" s="1"/>
  <c r="P35" i="3" a="1"/>
  <c r="P35" i="3" s="1"/>
  <c r="P36" i="3" a="1"/>
  <c r="P36" i="3" s="1"/>
  <c r="P37" i="3" a="1"/>
  <c r="P37" i="3" s="1"/>
  <c r="P38" i="3" a="1"/>
  <c r="P38" i="3" s="1"/>
  <c r="P39" i="3" a="1"/>
  <c r="P39" i="3" s="1"/>
  <c r="P40" i="3" a="1"/>
  <c r="P40" i="3" s="1"/>
  <c r="P41" i="3" a="1"/>
  <c r="P41" i="3" s="1"/>
  <c r="P42" i="3" a="1"/>
  <c r="P42" i="3" s="1"/>
  <c r="P43" i="3" a="1"/>
  <c r="P43" i="3" s="1"/>
  <c r="P44" i="3" a="1"/>
  <c r="P44" i="3" s="1"/>
  <c r="P45" i="3" a="1"/>
  <c r="P45" i="3" s="1"/>
  <c r="P46" i="3" a="1"/>
  <c r="P46" i="3" s="1"/>
  <c r="P47" i="3" a="1"/>
  <c r="P47" i="3" s="1"/>
  <c r="P48" i="3" a="1"/>
  <c r="P48" i="3" s="1"/>
  <c r="P49" i="3" a="1"/>
  <c r="P49" i="3" s="1"/>
  <c r="P50" i="3" a="1"/>
  <c r="P50" i="3" s="1"/>
  <c r="P51" i="3" a="1"/>
  <c r="P51" i="3" s="1"/>
  <c r="P52" i="3" a="1"/>
  <c r="P52" i="3" s="1"/>
  <c r="P53" i="3" a="1"/>
  <c r="P53" i="3" s="1"/>
  <c r="P54" i="3" a="1"/>
  <c r="P54" i="3" s="1"/>
  <c r="P55" i="3" a="1"/>
  <c r="P55" i="3" s="1"/>
  <c r="P56" i="3" a="1"/>
  <c r="P56" i="3" s="1"/>
  <c r="P57" i="3" a="1"/>
  <c r="P57" i="3" s="1"/>
  <c r="P58" i="3" a="1"/>
  <c r="P58" i="3" s="1"/>
  <c r="P59" i="3" a="1"/>
  <c r="P59" i="3" s="1"/>
  <c r="P60" i="3" a="1"/>
  <c r="P60" i="3" s="1"/>
  <c r="P61" i="3" a="1"/>
  <c r="P61" i="3" s="1"/>
  <c r="P62" i="3" a="1"/>
  <c r="P62" i="3" s="1"/>
  <c r="P63" i="3" a="1"/>
  <c r="P63" i="3" s="1"/>
  <c r="P64" i="3" a="1"/>
  <c r="P64" i="3" s="1"/>
  <c r="P65" i="3" a="1"/>
  <c r="P65" i="3" s="1"/>
  <c r="P66" i="3" a="1"/>
  <c r="P66" i="3" s="1"/>
  <c r="P67" i="3" a="1"/>
  <c r="P67" i="3" s="1"/>
  <c r="P68" i="3" a="1"/>
  <c r="P68" i="3" s="1"/>
  <c r="P69" i="3" a="1"/>
  <c r="P69" i="3" s="1"/>
  <c r="P70" i="3" a="1"/>
  <c r="P70" i="3" s="1"/>
  <c r="P71" i="3" a="1"/>
  <c r="P71" i="3" s="1"/>
  <c r="P72" i="3" a="1"/>
  <c r="P72" i="3" s="1"/>
  <c r="P73" i="3" a="1"/>
  <c r="P73" i="3" s="1"/>
  <c r="P74" i="3" a="1"/>
  <c r="P74" i="3" s="1"/>
  <c r="P75" i="3" a="1"/>
  <c r="P75" i="3" s="1"/>
  <c r="P76" i="3" a="1"/>
  <c r="P76" i="3" s="1"/>
  <c r="P77" i="3" a="1"/>
  <c r="P77" i="3" s="1"/>
  <c r="P78" i="3" a="1"/>
  <c r="P78" i="3" s="1"/>
  <c r="P79" i="3" a="1"/>
  <c r="P79" i="3" s="1"/>
  <c r="P80" i="3" a="1"/>
  <c r="P80" i="3" s="1"/>
  <c r="P81" i="3" a="1"/>
  <c r="P81" i="3" s="1"/>
  <c r="P82" i="3" a="1"/>
  <c r="P82" i="3" s="1"/>
  <c r="P83" i="3" a="1"/>
  <c r="P83" i="3" s="1"/>
  <c r="P84" i="3" a="1"/>
  <c r="P84" i="3" s="1"/>
  <c r="P85" i="3" a="1"/>
  <c r="P85" i="3" s="1"/>
  <c r="P86" i="3" a="1"/>
  <c r="P86" i="3" s="1"/>
  <c r="P87" i="3" a="1"/>
  <c r="P87" i="3" s="1"/>
  <c r="P88" i="3" a="1"/>
  <c r="P88" i="3" s="1"/>
  <c r="P89" i="3" a="1"/>
  <c r="P89" i="3" s="1"/>
  <c r="P90" i="3" a="1"/>
  <c r="P90" i="3" s="1"/>
  <c r="P91" i="3" a="1"/>
  <c r="P91" i="3" s="1"/>
  <c r="P92" i="3" a="1"/>
  <c r="P92" i="3" s="1"/>
  <c r="P93" i="3" a="1"/>
  <c r="P93" i="3" s="1"/>
  <c r="P94" i="3" a="1"/>
  <c r="P94" i="3" s="1"/>
  <c r="P95" i="3" a="1"/>
  <c r="P95" i="3" s="1"/>
  <c r="P96" i="3" a="1"/>
  <c r="P96" i="3" s="1"/>
  <c r="P97" i="3" a="1"/>
  <c r="P97" i="3" s="1"/>
  <c r="P98" i="3" a="1"/>
  <c r="P98" i="3" s="1"/>
  <c r="P99" i="3" a="1"/>
  <c r="P99" i="3" s="1"/>
  <c r="P100" i="3" a="1"/>
  <c r="P100" i="3" s="1"/>
  <c r="P101" i="3" a="1"/>
  <c r="P101" i="3" s="1"/>
  <c r="P102" i="3" a="1"/>
  <c r="P102" i="3" s="1"/>
  <c r="P103" i="3" a="1"/>
  <c r="P103" i="3" s="1"/>
  <c r="P104" i="3" a="1"/>
  <c r="P104" i="3" s="1"/>
  <c r="P105" i="3" a="1"/>
  <c r="P105" i="3" s="1"/>
  <c r="P106" i="3" a="1"/>
  <c r="P106" i="3" s="1"/>
  <c r="P107" i="3" a="1"/>
  <c r="P107" i="3" s="1"/>
  <c r="P108" i="3" a="1"/>
  <c r="P108" i="3" s="1"/>
  <c r="P109" i="3" a="1"/>
  <c r="P109" i="3" s="1"/>
  <c r="P110" i="3" a="1"/>
  <c r="P110" i="3" s="1"/>
  <c r="P111" i="3" a="1"/>
  <c r="P111" i="3" s="1"/>
  <c r="P112" i="3" a="1"/>
  <c r="P112" i="3" s="1"/>
  <c r="P113" i="3" a="1"/>
  <c r="P113" i="3" s="1"/>
  <c r="P114" i="3" a="1"/>
  <c r="P114" i="3" s="1"/>
  <c r="P115" i="3" a="1"/>
  <c r="P115" i="3" s="1"/>
  <c r="P116" i="3" a="1"/>
  <c r="P116" i="3" s="1"/>
  <c r="P117" i="3" a="1"/>
  <c r="P117" i="3" s="1"/>
  <c r="P118" i="3" a="1"/>
  <c r="P118" i="3" s="1"/>
  <c r="P119" i="3" a="1"/>
  <c r="P119" i="3" s="1"/>
  <c r="P120" i="3" a="1"/>
  <c r="P120" i="3" s="1"/>
  <c r="P121" i="3" a="1"/>
  <c r="P121" i="3" s="1"/>
  <c r="P122" i="3" a="1"/>
  <c r="P122" i="3" s="1"/>
  <c r="P123" i="3" a="1"/>
  <c r="P123" i="3" s="1"/>
  <c r="P124" i="3" a="1"/>
  <c r="P124" i="3" s="1"/>
  <c r="P125" i="3" a="1"/>
  <c r="P125" i="3" s="1"/>
  <c r="P126" i="3" a="1"/>
  <c r="P126" i="3" s="1"/>
  <c r="P127" i="3" a="1"/>
  <c r="P127" i="3" s="1"/>
  <c r="P128" i="3" a="1"/>
  <c r="P128" i="3" s="1"/>
  <c r="P129" i="3" a="1"/>
  <c r="P129" i="3" s="1"/>
  <c r="P130" i="3" a="1"/>
  <c r="P130" i="3" s="1"/>
  <c r="P131" i="3" a="1"/>
  <c r="P131" i="3" s="1"/>
  <c r="P132" i="3" a="1"/>
  <c r="P132" i="3" s="1"/>
  <c r="P133" i="3" a="1"/>
  <c r="P133" i="3" s="1"/>
  <c r="P134" i="3" a="1"/>
  <c r="P134" i="3" s="1"/>
  <c r="P135" i="3" a="1"/>
  <c r="P135" i="3" s="1"/>
  <c r="P136" i="3" a="1"/>
  <c r="P136" i="3" s="1"/>
  <c r="P137" i="3" a="1"/>
  <c r="P137" i="3" s="1"/>
  <c r="P138" i="3" a="1"/>
  <c r="P138" i="3" s="1"/>
  <c r="P139" i="3" a="1"/>
  <c r="P139" i="3" s="1"/>
  <c r="P140" i="3" a="1"/>
  <c r="P140" i="3" s="1"/>
  <c r="P141" i="3" a="1"/>
  <c r="P141" i="3" s="1"/>
  <c r="P142" i="3" a="1"/>
  <c r="P142" i="3" s="1"/>
  <c r="P143" i="3" a="1"/>
  <c r="P143" i="3" s="1"/>
  <c r="O4" i="3" a="1"/>
  <c r="O4" i="3" s="1"/>
  <c r="O5" i="3" a="1"/>
  <c r="O5" i="3" s="1"/>
  <c r="O6" i="3" a="1"/>
  <c r="O6" i="3" s="1"/>
  <c r="O7" i="3" a="1"/>
  <c r="O7" i="3" s="1"/>
  <c r="O8" i="3" a="1"/>
  <c r="O8" i="3" s="1"/>
  <c r="O9" i="3" a="1"/>
  <c r="O9" i="3" s="1"/>
  <c r="O10" i="3" a="1"/>
  <c r="O10" i="3" s="1"/>
  <c r="O11" i="3" a="1"/>
  <c r="O11" i="3" s="1"/>
  <c r="O12" i="3" a="1"/>
  <c r="O12" i="3" s="1"/>
  <c r="O13" i="3" a="1"/>
  <c r="O13" i="3" s="1"/>
  <c r="O14" i="3" a="1"/>
  <c r="O14" i="3" s="1"/>
  <c r="O15" i="3" a="1"/>
  <c r="O15" i="3" s="1"/>
  <c r="O16" i="3" a="1"/>
  <c r="O16" i="3" s="1"/>
  <c r="O17" i="3" a="1"/>
  <c r="O17" i="3" s="1"/>
  <c r="O18" i="3" a="1"/>
  <c r="O18" i="3" s="1"/>
  <c r="O19" i="3" a="1"/>
  <c r="O19" i="3" s="1"/>
  <c r="O20" i="3" a="1"/>
  <c r="O20" i="3" s="1"/>
  <c r="O21" i="3" a="1"/>
  <c r="O21" i="3" s="1"/>
  <c r="O22" i="3" a="1"/>
  <c r="O22" i="3" s="1"/>
  <c r="O23" i="3" a="1"/>
  <c r="O23" i="3" s="1"/>
  <c r="O24" i="3" a="1"/>
  <c r="O24" i="3" s="1"/>
  <c r="O25" i="3" a="1"/>
  <c r="O25" i="3" s="1"/>
  <c r="O26" i="3" a="1"/>
  <c r="O26" i="3" s="1"/>
  <c r="O27" i="3" a="1"/>
  <c r="O27" i="3" s="1"/>
  <c r="O28" i="3" a="1"/>
  <c r="O28" i="3" s="1"/>
  <c r="O29" i="3" a="1"/>
  <c r="O29" i="3" s="1"/>
  <c r="O30" i="3" a="1"/>
  <c r="O30" i="3" s="1"/>
  <c r="O31" i="3" a="1"/>
  <c r="O31" i="3" s="1"/>
  <c r="O32" i="3" a="1"/>
  <c r="O32" i="3" s="1"/>
  <c r="O33" i="3" a="1"/>
  <c r="O33" i="3" s="1"/>
  <c r="O34" i="3" a="1"/>
  <c r="O34" i="3" s="1"/>
  <c r="O35" i="3" a="1"/>
  <c r="O35" i="3" s="1"/>
  <c r="O36" i="3" a="1"/>
  <c r="O36" i="3" s="1"/>
  <c r="O37" i="3" a="1"/>
  <c r="O37" i="3" s="1"/>
  <c r="O38" i="3" a="1"/>
  <c r="O38" i="3" s="1"/>
  <c r="O39" i="3" a="1"/>
  <c r="O39" i="3" s="1"/>
  <c r="O40" i="3" a="1"/>
  <c r="O40" i="3" s="1"/>
  <c r="O41" i="3" a="1"/>
  <c r="O41" i="3" s="1"/>
  <c r="O42" i="3" a="1"/>
  <c r="O42" i="3" s="1"/>
  <c r="O43" i="3" a="1"/>
  <c r="O43" i="3" s="1"/>
  <c r="O44" i="3" a="1"/>
  <c r="O44" i="3" s="1"/>
  <c r="O45" i="3" a="1"/>
  <c r="O45" i="3" s="1"/>
  <c r="O46" i="3" a="1"/>
  <c r="O46" i="3" s="1"/>
  <c r="O47" i="3" a="1"/>
  <c r="O47" i="3" s="1"/>
  <c r="O48" i="3" a="1"/>
  <c r="O48" i="3" s="1"/>
  <c r="O49" i="3" a="1"/>
  <c r="O49" i="3" s="1"/>
  <c r="O50" i="3" a="1"/>
  <c r="O50" i="3" s="1"/>
  <c r="O51" i="3" a="1"/>
  <c r="O51" i="3" s="1"/>
  <c r="O52" i="3" a="1"/>
  <c r="O52" i="3" s="1"/>
  <c r="O53" i="3" a="1"/>
  <c r="O53" i="3" s="1"/>
  <c r="O54" i="3" a="1"/>
  <c r="O54" i="3" s="1"/>
  <c r="O55" i="3" a="1"/>
  <c r="O55" i="3" s="1"/>
  <c r="O56" i="3" a="1"/>
  <c r="O56" i="3" s="1"/>
  <c r="O57" i="3" a="1"/>
  <c r="O57" i="3" s="1"/>
  <c r="O58" i="3" a="1"/>
  <c r="O58" i="3" s="1"/>
  <c r="O59" i="3" a="1"/>
  <c r="O59" i="3" s="1"/>
  <c r="O60" i="3" a="1"/>
  <c r="O60" i="3" s="1"/>
  <c r="O61" i="3" a="1"/>
  <c r="O61" i="3" s="1"/>
  <c r="O62" i="3" a="1"/>
  <c r="O62" i="3" s="1"/>
  <c r="O63" i="3" a="1"/>
  <c r="O63" i="3" s="1"/>
  <c r="O64" i="3" a="1"/>
  <c r="O64" i="3" s="1"/>
  <c r="O65" i="3" a="1"/>
  <c r="O65" i="3" s="1"/>
  <c r="O66" i="3" a="1"/>
  <c r="O66" i="3" s="1"/>
  <c r="O67" i="3" a="1"/>
  <c r="O67" i="3" s="1"/>
  <c r="O68" i="3" a="1"/>
  <c r="O68" i="3" s="1"/>
  <c r="O69" i="3" a="1"/>
  <c r="O69" i="3" s="1"/>
  <c r="O70" i="3" a="1"/>
  <c r="O70" i="3" s="1"/>
  <c r="O71" i="3" a="1"/>
  <c r="O71" i="3" s="1"/>
  <c r="O72" i="3" a="1"/>
  <c r="O72" i="3" s="1"/>
  <c r="O73" i="3" a="1"/>
  <c r="O73" i="3" s="1"/>
  <c r="O74" i="3" a="1"/>
  <c r="O74" i="3" s="1"/>
  <c r="O75" i="3" a="1"/>
  <c r="O75" i="3" s="1"/>
  <c r="O76" i="3" a="1"/>
  <c r="O76" i="3" s="1"/>
  <c r="O77" i="3" a="1"/>
  <c r="O77" i="3" s="1"/>
  <c r="O78" i="3" a="1"/>
  <c r="O78" i="3" s="1"/>
  <c r="O79" i="3" a="1"/>
  <c r="O79" i="3" s="1"/>
  <c r="O80" i="3" a="1"/>
  <c r="O80" i="3" s="1"/>
  <c r="O81" i="3" a="1"/>
  <c r="O81" i="3" s="1"/>
  <c r="O82" i="3" a="1"/>
  <c r="O82" i="3" s="1"/>
  <c r="O83" i="3" a="1"/>
  <c r="O83" i="3" s="1"/>
  <c r="O84" i="3" a="1"/>
  <c r="O84" i="3" s="1"/>
  <c r="O85" i="3" a="1"/>
  <c r="O85" i="3" s="1"/>
  <c r="O86" i="3" a="1"/>
  <c r="O86" i="3" s="1"/>
  <c r="O87" i="3" a="1"/>
  <c r="O87" i="3" s="1"/>
  <c r="O88" i="3" a="1"/>
  <c r="O88" i="3" s="1"/>
  <c r="O89" i="3" a="1"/>
  <c r="O89" i="3" s="1"/>
  <c r="O90" i="3" a="1"/>
  <c r="O90" i="3" s="1"/>
  <c r="O91" i="3" a="1"/>
  <c r="O91" i="3" s="1"/>
  <c r="O92" i="3" a="1"/>
  <c r="O92" i="3" s="1"/>
  <c r="O93" i="3" a="1"/>
  <c r="O93" i="3" s="1"/>
  <c r="O94" i="3" a="1"/>
  <c r="O94" i="3" s="1"/>
  <c r="O95" i="3" a="1"/>
  <c r="O95" i="3" s="1"/>
  <c r="O96" i="3" a="1"/>
  <c r="O96" i="3" s="1"/>
  <c r="O97" i="3" a="1"/>
  <c r="O97" i="3" s="1"/>
  <c r="O98" i="3" a="1"/>
  <c r="O98" i="3" s="1"/>
  <c r="O99" i="3" a="1"/>
  <c r="O99" i="3" s="1"/>
  <c r="O100" i="3" a="1"/>
  <c r="O100" i="3" s="1"/>
  <c r="O101" i="3" a="1"/>
  <c r="O101" i="3" s="1"/>
  <c r="O102" i="3" a="1"/>
  <c r="O102" i="3" s="1"/>
  <c r="O103" i="3" a="1"/>
  <c r="O103" i="3" s="1"/>
  <c r="O104" i="3" a="1"/>
  <c r="O104" i="3" s="1"/>
  <c r="O105" i="3" a="1"/>
  <c r="O105" i="3" s="1"/>
  <c r="O106" i="3" a="1"/>
  <c r="O106" i="3" s="1"/>
  <c r="O107" i="3" a="1"/>
  <c r="O107" i="3" s="1"/>
  <c r="O108" i="3" a="1"/>
  <c r="O108" i="3" s="1"/>
  <c r="O109" i="3" a="1"/>
  <c r="O109" i="3" s="1"/>
  <c r="O110" i="3" a="1"/>
  <c r="O110" i="3" s="1"/>
  <c r="O111" i="3" a="1"/>
  <c r="O111" i="3" s="1"/>
  <c r="O112" i="3" a="1"/>
  <c r="O112" i="3" s="1"/>
  <c r="O113" i="3" a="1"/>
  <c r="O113" i="3" s="1"/>
  <c r="O114" i="3" a="1"/>
  <c r="O114" i="3" s="1"/>
  <c r="O115" i="3" a="1"/>
  <c r="O115" i="3" s="1"/>
  <c r="O116" i="3" a="1"/>
  <c r="O116" i="3" s="1"/>
  <c r="O117" i="3" a="1"/>
  <c r="O117" i="3" s="1"/>
  <c r="O118" i="3" a="1"/>
  <c r="O118" i="3" s="1"/>
  <c r="O119" i="3" a="1"/>
  <c r="O119" i="3" s="1"/>
  <c r="O120" i="3" a="1"/>
  <c r="O120" i="3" s="1"/>
  <c r="O121" i="3" a="1"/>
  <c r="O121" i="3" s="1"/>
  <c r="O122" i="3" a="1"/>
  <c r="O122" i="3" s="1"/>
  <c r="O123" i="3" a="1"/>
  <c r="O123" i="3" s="1"/>
  <c r="O124" i="3" a="1"/>
  <c r="O124" i="3" s="1"/>
  <c r="O125" i="3" a="1"/>
  <c r="O125" i="3" s="1"/>
  <c r="O126" i="3" a="1"/>
  <c r="O126" i="3" s="1"/>
  <c r="O127" i="3" a="1"/>
  <c r="O127" i="3" s="1"/>
  <c r="O128" i="3" a="1"/>
  <c r="O128" i="3" s="1"/>
  <c r="O129" i="3" a="1"/>
  <c r="O129" i="3" s="1"/>
  <c r="O130" i="3" a="1"/>
  <c r="O130" i="3" s="1"/>
  <c r="O131" i="3" a="1"/>
  <c r="O131" i="3" s="1"/>
  <c r="O132" i="3" a="1"/>
  <c r="O132" i="3" s="1"/>
  <c r="O133" i="3" a="1"/>
  <c r="O133" i="3" s="1"/>
  <c r="O134" i="3" a="1"/>
  <c r="O134" i="3" s="1"/>
  <c r="O135" i="3" a="1"/>
  <c r="O135" i="3" s="1"/>
  <c r="O136" i="3" a="1"/>
  <c r="O136" i="3" s="1"/>
  <c r="O137" i="3" a="1"/>
  <c r="O137" i="3" s="1"/>
  <c r="O138" i="3" a="1"/>
  <c r="O138" i="3" s="1"/>
  <c r="O139" i="3" a="1"/>
  <c r="O139" i="3" s="1"/>
  <c r="O140" i="3" a="1"/>
  <c r="O140" i="3" s="1"/>
  <c r="O141" i="3" a="1"/>
  <c r="O141" i="3" s="1"/>
  <c r="O142" i="3" a="1"/>
  <c r="O142" i="3" s="1"/>
  <c r="O143" i="3" a="1"/>
  <c r="O143" i="3" s="1"/>
  <c r="N143" i="3" a="1"/>
  <c r="N143" i="3" s="1"/>
  <c r="N142" i="3" a="1"/>
  <c r="N142" i="3" s="1"/>
  <c r="N141" i="3" a="1"/>
  <c r="N141" i="3" s="1"/>
  <c r="N140" i="3" a="1"/>
  <c r="N140" i="3" s="1"/>
  <c r="N139" i="3" a="1"/>
  <c r="N139" i="3" s="1"/>
  <c r="N138" i="3" a="1"/>
  <c r="N138" i="3" s="1"/>
  <c r="N137" i="3" a="1"/>
  <c r="N137" i="3" s="1"/>
  <c r="N136" i="3" a="1"/>
  <c r="N136" i="3" s="1"/>
  <c r="N135" i="3" a="1"/>
  <c r="N135" i="3" s="1"/>
  <c r="N134" i="3" a="1"/>
  <c r="N134" i="3" s="1"/>
  <c r="N133" i="3" a="1"/>
  <c r="N133" i="3" s="1"/>
  <c r="N132" i="3" a="1"/>
  <c r="N132" i="3" s="1"/>
  <c r="N131" i="3" a="1"/>
  <c r="N131" i="3" s="1"/>
  <c r="N130" i="3" a="1"/>
  <c r="N130" i="3" s="1"/>
  <c r="N129" i="3" a="1"/>
  <c r="N129" i="3" s="1"/>
  <c r="N128" i="3" a="1"/>
  <c r="N128" i="3" s="1"/>
  <c r="N127" i="3" a="1"/>
  <c r="N127" i="3" s="1"/>
  <c r="N126" i="3" a="1"/>
  <c r="N126" i="3" s="1"/>
  <c r="N125" i="3" a="1"/>
  <c r="N125" i="3" s="1"/>
  <c r="N124" i="3" a="1"/>
  <c r="N124" i="3" s="1"/>
  <c r="N123" i="3" a="1"/>
  <c r="N123" i="3" s="1"/>
  <c r="N122" i="3" a="1"/>
  <c r="N122" i="3" s="1"/>
  <c r="N121" i="3" a="1"/>
  <c r="N121" i="3" s="1"/>
  <c r="N120" i="3" a="1"/>
  <c r="N120" i="3" s="1"/>
  <c r="N119" i="3" a="1"/>
  <c r="N119" i="3" s="1"/>
  <c r="N118" i="3" a="1"/>
  <c r="N118" i="3" s="1"/>
  <c r="N117" i="3" a="1"/>
  <c r="N117" i="3" s="1"/>
  <c r="N116" i="3" a="1"/>
  <c r="N116" i="3" s="1"/>
  <c r="N115" i="3" a="1"/>
  <c r="N115" i="3" s="1"/>
  <c r="N114" i="3" a="1"/>
  <c r="N114" i="3" s="1"/>
  <c r="N113" i="3" a="1"/>
  <c r="N113" i="3" s="1"/>
  <c r="N112" i="3" a="1"/>
  <c r="N112" i="3" s="1"/>
  <c r="N111" i="3" a="1"/>
  <c r="N111" i="3" s="1"/>
  <c r="N110" i="3" a="1"/>
  <c r="N110" i="3" s="1"/>
  <c r="N109" i="3" a="1"/>
  <c r="N109" i="3" s="1"/>
  <c r="N108" i="3" a="1"/>
  <c r="N108" i="3" s="1"/>
  <c r="N107" i="3" a="1"/>
  <c r="N107" i="3" s="1"/>
  <c r="N106" i="3" a="1"/>
  <c r="N106" i="3" s="1"/>
  <c r="N105" i="3" a="1"/>
  <c r="N105" i="3" s="1"/>
  <c r="N104" i="3" a="1"/>
  <c r="N104" i="3" s="1"/>
  <c r="N103" i="3" a="1"/>
  <c r="N103" i="3" s="1"/>
  <c r="N102" i="3" a="1"/>
  <c r="N102" i="3" s="1"/>
  <c r="N101" i="3" a="1"/>
  <c r="N101" i="3" s="1"/>
  <c r="N100" i="3" a="1"/>
  <c r="N100" i="3" s="1"/>
  <c r="N99" i="3" a="1"/>
  <c r="N99" i="3" s="1"/>
  <c r="N98" i="3" a="1"/>
  <c r="N98" i="3" s="1"/>
  <c r="N97" i="3" a="1"/>
  <c r="N97" i="3" s="1"/>
  <c r="N96" i="3" a="1"/>
  <c r="N96" i="3" s="1"/>
  <c r="N95" i="3" a="1"/>
  <c r="N95" i="3" s="1"/>
  <c r="N94" i="3" a="1"/>
  <c r="N94" i="3" s="1"/>
  <c r="N93" i="3" a="1"/>
  <c r="N93" i="3" s="1"/>
  <c r="N92" i="3" a="1"/>
  <c r="N92" i="3" s="1"/>
  <c r="N91" i="3" a="1"/>
  <c r="N91" i="3" s="1"/>
  <c r="N90" i="3" a="1"/>
  <c r="N90" i="3" s="1"/>
  <c r="N89" i="3" a="1"/>
  <c r="N89" i="3" s="1"/>
  <c r="N88" i="3" a="1"/>
  <c r="N88" i="3" s="1"/>
  <c r="N87" i="3" a="1"/>
  <c r="N87" i="3" s="1"/>
  <c r="N86" i="3" a="1"/>
  <c r="N86" i="3" s="1"/>
  <c r="N85" i="3" a="1"/>
  <c r="N85" i="3" s="1"/>
  <c r="N84" i="3" a="1"/>
  <c r="N84" i="3" s="1"/>
  <c r="N83" i="3" a="1"/>
  <c r="N83" i="3" s="1"/>
  <c r="N82" i="3" a="1"/>
  <c r="N82" i="3" s="1"/>
  <c r="N81" i="3" a="1"/>
  <c r="N81" i="3" s="1"/>
  <c r="N80" i="3" a="1"/>
  <c r="N80" i="3" s="1"/>
  <c r="N79" i="3" a="1"/>
  <c r="N79" i="3" s="1"/>
  <c r="N78" i="3" a="1"/>
  <c r="N78" i="3" s="1"/>
  <c r="N77" i="3" a="1"/>
  <c r="N77" i="3" s="1"/>
  <c r="N76" i="3" a="1"/>
  <c r="N76" i="3" s="1"/>
  <c r="N75" i="3" a="1"/>
  <c r="N75" i="3" s="1"/>
  <c r="N74" i="3" a="1"/>
  <c r="N74" i="3" s="1"/>
  <c r="N73" i="3" a="1"/>
  <c r="N73" i="3" s="1"/>
  <c r="N72" i="3" a="1"/>
  <c r="N72" i="3" s="1"/>
  <c r="N71" i="3" a="1"/>
  <c r="N71" i="3" s="1"/>
  <c r="N70" i="3" a="1"/>
  <c r="N70" i="3" s="1"/>
  <c r="N69" i="3" a="1"/>
  <c r="N69" i="3" s="1"/>
  <c r="N68" i="3" a="1"/>
  <c r="N68" i="3" s="1"/>
  <c r="N67" i="3" a="1"/>
  <c r="N67" i="3" s="1"/>
  <c r="N66" i="3" a="1"/>
  <c r="N66" i="3" s="1"/>
  <c r="N65" i="3" a="1"/>
  <c r="N65" i="3" s="1"/>
  <c r="N64" i="3" a="1"/>
  <c r="N64" i="3" s="1"/>
  <c r="N63" i="3" a="1"/>
  <c r="N63" i="3" s="1"/>
  <c r="N62" i="3" a="1"/>
  <c r="N62" i="3" s="1"/>
  <c r="N61" i="3" a="1"/>
  <c r="N61" i="3" s="1"/>
  <c r="N60" i="3" a="1"/>
  <c r="N60" i="3" s="1"/>
  <c r="N59" i="3" a="1"/>
  <c r="N59" i="3" s="1"/>
  <c r="N58" i="3" a="1"/>
  <c r="N58" i="3" s="1"/>
  <c r="N57" i="3" a="1"/>
  <c r="N57" i="3" s="1"/>
  <c r="N56" i="3" a="1"/>
  <c r="N56" i="3" s="1"/>
  <c r="N55" i="3" a="1"/>
  <c r="N55" i="3" s="1"/>
  <c r="N54" i="3" a="1"/>
  <c r="N54" i="3" s="1"/>
  <c r="N53" i="3" a="1"/>
  <c r="N53" i="3" s="1"/>
  <c r="N52" i="3" a="1"/>
  <c r="N52" i="3" s="1"/>
  <c r="N51" i="3" a="1"/>
  <c r="N51" i="3" s="1"/>
  <c r="N50" i="3" a="1"/>
  <c r="N50" i="3" s="1"/>
  <c r="N49" i="3" a="1"/>
  <c r="N49" i="3" s="1"/>
  <c r="N48" i="3" a="1"/>
  <c r="N48" i="3" s="1"/>
  <c r="N47" i="3" a="1"/>
  <c r="N47" i="3" s="1"/>
  <c r="N46" i="3" a="1"/>
  <c r="N46" i="3" s="1"/>
  <c r="N45" i="3" a="1"/>
  <c r="N45" i="3" s="1"/>
  <c r="N44" i="3" a="1"/>
  <c r="N44" i="3" s="1"/>
  <c r="N43" i="3" a="1"/>
  <c r="N43" i="3" s="1"/>
  <c r="N42" i="3" a="1"/>
  <c r="N42" i="3" s="1"/>
  <c r="N41" i="3" a="1"/>
  <c r="N41" i="3" s="1"/>
  <c r="N40" i="3" a="1"/>
  <c r="N40" i="3" s="1"/>
  <c r="N39" i="3" a="1"/>
  <c r="N39" i="3" s="1"/>
  <c r="N38" i="3" a="1"/>
  <c r="N38" i="3" s="1"/>
  <c r="N37" i="3" a="1"/>
  <c r="N37" i="3" s="1"/>
  <c r="N36" i="3" a="1"/>
  <c r="N36" i="3" s="1"/>
  <c r="N35" i="3" a="1"/>
  <c r="N35" i="3" s="1"/>
  <c r="N34" i="3" a="1"/>
  <c r="N34" i="3" s="1"/>
  <c r="N33" i="3" a="1"/>
  <c r="N33" i="3" s="1"/>
  <c r="N32" i="3" a="1"/>
  <c r="N32" i="3" s="1"/>
  <c r="N31" i="3" a="1"/>
  <c r="N31" i="3" s="1"/>
  <c r="N30" i="3" a="1"/>
  <c r="N30" i="3" s="1"/>
  <c r="N29" i="3" a="1"/>
  <c r="N29" i="3" s="1"/>
  <c r="N28" i="3" a="1"/>
  <c r="N28" i="3" s="1"/>
  <c r="N27" i="3" a="1"/>
  <c r="N27" i="3" s="1"/>
  <c r="N26" i="3" a="1"/>
  <c r="N26" i="3" s="1"/>
  <c r="N25" i="3" a="1"/>
  <c r="N25" i="3" s="1"/>
  <c r="N24" i="3" a="1"/>
  <c r="N24" i="3" s="1"/>
  <c r="N23" i="3" a="1"/>
  <c r="N23" i="3" s="1"/>
  <c r="N22" i="3" a="1"/>
  <c r="N22" i="3" s="1"/>
  <c r="N21" i="3" a="1"/>
  <c r="N21" i="3" s="1"/>
  <c r="N20" i="3" a="1"/>
  <c r="N20" i="3" s="1"/>
  <c r="N19" i="3" a="1"/>
  <c r="N19" i="3" s="1"/>
  <c r="N18" i="3" a="1"/>
  <c r="N18" i="3" s="1"/>
  <c r="N17" i="3" a="1"/>
  <c r="N17" i="3" s="1"/>
  <c r="N16" i="3" a="1"/>
  <c r="N16" i="3" s="1"/>
  <c r="N15" i="3" a="1"/>
  <c r="N15" i="3" s="1"/>
  <c r="N14" i="3" a="1"/>
  <c r="N14" i="3" s="1"/>
  <c r="N13" i="3" a="1"/>
  <c r="N13" i="3" s="1"/>
  <c r="N12" i="3" a="1"/>
  <c r="N12" i="3" s="1"/>
  <c r="N11" i="3" a="1"/>
  <c r="N11" i="3" s="1"/>
  <c r="N10" i="3" a="1"/>
  <c r="N10" i="3" s="1"/>
  <c r="N9" i="3" a="1"/>
  <c r="N9" i="3" s="1"/>
  <c r="N8" i="3" a="1"/>
  <c r="N8" i="3" s="1"/>
  <c r="N7" i="3" a="1"/>
  <c r="N7" i="3" s="1"/>
  <c r="N6" i="3" a="1"/>
  <c r="N6" i="3" s="1"/>
  <c r="N5" i="3" a="1"/>
  <c r="N5" i="3" s="1"/>
  <c r="N4" i="3" a="1"/>
  <c r="N4" i="3" s="1"/>
  <c r="A1" i="3"/>
  <c r="B1" i="3"/>
  <c r="R3" i="1" a="1"/>
  <c r="R3" i="1" s="1"/>
  <c r="C133" i="3" s="1" a="1"/>
  <c r="C133" i="3" s="1"/>
  <c r="A141" i="3" l="1" a="1"/>
  <c r="A141" i="3" s="1"/>
  <c r="A129" i="3" a="1"/>
  <c r="A129" i="3" s="1"/>
  <c r="A117" i="3" a="1"/>
  <c r="A117" i="3" s="1"/>
  <c r="A105" i="3" a="1"/>
  <c r="A105" i="3" s="1"/>
  <c r="A93" i="3" a="1"/>
  <c r="A93" i="3" s="1"/>
  <c r="A81" i="3" a="1"/>
  <c r="A81" i="3" s="1"/>
  <c r="A69" i="3" a="1"/>
  <c r="A69" i="3" s="1"/>
  <c r="A57" i="3" a="1"/>
  <c r="A57" i="3" s="1"/>
  <c r="A45" i="3" a="1"/>
  <c r="A45" i="3" s="1"/>
  <c r="A33" i="3" a="1"/>
  <c r="A33" i="3" s="1"/>
  <c r="A21" i="3" a="1"/>
  <c r="A21" i="3" s="1"/>
  <c r="A9" i="3" a="1"/>
  <c r="A9" i="3" s="1"/>
  <c r="B10" i="3" a="1"/>
  <c r="B10" i="3" s="1"/>
  <c r="B22" i="3" a="1"/>
  <c r="B22" i="3" s="1"/>
  <c r="B34" i="3" a="1"/>
  <c r="B34" i="3" s="1"/>
  <c r="B46" i="3" a="1"/>
  <c r="B46" i="3" s="1"/>
  <c r="B58" i="3" a="1"/>
  <c r="B58" i="3" s="1"/>
  <c r="B70" i="3" a="1"/>
  <c r="B70" i="3" s="1"/>
  <c r="B82" i="3" a="1"/>
  <c r="B82" i="3" s="1"/>
  <c r="B94" i="3" a="1"/>
  <c r="B94" i="3" s="1"/>
  <c r="B106" i="3" a="1"/>
  <c r="B106" i="3" s="1"/>
  <c r="B118" i="3" a="1"/>
  <c r="B118" i="3" s="1"/>
  <c r="B130" i="3" a="1"/>
  <c r="B130" i="3" s="1"/>
  <c r="B142" i="3" a="1"/>
  <c r="B142" i="3" s="1"/>
  <c r="C14" i="3" a="1"/>
  <c r="C14" i="3" s="1"/>
  <c r="C26" i="3" a="1"/>
  <c r="C26" i="3" s="1"/>
  <c r="C38" i="3" a="1"/>
  <c r="C38" i="3" s="1"/>
  <c r="C50" i="3" a="1"/>
  <c r="C50" i="3" s="1"/>
  <c r="C62" i="3" a="1"/>
  <c r="C62" i="3" s="1"/>
  <c r="C74" i="3" a="1"/>
  <c r="C74" i="3" s="1"/>
  <c r="C86" i="3" a="1"/>
  <c r="C86" i="3" s="1"/>
  <c r="C98" i="3" a="1"/>
  <c r="C98" i="3" s="1"/>
  <c r="C110" i="3" a="1"/>
  <c r="C110" i="3" s="1"/>
  <c r="C122" i="3" a="1"/>
  <c r="C122" i="3" s="1"/>
  <c r="C134" i="3" a="1"/>
  <c r="C134" i="3" s="1"/>
  <c r="A140" i="3" a="1"/>
  <c r="A140" i="3" s="1"/>
  <c r="A128" i="3" a="1"/>
  <c r="A128" i="3" s="1"/>
  <c r="A116" i="3" a="1"/>
  <c r="A116" i="3" s="1"/>
  <c r="A104" i="3" a="1"/>
  <c r="A104" i="3" s="1"/>
  <c r="A92" i="3" a="1"/>
  <c r="A92" i="3" s="1"/>
  <c r="A80" i="3" a="1"/>
  <c r="A80" i="3" s="1"/>
  <c r="A68" i="3" a="1"/>
  <c r="A68" i="3" s="1"/>
  <c r="A56" i="3" a="1"/>
  <c r="A56" i="3" s="1"/>
  <c r="A44" i="3" a="1"/>
  <c r="A44" i="3" s="1"/>
  <c r="A32" i="3" a="1"/>
  <c r="A32" i="3" s="1"/>
  <c r="A20" i="3" a="1"/>
  <c r="A20" i="3" s="1"/>
  <c r="A8" i="3" a="1"/>
  <c r="A8" i="3" s="1"/>
  <c r="B11" i="3" a="1"/>
  <c r="B11" i="3" s="1"/>
  <c r="B23" i="3" a="1"/>
  <c r="B23" i="3" s="1"/>
  <c r="B35" i="3" a="1"/>
  <c r="B35" i="3" s="1"/>
  <c r="B47" i="3" a="1"/>
  <c r="B47" i="3" s="1"/>
  <c r="B59" i="3" a="1"/>
  <c r="B59" i="3" s="1"/>
  <c r="B71" i="3" a="1"/>
  <c r="B71" i="3" s="1"/>
  <c r="B83" i="3" a="1"/>
  <c r="B83" i="3" s="1"/>
  <c r="B95" i="3" a="1"/>
  <c r="B95" i="3" s="1"/>
  <c r="B107" i="3" a="1"/>
  <c r="B107" i="3" s="1"/>
  <c r="B119" i="3" a="1"/>
  <c r="B119" i="3" s="1"/>
  <c r="B131" i="3" a="1"/>
  <c r="B131" i="3" s="1"/>
  <c r="B143" i="3" a="1"/>
  <c r="B143" i="3" s="1"/>
  <c r="C15" i="3" a="1"/>
  <c r="C15" i="3" s="1"/>
  <c r="C27" i="3" a="1"/>
  <c r="C27" i="3" s="1"/>
  <c r="C39" i="3" a="1"/>
  <c r="C39" i="3" s="1"/>
  <c r="C51" i="3" a="1"/>
  <c r="C51" i="3" s="1"/>
  <c r="C63" i="3" a="1"/>
  <c r="C63" i="3" s="1"/>
  <c r="C75" i="3" a="1"/>
  <c r="C75" i="3" s="1"/>
  <c r="C87" i="3" a="1"/>
  <c r="C87" i="3" s="1"/>
  <c r="C99" i="3" a="1"/>
  <c r="C99" i="3" s="1"/>
  <c r="C111" i="3" a="1"/>
  <c r="C111" i="3" s="1"/>
  <c r="C123" i="3" a="1"/>
  <c r="C123" i="3" s="1"/>
  <c r="C135" i="3" a="1"/>
  <c r="C135" i="3" s="1"/>
  <c r="A139" i="3" a="1"/>
  <c r="A139" i="3" s="1"/>
  <c r="A127" i="3" a="1"/>
  <c r="A127" i="3" s="1"/>
  <c r="A115" i="3" a="1"/>
  <c r="A115" i="3" s="1"/>
  <c r="A103" i="3" a="1"/>
  <c r="A103" i="3" s="1"/>
  <c r="A91" i="3" a="1"/>
  <c r="A91" i="3" s="1"/>
  <c r="A79" i="3" a="1"/>
  <c r="A79" i="3" s="1"/>
  <c r="A67" i="3" a="1"/>
  <c r="A67" i="3" s="1"/>
  <c r="A55" i="3" a="1"/>
  <c r="A55" i="3" s="1"/>
  <c r="A43" i="3" a="1"/>
  <c r="A43" i="3" s="1"/>
  <c r="A31" i="3" a="1"/>
  <c r="A31" i="3" s="1"/>
  <c r="A19" i="3" a="1"/>
  <c r="A19" i="3" s="1"/>
  <c r="A7" i="3" a="1"/>
  <c r="A7" i="3" s="1"/>
  <c r="B12" i="3" a="1"/>
  <c r="B12" i="3" s="1"/>
  <c r="B24" i="3" a="1"/>
  <c r="B24" i="3" s="1"/>
  <c r="B36" i="3" a="1"/>
  <c r="B36" i="3" s="1"/>
  <c r="B48" i="3" a="1"/>
  <c r="B48" i="3" s="1"/>
  <c r="B60" i="3" a="1"/>
  <c r="B60" i="3" s="1"/>
  <c r="B72" i="3" a="1"/>
  <c r="B72" i="3" s="1"/>
  <c r="B84" i="3" a="1"/>
  <c r="B84" i="3" s="1"/>
  <c r="B96" i="3" a="1"/>
  <c r="B96" i="3" s="1"/>
  <c r="B108" i="3" a="1"/>
  <c r="B108" i="3" s="1"/>
  <c r="B120" i="3" a="1"/>
  <c r="B120" i="3" s="1"/>
  <c r="B132" i="3" a="1"/>
  <c r="B132" i="3" s="1"/>
  <c r="C4" i="3" a="1"/>
  <c r="C4" i="3" s="1"/>
  <c r="C16" i="3" a="1"/>
  <c r="C16" i="3" s="1"/>
  <c r="C28" i="3" a="1"/>
  <c r="C28" i="3" s="1"/>
  <c r="C40" i="3" a="1"/>
  <c r="C40" i="3" s="1"/>
  <c r="C52" i="3" a="1"/>
  <c r="C52" i="3" s="1"/>
  <c r="C64" i="3" a="1"/>
  <c r="C64" i="3" s="1"/>
  <c r="C76" i="3" a="1"/>
  <c r="C76" i="3" s="1"/>
  <c r="C88" i="3" a="1"/>
  <c r="C88" i="3" s="1"/>
  <c r="C100" i="3" a="1"/>
  <c r="C100" i="3" s="1"/>
  <c r="C112" i="3" a="1"/>
  <c r="C112" i="3" s="1"/>
  <c r="C124" i="3" a="1"/>
  <c r="C124" i="3" s="1"/>
  <c r="C136" i="3" a="1"/>
  <c r="C136" i="3" s="1"/>
  <c r="A138" i="3" a="1"/>
  <c r="A138" i="3" s="1"/>
  <c r="A126" i="3" a="1"/>
  <c r="A126" i="3" s="1"/>
  <c r="A114" i="3" a="1"/>
  <c r="A114" i="3" s="1"/>
  <c r="A102" i="3" a="1"/>
  <c r="A102" i="3" s="1"/>
  <c r="A90" i="3" a="1"/>
  <c r="A90" i="3" s="1"/>
  <c r="A78" i="3" a="1"/>
  <c r="A78" i="3" s="1"/>
  <c r="A66" i="3" a="1"/>
  <c r="A66" i="3" s="1"/>
  <c r="A54" i="3" a="1"/>
  <c r="A54" i="3" s="1"/>
  <c r="A42" i="3" a="1"/>
  <c r="A42" i="3" s="1"/>
  <c r="A30" i="3" a="1"/>
  <c r="A30" i="3" s="1"/>
  <c r="A18" i="3" a="1"/>
  <c r="A18" i="3" s="1"/>
  <c r="A6" i="3" a="1"/>
  <c r="A6" i="3" s="1"/>
  <c r="B13" i="3" a="1"/>
  <c r="B13" i="3" s="1"/>
  <c r="B25" i="3" a="1"/>
  <c r="B25" i="3" s="1"/>
  <c r="B37" i="3" a="1"/>
  <c r="B37" i="3" s="1"/>
  <c r="B49" i="3" a="1"/>
  <c r="B49" i="3" s="1"/>
  <c r="B61" i="3" a="1"/>
  <c r="B61" i="3" s="1"/>
  <c r="B73" i="3" a="1"/>
  <c r="B73" i="3" s="1"/>
  <c r="B85" i="3" a="1"/>
  <c r="B85" i="3" s="1"/>
  <c r="B97" i="3" a="1"/>
  <c r="B97" i="3" s="1"/>
  <c r="B109" i="3" a="1"/>
  <c r="B109" i="3" s="1"/>
  <c r="B121" i="3" a="1"/>
  <c r="B121" i="3" s="1"/>
  <c r="B133" i="3" a="1"/>
  <c r="B133" i="3" s="1"/>
  <c r="C5" i="3" a="1"/>
  <c r="C5" i="3" s="1"/>
  <c r="C17" i="3" a="1"/>
  <c r="C17" i="3" s="1"/>
  <c r="C29" i="3" a="1"/>
  <c r="C29" i="3" s="1"/>
  <c r="C41" i="3" a="1"/>
  <c r="C41" i="3" s="1"/>
  <c r="C53" i="3" a="1"/>
  <c r="C53" i="3" s="1"/>
  <c r="C65" i="3" a="1"/>
  <c r="C65" i="3" s="1"/>
  <c r="C77" i="3" a="1"/>
  <c r="C77" i="3" s="1"/>
  <c r="C89" i="3" a="1"/>
  <c r="C89" i="3" s="1"/>
  <c r="C101" i="3" a="1"/>
  <c r="C101" i="3" s="1"/>
  <c r="C113" i="3" a="1"/>
  <c r="C113" i="3" s="1"/>
  <c r="C125" i="3" a="1"/>
  <c r="C125" i="3" s="1"/>
  <c r="C137" i="3" a="1"/>
  <c r="C137" i="3" s="1"/>
  <c r="A137" i="3" a="1"/>
  <c r="A137" i="3" s="1"/>
  <c r="A125" i="3" a="1"/>
  <c r="A125" i="3" s="1"/>
  <c r="A113" i="3" a="1"/>
  <c r="A113" i="3" s="1"/>
  <c r="A101" i="3" a="1"/>
  <c r="A101" i="3" s="1"/>
  <c r="A89" i="3" a="1"/>
  <c r="A89" i="3" s="1"/>
  <c r="A77" i="3" a="1"/>
  <c r="A77" i="3" s="1"/>
  <c r="A65" i="3" a="1"/>
  <c r="A65" i="3" s="1"/>
  <c r="A53" i="3" a="1"/>
  <c r="A53" i="3" s="1"/>
  <c r="A41" i="3" a="1"/>
  <c r="A41" i="3" s="1"/>
  <c r="A29" i="3" a="1"/>
  <c r="A29" i="3" s="1"/>
  <c r="A17" i="3" a="1"/>
  <c r="A17" i="3" s="1"/>
  <c r="A5" i="3" a="1"/>
  <c r="A5" i="3" s="1"/>
  <c r="B14" i="3" a="1"/>
  <c r="B14" i="3" s="1"/>
  <c r="B26" i="3" a="1"/>
  <c r="B26" i="3" s="1"/>
  <c r="B38" i="3" a="1"/>
  <c r="B38" i="3" s="1"/>
  <c r="B50" i="3" a="1"/>
  <c r="B50" i="3" s="1"/>
  <c r="B62" i="3" a="1"/>
  <c r="B62" i="3" s="1"/>
  <c r="B74" i="3" a="1"/>
  <c r="B74" i="3" s="1"/>
  <c r="B86" i="3" a="1"/>
  <c r="B86" i="3" s="1"/>
  <c r="B98" i="3" a="1"/>
  <c r="B98" i="3" s="1"/>
  <c r="B110" i="3" a="1"/>
  <c r="B110" i="3" s="1"/>
  <c r="B122" i="3" a="1"/>
  <c r="B122" i="3" s="1"/>
  <c r="B134" i="3" a="1"/>
  <c r="B134" i="3" s="1"/>
  <c r="C6" i="3" a="1"/>
  <c r="C6" i="3" s="1"/>
  <c r="C18" i="3" a="1"/>
  <c r="C18" i="3" s="1"/>
  <c r="C30" i="3" a="1"/>
  <c r="C30" i="3" s="1"/>
  <c r="C42" i="3" a="1"/>
  <c r="C42" i="3" s="1"/>
  <c r="C54" i="3" a="1"/>
  <c r="C54" i="3" s="1"/>
  <c r="C66" i="3" a="1"/>
  <c r="C66" i="3" s="1"/>
  <c r="C78" i="3" a="1"/>
  <c r="C78" i="3" s="1"/>
  <c r="C90" i="3" a="1"/>
  <c r="C90" i="3" s="1"/>
  <c r="C102" i="3" a="1"/>
  <c r="C102" i="3" s="1"/>
  <c r="C114" i="3" a="1"/>
  <c r="C114" i="3" s="1"/>
  <c r="C126" i="3" a="1"/>
  <c r="C126" i="3" s="1"/>
  <c r="C138" i="3" a="1"/>
  <c r="C138" i="3" s="1"/>
  <c r="A136" i="3" a="1"/>
  <c r="A136" i="3" s="1"/>
  <c r="A124" i="3" a="1"/>
  <c r="A124" i="3" s="1"/>
  <c r="A112" i="3" a="1"/>
  <c r="A112" i="3" s="1"/>
  <c r="A100" i="3" a="1"/>
  <c r="A100" i="3" s="1"/>
  <c r="A88" i="3" a="1"/>
  <c r="A88" i="3" s="1"/>
  <c r="A76" i="3" a="1"/>
  <c r="A76" i="3" s="1"/>
  <c r="A64" i="3" a="1"/>
  <c r="A64" i="3" s="1"/>
  <c r="A52" i="3" a="1"/>
  <c r="A52" i="3" s="1"/>
  <c r="A40" i="3" a="1"/>
  <c r="A40" i="3" s="1"/>
  <c r="A28" i="3" a="1"/>
  <c r="A28" i="3" s="1"/>
  <c r="A16" i="3" a="1"/>
  <c r="A16" i="3" s="1"/>
  <c r="A4" i="3" a="1"/>
  <c r="A4" i="3" s="1"/>
  <c r="B15" i="3" a="1"/>
  <c r="B15" i="3" s="1"/>
  <c r="B27" i="3" a="1"/>
  <c r="B27" i="3" s="1"/>
  <c r="B39" i="3" a="1"/>
  <c r="B39" i="3" s="1"/>
  <c r="B51" i="3" a="1"/>
  <c r="B51" i="3" s="1"/>
  <c r="B63" i="3" a="1"/>
  <c r="B63" i="3" s="1"/>
  <c r="B75" i="3" a="1"/>
  <c r="B75" i="3" s="1"/>
  <c r="B87" i="3" a="1"/>
  <c r="B87" i="3" s="1"/>
  <c r="B99" i="3" a="1"/>
  <c r="B99" i="3" s="1"/>
  <c r="B111" i="3" a="1"/>
  <c r="B111" i="3" s="1"/>
  <c r="B123" i="3" a="1"/>
  <c r="B123" i="3" s="1"/>
  <c r="B135" i="3" a="1"/>
  <c r="B135" i="3" s="1"/>
  <c r="C7" i="3" a="1"/>
  <c r="C7" i="3" s="1"/>
  <c r="C19" i="3" a="1"/>
  <c r="C19" i="3" s="1"/>
  <c r="C31" i="3" a="1"/>
  <c r="C31" i="3" s="1"/>
  <c r="C43" i="3" a="1"/>
  <c r="C43" i="3" s="1"/>
  <c r="C55" i="3" a="1"/>
  <c r="C55" i="3" s="1"/>
  <c r="C67" i="3" a="1"/>
  <c r="C67" i="3" s="1"/>
  <c r="C79" i="3" a="1"/>
  <c r="C79" i="3" s="1"/>
  <c r="C91" i="3" a="1"/>
  <c r="C91" i="3" s="1"/>
  <c r="C103" i="3" a="1"/>
  <c r="C103" i="3" s="1"/>
  <c r="C115" i="3" a="1"/>
  <c r="C115" i="3" s="1"/>
  <c r="C127" i="3" a="1"/>
  <c r="C127" i="3" s="1"/>
  <c r="C139" i="3" a="1"/>
  <c r="C139" i="3" s="1"/>
  <c r="A135" i="3" a="1"/>
  <c r="A135" i="3" s="1"/>
  <c r="A123" i="3" a="1"/>
  <c r="A123" i="3" s="1"/>
  <c r="A111" i="3" a="1"/>
  <c r="A111" i="3" s="1"/>
  <c r="A99" i="3" a="1"/>
  <c r="A99" i="3" s="1"/>
  <c r="A87" i="3" a="1"/>
  <c r="A87" i="3" s="1"/>
  <c r="A75" i="3" a="1"/>
  <c r="A75" i="3" s="1"/>
  <c r="A63" i="3" a="1"/>
  <c r="A63" i="3" s="1"/>
  <c r="A51" i="3" a="1"/>
  <c r="A51" i="3" s="1"/>
  <c r="A39" i="3" a="1"/>
  <c r="A39" i="3" s="1"/>
  <c r="A27" i="3" a="1"/>
  <c r="A27" i="3" s="1"/>
  <c r="A15" i="3" a="1"/>
  <c r="A15" i="3" s="1"/>
  <c r="B4" i="3" a="1"/>
  <c r="B4" i="3" s="1"/>
  <c r="B16" i="3" a="1"/>
  <c r="B16" i="3" s="1"/>
  <c r="B28" i="3" a="1"/>
  <c r="B28" i="3" s="1"/>
  <c r="B40" i="3" a="1"/>
  <c r="B40" i="3" s="1"/>
  <c r="B52" i="3" a="1"/>
  <c r="B52" i="3" s="1"/>
  <c r="B64" i="3" a="1"/>
  <c r="B64" i="3" s="1"/>
  <c r="B76" i="3" a="1"/>
  <c r="B76" i="3" s="1"/>
  <c r="B88" i="3" a="1"/>
  <c r="B88" i="3" s="1"/>
  <c r="B100" i="3" a="1"/>
  <c r="B100" i="3" s="1"/>
  <c r="B112" i="3" a="1"/>
  <c r="B112" i="3" s="1"/>
  <c r="B124" i="3" a="1"/>
  <c r="B124" i="3" s="1"/>
  <c r="B136" i="3" a="1"/>
  <c r="B136" i="3" s="1"/>
  <c r="C8" i="3" a="1"/>
  <c r="C8" i="3" s="1"/>
  <c r="C20" i="3" a="1"/>
  <c r="C20" i="3" s="1"/>
  <c r="C32" i="3" a="1"/>
  <c r="C32" i="3" s="1"/>
  <c r="C44" i="3" a="1"/>
  <c r="C44" i="3" s="1"/>
  <c r="C56" i="3" a="1"/>
  <c r="C56" i="3" s="1"/>
  <c r="C68" i="3" a="1"/>
  <c r="C68" i="3" s="1"/>
  <c r="C80" i="3" a="1"/>
  <c r="C80" i="3" s="1"/>
  <c r="C92" i="3" a="1"/>
  <c r="C92" i="3" s="1"/>
  <c r="C104" i="3" a="1"/>
  <c r="C104" i="3" s="1"/>
  <c r="C116" i="3" a="1"/>
  <c r="C116" i="3" s="1"/>
  <c r="C128" i="3" a="1"/>
  <c r="C128" i="3" s="1"/>
  <c r="C140" i="3" a="1"/>
  <c r="C140" i="3" s="1"/>
  <c r="A134" i="3" a="1"/>
  <c r="A134" i="3" s="1"/>
  <c r="A122" i="3" a="1"/>
  <c r="A122" i="3" s="1"/>
  <c r="A110" i="3" a="1"/>
  <c r="A110" i="3" s="1"/>
  <c r="A98" i="3" a="1"/>
  <c r="A98" i="3" s="1"/>
  <c r="A86" i="3" a="1"/>
  <c r="A86" i="3" s="1"/>
  <c r="A74" i="3" a="1"/>
  <c r="A74" i="3" s="1"/>
  <c r="A62" i="3" a="1"/>
  <c r="A62" i="3" s="1"/>
  <c r="A50" i="3" a="1"/>
  <c r="A50" i="3" s="1"/>
  <c r="A38" i="3" a="1"/>
  <c r="A38" i="3" s="1"/>
  <c r="A26" i="3" a="1"/>
  <c r="A26" i="3" s="1"/>
  <c r="A14" i="3" a="1"/>
  <c r="A14" i="3" s="1"/>
  <c r="B5" i="3" a="1"/>
  <c r="B5" i="3" s="1"/>
  <c r="B17" i="3" a="1"/>
  <c r="B17" i="3" s="1"/>
  <c r="B29" i="3" a="1"/>
  <c r="B29" i="3" s="1"/>
  <c r="B41" i="3" a="1"/>
  <c r="B41" i="3" s="1"/>
  <c r="B53" i="3" a="1"/>
  <c r="B53" i="3" s="1"/>
  <c r="B65" i="3" a="1"/>
  <c r="B65" i="3" s="1"/>
  <c r="B77" i="3" a="1"/>
  <c r="B77" i="3" s="1"/>
  <c r="B89" i="3" a="1"/>
  <c r="B89" i="3" s="1"/>
  <c r="B101" i="3" a="1"/>
  <c r="B101" i="3" s="1"/>
  <c r="B113" i="3" a="1"/>
  <c r="B113" i="3" s="1"/>
  <c r="B125" i="3" a="1"/>
  <c r="B125" i="3" s="1"/>
  <c r="B137" i="3" a="1"/>
  <c r="B137" i="3" s="1"/>
  <c r="C9" i="3" a="1"/>
  <c r="C9" i="3" s="1"/>
  <c r="C21" i="3" a="1"/>
  <c r="C21" i="3" s="1"/>
  <c r="C33" i="3" a="1"/>
  <c r="C33" i="3" s="1"/>
  <c r="C45" i="3" a="1"/>
  <c r="C45" i="3" s="1"/>
  <c r="C57" i="3" a="1"/>
  <c r="C57" i="3" s="1"/>
  <c r="C69" i="3" a="1"/>
  <c r="C69" i="3" s="1"/>
  <c r="C81" i="3" a="1"/>
  <c r="C81" i="3" s="1"/>
  <c r="C93" i="3" a="1"/>
  <c r="C93" i="3" s="1"/>
  <c r="C105" i="3" a="1"/>
  <c r="C105" i="3" s="1"/>
  <c r="C117" i="3" a="1"/>
  <c r="C117" i="3" s="1"/>
  <c r="C129" i="3" a="1"/>
  <c r="C129" i="3" s="1"/>
  <c r="C141" i="3" a="1"/>
  <c r="C141" i="3" s="1"/>
  <c r="A133" i="3" a="1"/>
  <c r="A133" i="3" s="1"/>
  <c r="A121" i="3" a="1"/>
  <c r="A121" i="3" s="1"/>
  <c r="A109" i="3" a="1"/>
  <c r="A109" i="3" s="1"/>
  <c r="A97" i="3" a="1"/>
  <c r="A97" i="3" s="1"/>
  <c r="A85" i="3" a="1"/>
  <c r="A85" i="3" s="1"/>
  <c r="A73" i="3" a="1"/>
  <c r="A73" i="3" s="1"/>
  <c r="A61" i="3" a="1"/>
  <c r="A61" i="3" s="1"/>
  <c r="A49" i="3" a="1"/>
  <c r="A49" i="3" s="1"/>
  <c r="A37" i="3" a="1"/>
  <c r="A37" i="3" s="1"/>
  <c r="A25" i="3" a="1"/>
  <c r="A25" i="3" s="1"/>
  <c r="A13" i="3" a="1"/>
  <c r="A13" i="3" s="1"/>
  <c r="B6" i="3" a="1"/>
  <c r="B6" i="3" s="1"/>
  <c r="B18" i="3" a="1"/>
  <c r="B18" i="3" s="1"/>
  <c r="B30" i="3" a="1"/>
  <c r="B30" i="3" s="1"/>
  <c r="B42" i="3" a="1"/>
  <c r="B42" i="3" s="1"/>
  <c r="B54" i="3" a="1"/>
  <c r="B54" i="3" s="1"/>
  <c r="B66" i="3" a="1"/>
  <c r="B66" i="3" s="1"/>
  <c r="B78" i="3" a="1"/>
  <c r="B78" i="3" s="1"/>
  <c r="B90" i="3" a="1"/>
  <c r="B90" i="3" s="1"/>
  <c r="B102" i="3" a="1"/>
  <c r="B102" i="3" s="1"/>
  <c r="B114" i="3" a="1"/>
  <c r="B114" i="3" s="1"/>
  <c r="B126" i="3" a="1"/>
  <c r="B126" i="3" s="1"/>
  <c r="B138" i="3" a="1"/>
  <c r="B138" i="3" s="1"/>
  <c r="C10" i="3" a="1"/>
  <c r="C10" i="3" s="1"/>
  <c r="C22" i="3" a="1"/>
  <c r="C22" i="3" s="1"/>
  <c r="C34" i="3" a="1"/>
  <c r="C34" i="3" s="1"/>
  <c r="C46" i="3" a="1"/>
  <c r="C46" i="3" s="1"/>
  <c r="C58" i="3" a="1"/>
  <c r="C58" i="3" s="1"/>
  <c r="C70" i="3" a="1"/>
  <c r="C70" i="3" s="1"/>
  <c r="C82" i="3" a="1"/>
  <c r="C82" i="3" s="1"/>
  <c r="C94" i="3" a="1"/>
  <c r="C94" i="3" s="1"/>
  <c r="C106" i="3" a="1"/>
  <c r="C106" i="3" s="1"/>
  <c r="C118" i="3" a="1"/>
  <c r="C118" i="3" s="1"/>
  <c r="C130" i="3" a="1"/>
  <c r="C130" i="3" s="1"/>
  <c r="C142" i="3" a="1"/>
  <c r="C142" i="3" s="1"/>
  <c r="A132" i="3" a="1"/>
  <c r="A132" i="3" s="1"/>
  <c r="A120" i="3" a="1"/>
  <c r="A120" i="3" s="1"/>
  <c r="A108" i="3" a="1"/>
  <c r="A108" i="3" s="1"/>
  <c r="A96" i="3" a="1"/>
  <c r="A96" i="3" s="1"/>
  <c r="A84" i="3" a="1"/>
  <c r="A84" i="3" s="1"/>
  <c r="A72" i="3" a="1"/>
  <c r="A72" i="3" s="1"/>
  <c r="A60" i="3" a="1"/>
  <c r="A60" i="3" s="1"/>
  <c r="A48" i="3" a="1"/>
  <c r="A48" i="3" s="1"/>
  <c r="A36" i="3" a="1"/>
  <c r="A36" i="3" s="1"/>
  <c r="A24" i="3" a="1"/>
  <c r="A24" i="3" s="1"/>
  <c r="A12" i="3" a="1"/>
  <c r="A12" i="3" s="1"/>
  <c r="B7" i="3" a="1"/>
  <c r="B7" i="3" s="1"/>
  <c r="B19" i="3" a="1"/>
  <c r="B19" i="3" s="1"/>
  <c r="B31" i="3" a="1"/>
  <c r="B31" i="3" s="1"/>
  <c r="B43" i="3" a="1"/>
  <c r="B43" i="3" s="1"/>
  <c r="B55" i="3" a="1"/>
  <c r="B55" i="3" s="1"/>
  <c r="B67" i="3" a="1"/>
  <c r="B67" i="3" s="1"/>
  <c r="B79" i="3" a="1"/>
  <c r="B79" i="3" s="1"/>
  <c r="B91" i="3" a="1"/>
  <c r="B91" i="3" s="1"/>
  <c r="B103" i="3" a="1"/>
  <c r="B103" i="3" s="1"/>
  <c r="B115" i="3" a="1"/>
  <c r="B115" i="3" s="1"/>
  <c r="B127" i="3" a="1"/>
  <c r="B127" i="3" s="1"/>
  <c r="B139" i="3" a="1"/>
  <c r="B139" i="3" s="1"/>
  <c r="C11" i="3" a="1"/>
  <c r="C11" i="3" s="1"/>
  <c r="C23" i="3" a="1"/>
  <c r="C23" i="3" s="1"/>
  <c r="C35" i="3" a="1"/>
  <c r="C35" i="3" s="1"/>
  <c r="C47" i="3" a="1"/>
  <c r="C47" i="3" s="1"/>
  <c r="C59" i="3" a="1"/>
  <c r="C59" i="3" s="1"/>
  <c r="C71" i="3" a="1"/>
  <c r="C71" i="3" s="1"/>
  <c r="C83" i="3" a="1"/>
  <c r="C83" i="3" s="1"/>
  <c r="C95" i="3" a="1"/>
  <c r="C95" i="3" s="1"/>
  <c r="C107" i="3" a="1"/>
  <c r="C107" i="3" s="1"/>
  <c r="C119" i="3" a="1"/>
  <c r="C119" i="3" s="1"/>
  <c r="C131" i="3" a="1"/>
  <c r="C131" i="3" s="1"/>
  <c r="C143" i="3" a="1"/>
  <c r="C143" i="3" s="1"/>
  <c r="A143" i="3" a="1"/>
  <c r="A143" i="3" s="1"/>
  <c r="A131" i="3" a="1"/>
  <c r="A131" i="3" s="1"/>
  <c r="A119" i="3" a="1"/>
  <c r="A119" i="3" s="1"/>
  <c r="A107" i="3" a="1"/>
  <c r="A107" i="3" s="1"/>
  <c r="A95" i="3" a="1"/>
  <c r="A95" i="3" s="1"/>
  <c r="A83" i="3" a="1"/>
  <c r="A83" i="3" s="1"/>
  <c r="A71" i="3" a="1"/>
  <c r="A71" i="3" s="1"/>
  <c r="A59" i="3" a="1"/>
  <c r="A59" i="3" s="1"/>
  <c r="A47" i="3" a="1"/>
  <c r="A47" i="3" s="1"/>
  <c r="A35" i="3" a="1"/>
  <c r="A35" i="3" s="1"/>
  <c r="A23" i="3" a="1"/>
  <c r="A23" i="3" s="1"/>
  <c r="A11" i="3" a="1"/>
  <c r="A11" i="3" s="1"/>
  <c r="B8" i="3" a="1"/>
  <c r="B8" i="3" s="1"/>
  <c r="B20" i="3" a="1"/>
  <c r="B20" i="3" s="1"/>
  <c r="B32" i="3" a="1"/>
  <c r="B32" i="3" s="1"/>
  <c r="B44" i="3" a="1"/>
  <c r="B44" i="3" s="1"/>
  <c r="B56" i="3" a="1"/>
  <c r="B56" i="3" s="1"/>
  <c r="B68" i="3" a="1"/>
  <c r="B68" i="3" s="1"/>
  <c r="B80" i="3" a="1"/>
  <c r="B80" i="3" s="1"/>
  <c r="B92" i="3" a="1"/>
  <c r="B92" i="3" s="1"/>
  <c r="B104" i="3" a="1"/>
  <c r="B104" i="3" s="1"/>
  <c r="B116" i="3" a="1"/>
  <c r="B116" i="3" s="1"/>
  <c r="B128" i="3" a="1"/>
  <c r="B128" i="3" s="1"/>
  <c r="B140" i="3" a="1"/>
  <c r="B140" i="3" s="1"/>
  <c r="C12" i="3" a="1"/>
  <c r="C12" i="3" s="1"/>
  <c r="C24" i="3" a="1"/>
  <c r="C24" i="3" s="1"/>
  <c r="C36" i="3" a="1"/>
  <c r="C36" i="3" s="1"/>
  <c r="C48" i="3" a="1"/>
  <c r="C48" i="3" s="1"/>
  <c r="C60" i="3" a="1"/>
  <c r="C60" i="3" s="1"/>
  <c r="C72" i="3" a="1"/>
  <c r="C72" i="3" s="1"/>
  <c r="C84" i="3" a="1"/>
  <c r="C84" i="3" s="1"/>
  <c r="C96" i="3" a="1"/>
  <c r="C96" i="3" s="1"/>
  <c r="C108" i="3" a="1"/>
  <c r="C108" i="3" s="1"/>
  <c r="C120" i="3" a="1"/>
  <c r="C120" i="3" s="1"/>
  <c r="C132" i="3" a="1"/>
  <c r="C132" i="3" s="1"/>
  <c r="A142" i="3" a="1"/>
  <c r="A142" i="3" s="1"/>
  <c r="A130" i="3" a="1"/>
  <c r="A130" i="3" s="1"/>
  <c r="A118" i="3" a="1"/>
  <c r="A118" i="3" s="1"/>
  <c r="A106" i="3" a="1"/>
  <c r="A106" i="3" s="1"/>
  <c r="A94" i="3" a="1"/>
  <c r="A94" i="3" s="1"/>
  <c r="A82" i="3" a="1"/>
  <c r="A82" i="3" s="1"/>
  <c r="A70" i="3" a="1"/>
  <c r="A70" i="3" s="1"/>
  <c r="A58" i="3" a="1"/>
  <c r="A58" i="3" s="1"/>
  <c r="A46" i="3" a="1"/>
  <c r="A46" i="3" s="1"/>
  <c r="A34" i="3" a="1"/>
  <c r="A34" i="3" s="1"/>
  <c r="A22" i="3" a="1"/>
  <c r="A22" i="3" s="1"/>
  <c r="A10" i="3" a="1"/>
  <c r="A10" i="3" s="1"/>
  <c r="B9" i="3" a="1"/>
  <c r="B9" i="3" s="1"/>
  <c r="B21" i="3" a="1"/>
  <c r="B21" i="3" s="1"/>
  <c r="B33" i="3" a="1"/>
  <c r="B33" i="3" s="1"/>
  <c r="B45" i="3" a="1"/>
  <c r="B45" i="3" s="1"/>
  <c r="B57" i="3" a="1"/>
  <c r="B57" i="3" s="1"/>
  <c r="B69" i="3" a="1"/>
  <c r="B69" i="3" s="1"/>
  <c r="B81" i="3" a="1"/>
  <c r="B81" i="3" s="1"/>
  <c r="B93" i="3" a="1"/>
  <c r="B93" i="3" s="1"/>
  <c r="B105" i="3" a="1"/>
  <c r="B105" i="3" s="1"/>
  <c r="B117" i="3" a="1"/>
  <c r="B117" i="3" s="1"/>
  <c r="B129" i="3" a="1"/>
  <c r="B129" i="3" s="1"/>
  <c r="B141" i="3" a="1"/>
  <c r="B141" i="3" s="1"/>
  <c r="C13" i="3" a="1"/>
  <c r="C13" i="3" s="1"/>
  <c r="C25" i="3" a="1"/>
  <c r="C25" i="3" s="1"/>
  <c r="C37" i="3" a="1"/>
  <c r="C37" i="3" s="1"/>
  <c r="C49" i="3" a="1"/>
  <c r="C49" i="3" s="1"/>
  <c r="C61" i="3" a="1"/>
  <c r="C61" i="3" s="1"/>
  <c r="C73" i="3" a="1"/>
  <c r="C73" i="3" s="1"/>
  <c r="C85" i="3" a="1"/>
  <c r="C85" i="3" s="1"/>
  <c r="C97" i="3" a="1"/>
  <c r="C97" i="3" s="1"/>
  <c r="C109" i="3" a="1"/>
  <c r="C109" i="3" s="1"/>
  <c r="C121" i="3" a="1"/>
  <c r="C121" i="3" s="1"/>
  <c r="M33" i="10" a="1"/>
  <c r="M33" i="10" s="1"/>
  <c r="L33" i="10" s="1" a="1"/>
  <c r="L33" i="10" s="1"/>
  <c r="Q33" i="10" s="1"/>
  <c r="M34" i="10" a="1"/>
  <c r="M34" i="10" s="1"/>
  <c r="L34" i="10" s="1" a="1"/>
  <c r="L34" i="10" s="1"/>
  <c r="Q34" i="10" s="1"/>
  <c r="N34" i="10" s="1" a="1"/>
  <c r="N34" i="10" s="1"/>
  <c r="M35" i="10" a="1"/>
  <c r="M35" i="10" s="1"/>
  <c r="L35" i="10" s="1" a="1"/>
  <c r="L35" i="10" s="1"/>
  <c r="Q35" i="10" s="1"/>
  <c r="N35" i="10" s="1" a="1"/>
  <c r="N35" i="10" s="1"/>
  <c r="M37" i="10" a="1"/>
  <c r="M37" i="10" s="1"/>
  <c r="L37" i="10" s="1" a="1"/>
  <c r="L37" i="10" s="1"/>
  <c r="Q37" i="10" s="1"/>
  <c r="O37" i="10" s="1" a="1"/>
  <c r="O37" i="10" s="1"/>
  <c r="M36" i="10" a="1"/>
  <c r="M36" i="10" s="1"/>
  <c r="L36" i="10" s="1" a="1"/>
  <c r="L36" i="10" s="1"/>
  <c r="Q36" i="10" s="1"/>
  <c r="N36" i="10" s="1" a="1"/>
  <c r="N36" i="10" s="1"/>
  <c r="E2" i="10" a="1"/>
  <c r="E2" i="10" s="1"/>
  <c r="S144" i="3"/>
  <c r="R144" i="3"/>
  <c r="Q144" i="3"/>
  <c r="P144" i="3"/>
  <c r="O144" i="3"/>
  <c r="N144" i="3"/>
  <c r="L17" i="4"/>
  <c r="J1" i="3" s="1" a="1"/>
  <c r="J1" i="3" s="1"/>
  <c r="K13" i="4"/>
  <c r="E2" i="1"/>
  <c r="C144" i="3" l="1"/>
  <c r="O33" i="10" a="1"/>
  <c r="O33" i="10" s="1"/>
  <c r="N33" i="10" a="1"/>
  <c r="N33" i="10" s="1"/>
  <c r="N37" i="10" a="1"/>
  <c r="N37" i="10" s="1"/>
  <c r="O35" i="10" a="1"/>
  <c r="O35" i="10" s="1"/>
  <c r="O34" i="10" a="1"/>
  <c r="O34" i="10" s="1"/>
  <c r="O36" i="10" a="1"/>
  <c r="O36" i="10" s="1"/>
  <c r="F1" i="3" a="1"/>
  <c r="F1" i="3" s="1"/>
  <c r="F15" i="3" s="1" a="1"/>
  <c r="F15" i="3" s="1"/>
  <c r="J4" i="3" a="1"/>
  <c r="J4" i="3" s="1"/>
  <c r="J5" i="3" a="1"/>
  <c r="J5" i="3" s="1"/>
  <c r="J8" i="3" a="1"/>
  <c r="J8" i="3" s="1"/>
  <c r="J11" i="3" a="1"/>
  <c r="J11" i="3" s="1"/>
  <c r="J14" i="3" a="1"/>
  <c r="J14" i="3" s="1"/>
  <c r="J17" i="3" a="1"/>
  <c r="J17" i="3" s="1"/>
  <c r="J20" i="3" a="1"/>
  <c r="J20" i="3" s="1"/>
  <c r="J23" i="3" a="1"/>
  <c r="J23" i="3" s="1"/>
  <c r="J26" i="3" a="1"/>
  <c r="J26" i="3" s="1"/>
  <c r="J7" i="3" a="1"/>
  <c r="J7" i="3" s="1"/>
  <c r="J10" i="3" a="1"/>
  <c r="J10" i="3" s="1"/>
  <c r="J13" i="3" a="1"/>
  <c r="J13" i="3" s="1"/>
  <c r="J16" i="3" a="1"/>
  <c r="J16" i="3" s="1"/>
  <c r="J19" i="3" a="1"/>
  <c r="J19" i="3" s="1"/>
  <c r="J22" i="3" a="1"/>
  <c r="J22" i="3" s="1"/>
  <c r="J25" i="3" a="1"/>
  <c r="J25" i="3" s="1"/>
  <c r="J28" i="3" a="1"/>
  <c r="J28" i="3" s="1"/>
  <c r="J6" i="3" a="1"/>
  <c r="J6" i="3" s="1"/>
  <c r="J18" i="3" a="1"/>
  <c r="J18" i="3" s="1"/>
  <c r="J32" i="3" a="1"/>
  <c r="J32" i="3" s="1"/>
  <c r="J41" i="3" a="1"/>
  <c r="J41" i="3" s="1"/>
  <c r="J33" i="3" a="1"/>
  <c r="J33" i="3" s="1"/>
  <c r="J42" i="3" a="1"/>
  <c r="J42" i="3" s="1"/>
  <c r="J49" i="3" a="1"/>
  <c r="J49" i="3" s="1"/>
  <c r="J34" i="3" a="1"/>
  <c r="J34" i="3" s="1"/>
  <c r="J43" i="3" a="1"/>
  <c r="J43" i="3" s="1"/>
  <c r="J53" i="3" a="1"/>
  <c r="J53" i="3" s="1"/>
  <c r="J56" i="3" a="1"/>
  <c r="J56" i="3" s="1"/>
  <c r="J59" i="3" a="1"/>
  <c r="J59" i="3" s="1"/>
  <c r="J62" i="3" a="1"/>
  <c r="J62" i="3" s="1"/>
  <c r="J65" i="3" a="1"/>
  <c r="J65" i="3" s="1"/>
  <c r="J68" i="3" a="1"/>
  <c r="J68" i="3" s="1"/>
  <c r="J15" i="3" a="1"/>
  <c r="J15" i="3" s="1"/>
  <c r="J35" i="3" a="1"/>
  <c r="J35" i="3" s="1"/>
  <c r="J44" i="3" a="1"/>
  <c r="J44" i="3" s="1"/>
  <c r="J54" i="3" a="1"/>
  <c r="J54" i="3" s="1"/>
  <c r="J36" i="3" a="1"/>
  <c r="J36" i="3" s="1"/>
  <c r="J45" i="3" a="1"/>
  <c r="J45" i="3" s="1"/>
  <c r="J50" i="3" a="1"/>
  <c r="J50" i="3" s="1"/>
  <c r="J37" i="3" a="1"/>
  <c r="J37" i="3" s="1"/>
  <c r="J46" i="3" a="1"/>
  <c r="J46" i="3" s="1"/>
  <c r="J58" i="3" a="1"/>
  <c r="J58" i="3" s="1"/>
  <c r="J61" i="3" a="1"/>
  <c r="J61" i="3" s="1"/>
  <c r="J64" i="3" a="1"/>
  <c r="J64" i="3" s="1"/>
  <c r="J51" i="3" a="1"/>
  <c r="J51" i="3" s="1"/>
  <c r="J55" i="3" a="1"/>
  <c r="J55" i="3" s="1"/>
  <c r="J9" i="3" a="1"/>
  <c r="J9" i="3" s="1"/>
  <c r="J12" i="3" a="1"/>
  <c r="J12" i="3" s="1"/>
  <c r="J29" i="3" a="1"/>
  <c r="J29" i="3" s="1"/>
  <c r="J38" i="3" a="1"/>
  <c r="J38" i="3" s="1"/>
  <c r="J47" i="3" a="1"/>
  <c r="J47" i="3" s="1"/>
  <c r="J21" i="3" a="1"/>
  <c r="J21" i="3" s="1"/>
  <c r="J30" i="3" a="1"/>
  <c r="J30" i="3" s="1"/>
  <c r="J39" i="3" a="1"/>
  <c r="J39" i="3" s="1"/>
  <c r="J40" i="3" a="1"/>
  <c r="J40" i="3" s="1"/>
  <c r="J66" i="3" a="1"/>
  <c r="J66" i="3" s="1"/>
  <c r="J83" i="3" a="1"/>
  <c r="J83" i="3" s="1"/>
  <c r="J86" i="3" a="1"/>
  <c r="J86" i="3" s="1"/>
  <c r="J89" i="3" a="1"/>
  <c r="J89" i="3" s="1"/>
  <c r="J92" i="3" a="1"/>
  <c r="J92" i="3" s="1"/>
  <c r="J95" i="3" a="1"/>
  <c r="J95" i="3" s="1"/>
  <c r="J63" i="3" a="1"/>
  <c r="J63" i="3" s="1"/>
  <c r="J24" i="3" a="1"/>
  <c r="J24" i="3" s="1"/>
  <c r="J31" i="3" a="1"/>
  <c r="J31" i="3" s="1"/>
  <c r="J52" i="3" a="1"/>
  <c r="J52" i="3" s="1"/>
  <c r="J60" i="3" a="1"/>
  <c r="J60" i="3" s="1"/>
  <c r="J82" i="3" a="1"/>
  <c r="J82" i="3" s="1"/>
  <c r="J85" i="3" a="1"/>
  <c r="J85" i="3" s="1"/>
  <c r="J88" i="3" a="1"/>
  <c r="J88" i="3" s="1"/>
  <c r="J91" i="3" a="1"/>
  <c r="J91" i="3" s="1"/>
  <c r="J48" i="3" a="1"/>
  <c r="J48" i="3" s="1"/>
  <c r="J57" i="3" a="1"/>
  <c r="J57" i="3" s="1"/>
  <c r="J67" i="3" a="1"/>
  <c r="J67" i="3" s="1"/>
  <c r="J78" i="3" a="1"/>
  <c r="J78" i="3" s="1"/>
  <c r="J79" i="3" a="1"/>
  <c r="J79" i="3" s="1"/>
  <c r="J80" i="3" a="1"/>
  <c r="J80" i="3" s="1"/>
  <c r="J75" i="3" a="1"/>
  <c r="J75" i="3" s="1"/>
  <c r="J76" i="3" a="1"/>
  <c r="J76" i="3" s="1"/>
  <c r="J77" i="3" a="1"/>
  <c r="J77" i="3" s="1"/>
  <c r="J72" i="3" a="1"/>
  <c r="J72" i="3" s="1"/>
  <c r="J73" i="3" a="1"/>
  <c r="J73" i="3" s="1"/>
  <c r="J74" i="3" a="1"/>
  <c r="J74" i="3" s="1"/>
  <c r="J27" i="3" a="1"/>
  <c r="J27" i="3" s="1"/>
  <c r="J69" i="3" a="1"/>
  <c r="J69" i="3" s="1"/>
  <c r="J70" i="3" a="1"/>
  <c r="J70" i="3" s="1"/>
  <c r="J71" i="3" a="1"/>
  <c r="J71" i="3" s="1"/>
  <c r="J81" i="3" a="1"/>
  <c r="J81" i="3" s="1"/>
  <c r="J84" i="3" a="1"/>
  <c r="J84" i="3" s="1"/>
  <c r="J87" i="3" a="1"/>
  <c r="J87" i="3" s="1"/>
  <c r="J105" i="3" a="1"/>
  <c r="J105" i="3" s="1"/>
  <c r="J106" i="3" a="1"/>
  <c r="J106" i="3" s="1"/>
  <c r="J107" i="3" a="1"/>
  <c r="J107" i="3" s="1"/>
  <c r="J113" i="3" a="1"/>
  <c r="J113" i="3" s="1"/>
  <c r="J102" i="3" a="1"/>
  <c r="J102" i="3" s="1"/>
  <c r="J103" i="3" a="1"/>
  <c r="J103" i="3" s="1"/>
  <c r="J104" i="3" a="1"/>
  <c r="J104" i="3" s="1"/>
  <c r="J114" i="3" a="1"/>
  <c r="J114" i="3" s="1"/>
  <c r="J120" i="3" a="1"/>
  <c r="J120" i="3" s="1"/>
  <c r="J123" i="3" a="1"/>
  <c r="J123" i="3" s="1"/>
  <c r="J126" i="3" a="1"/>
  <c r="J126" i="3" s="1"/>
  <c r="J129" i="3" a="1"/>
  <c r="J129" i="3" s="1"/>
  <c r="J132" i="3" a="1"/>
  <c r="J132" i="3" s="1"/>
  <c r="J135" i="3" a="1"/>
  <c r="J135" i="3" s="1"/>
  <c r="J138" i="3" a="1"/>
  <c r="J138" i="3" s="1"/>
  <c r="J141" i="3" a="1"/>
  <c r="J141" i="3" s="1"/>
  <c r="J108" i="3" a="1"/>
  <c r="J108" i="3" s="1"/>
  <c r="J99" i="3" a="1"/>
  <c r="J99" i="3" s="1"/>
  <c r="J100" i="3" a="1"/>
  <c r="J100" i="3" s="1"/>
  <c r="J101" i="3" a="1"/>
  <c r="J101" i="3" s="1"/>
  <c r="J98" i="3" a="1"/>
  <c r="J98" i="3" s="1"/>
  <c r="J115" i="3" a="1"/>
  <c r="J115" i="3" s="1"/>
  <c r="J94" i="3" a="1"/>
  <c r="J94" i="3" s="1"/>
  <c r="J116" i="3" a="1"/>
  <c r="J116" i="3" s="1"/>
  <c r="J97" i="3" a="1"/>
  <c r="J97" i="3" s="1"/>
  <c r="J117" i="3" a="1"/>
  <c r="J117" i="3" s="1"/>
  <c r="J119" i="3" a="1"/>
  <c r="J119" i="3" s="1"/>
  <c r="J122" i="3" a="1"/>
  <c r="J122" i="3" s="1"/>
  <c r="J125" i="3" a="1"/>
  <c r="J125" i="3" s="1"/>
  <c r="J128" i="3" a="1"/>
  <c r="J128" i="3" s="1"/>
  <c r="J131" i="3" a="1"/>
  <c r="J131" i="3" s="1"/>
  <c r="J134" i="3" a="1"/>
  <c r="J134" i="3" s="1"/>
  <c r="J137" i="3" a="1"/>
  <c r="J137" i="3" s="1"/>
  <c r="J140" i="3" a="1"/>
  <c r="J140" i="3" s="1"/>
  <c r="J143" i="3" a="1"/>
  <c r="J143" i="3" s="1"/>
  <c r="J110" i="3" a="1"/>
  <c r="J110" i="3" s="1"/>
  <c r="J93" i="3" a="1"/>
  <c r="J93" i="3" s="1"/>
  <c r="J112" i="3" a="1"/>
  <c r="J112" i="3" s="1"/>
  <c r="J96" i="3" a="1"/>
  <c r="J96" i="3" s="1"/>
  <c r="J118" i="3" a="1"/>
  <c r="J118" i="3" s="1"/>
  <c r="J121" i="3" a="1"/>
  <c r="J121" i="3" s="1"/>
  <c r="J124" i="3" a="1"/>
  <c r="J124" i="3" s="1"/>
  <c r="J127" i="3" a="1"/>
  <c r="J127" i="3" s="1"/>
  <c r="J130" i="3" a="1"/>
  <c r="J130" i="3" s="1"/>
  <c r="J133" i="3" a="1"/>
  <c r="J133" i="3" s="1"/>
  <c r="J136" i="3" a="1"/>
  <c r="J136" i="3" s="1"/>
  <c r="J139" i="3" a="1"/>
  <c r="J139" i="3" s="1"/>
  <c r="J142" i="3" a="1"/>
  <c r="J142" i="3" s="1"/>
  <c r="J90" i="3" a="1"/>
  <c r="J90" i="3" s="1"/>
  <c r="J111" i="3" a="1"/>
  <c r="J111" i="3" s="1"/>
  <c r="J109" i="3" a="1"/>
  <c r="J109" i="3" s="1"/>
  <c r="D1" i="3" a="1"/>
  <c r="D1" i="3" s="1"/>
  <c r="E1" i="3" a="1"/>
  <c r="E1" i="3" s="1"/>
  <c r="M1" i="3" a="1"/>
  <c r="M1" i="3" s="1"/>
  <c r="K1" i="3" a="1"/>
  <c r="K1" i="3" s="1"/>
  <c r="G1" i="3" a="1"/>
  <c r="G1" i="3" s="1"/>
  <c r="H1" i="3" a="1"/>
  <c r="H1" i="3" s="1"/>
  <c r="I1" i="3" a="1"/>
  <c r="I1" i="3" s="1"/>
  <c r="L1" i="3" a="1"/>
  <c r="L1" i="3" s="1"/>
  <c r="F94" i="3" l="1" a="1"/>
  <c r="F94" i="3" s="1"/>
  <c r="F78" i="3" a="1"/>
  <c r="F78" i="3" s="1"/>
  <c r="F57" i="3" a="1"/>
  <c r="F57" i="3" s="1"/>
  <c r="F12" i="3" a="1"/>
  <c r="F12" i="3" s="1"/>
  <c r="F50" i="3" a="1"/>
  <c r="F50" i="3" s="1"/>
  <c r="F123" i="3" a="1"/>
  <c r="F123" i="3" s="1"/>
  <c r="F77" i="3" a="1"/>
  <c r="F77" i="3" s="1"/>
  <c r="F140" i="3" a="1"/>
  <c r="F140" i="3" s="1"/>
  <c r="F128" i="3" a="1"/>
  <c r="F128" i="3" s="1"/>
  <c r="F122" i="3" a="1"/>
  <c r="F122" i="3" s="1"/>
  <c r="F108" i="3" a="1"/>
  <c r="F108" i="3" s="1"/>
  <c r="F103" i="3" a="1"/>
  <c r="F103" i="3" s="1"/>
  <c r="F106" i="3" a="1"/>
  <c r="F106" i="3" s="1"/>
  <c r="F141" i="3" a="1"/>
  <c r="F141" i="3" s="1"/>
  <c r="F117" i="3" a="1"/>
  <c r="F117" i="3" s="1"/>
  <c r="F98" i="3" a="1"/>
  <c r="F98" i="3" s="1"/>
  <c r="F74" i="3" a="1"/>
  <c r="F74" i="3" s="1"/>
  <c r="F143" i="3" a="1"/>
  <c r="F143" i="3" s="1"/>
  <c r="F107" i="3" a="1"/>
  <c r="F107" i="3" s="1"/>
  <c r="F72" i="3" a="1"/>
  <c r="F72" i="3" s="1"/>
  <c r="F9" i="3" a="1"/>
  <c r="F9" i="3" s="1"/>
  <c r="F6" i="3" a="1"/>
  <c r="F6" i="3" s="1"/>
  <c r="F137" i="3" a="1"/>
  <c r="F137" i="3" s="1"/>
  <c r="F109" i="3" a="1"/>
  <c r="F109" i="3" s="1"/>
  <c r="F73" i="3" a="1"/>
  <c r="F73" i="3" s="1"/>
  <c r="F4" i="3" a="1"/>
  <c r="F4" i="3" s="1"/>
  <c r="F119" i="3" a="1"/>
  <c r="F119" i="3" s="1"/>
  <c r="F116" i="3" a="1"/>
  <c r="F116" i="3" s="1"/>
  <c r="F76" i="3" a="1"/>
  <c r="F76" i="3" s="1"/>
  <c r="F115" i="3" a="1"/>
  <c r="F115" i="3" s="1"/>
  <c r="F97" i="3" a="1"/>
  <c r="F97" i="3" s="1"/>
  <c r="F41" i="3" a="1"/>
  <c r="F41" i="3" s="1"/>
  <c r="F102" i="3" a="1"/>
  <c r="F102" i="3" s="1"/>
  <c r="F91" i="3" a="1"/>
  <c r="F91" i="3" s="1"/>
  <c r="F32" i="3" a="1"/>
  <c r="F32" i="3" s="1"/>
  <c r="F100" i="3" a="1"/>
  <c r="F100" i="3" s="1"/>
  <c r="F130" i="3" a="1"/>
  <c r="F130" i="3" s="1"/>
  <c r="F48" i="3" a="1"/>
  <c r="F48" i="3" s="1"/>
  <c r="F99" i="3" a="1"/>
  <c r="F99" i="3" s="1"/>
  <c r="F104" i="3" a="1"/>
  <c r="F104" i="3" s="1"/>
  <c r="F118" i="3" a="1"/>
  <c r="F118" i="3" s="1"/>
  <c r="F39" i="3" a="1"/>
  <c r="F39" i="3" s="1"/>
  <c r="F47" i="3" a="1"/>
  <c r="F47" i="3" s="1"/>
  <c r="J144" i="3" a="1"/>
  <c r="J144" i="3" s="1"/>
  <c r="J2" i="3" s="1"/>
  <c r="F131" i="3" a="1"/>
  <c r="F131" i="3" s="1"/>
  <c r="F111" i="3" a="1"/>
  <c r="F111" i="3" s="1"/>
  <c r="F71" i="3" a="1"/>
  <c r="F71" i="3" s="1"/>
  <c r="F38" i="3" a="1"/>
  <c r="F38" i="3" s="1"/>
  <c r="F88" i="3" a="1"/>
  <c r="F88" i="3" s="1"/>
  <c r="F35" i="3" a="1"/>
  <c r="F35" i="3" s="1"/>
  <c r="F22" i="3" a="1"/>
  <c r="F22" i="3" s="1"/>
  <c r="F101" i="3" a="1"/>
  <c r="F101" i="3" s="1"/>
  <c r="F129" i="3" a="1"/>
  <c r="F129" i="3" s="1"/>
  <c r="F85" i="3" a="1"/>
  <c r="F85" i="3" s="1"/>
  <c r="F34" i="3" a="1"/>
  <c r="F34" i="3" s="1"/>
  <c r="F46" i="3" a="1"/>
  <c r="F46" i="3" s="1"/>
  <c r="F82" i="3" a="1"/>
  <c r="F82" i="3" s="1"/>
  <c r="F33" i="3" a="1"/>
  <c r="F33" i="3" s="1"/>
  <c r="F37" i="3" a="1"/>
  <c r="F37" i="3" s="1"/>
  <c r="F95" i="3" a="1"/>
  <c r="F95" i="3" s="1"/>
  <c r="F120" i="3" a="1"/>
  <c r="F120" i="3" s="1"/>
  <c r="F58" i="3" a="1"/>
  <c r="F58" i="3" s="1"/>
  <c r="F53" i="3" a="1"/>
  <c r="F53" i="3" s="1"/>
  <c r="F29" i="3" a="1"/>
  <c r="F29" i="3" s="1"/>
  <c r="F114" i="3" a="1"/>
  <c r="F114" i="3" s="1"/>
  <c r="F112" i="3" a="1"/>
  <c r="F112" i="3" s="1"/>
  <c r="F89" i="3" a="1"/>
  <c r="F89" i="3" s="1"/>
  <c r="F49" i="3" a="1"/>
  <c r="F49" i="3" s="1"/>
  <c r="F17" i="3" a="1"/>
  <c r="F17" i="3" s="1"/>
  <c r="F110" i="3" a="1"/>
  <c r="F110" i="3" s="1"/>
  <c r="F142" i="3" a="1"/>
  <c r="F142" i="3" s="1"/>
  <c r="F61" i="3" a="1"/>
  <c r="F61" i="3" s="1"/>
  <c r="F90" i="3" a="1"/>
  <c r="F90" i="3" s="1"/>
  <c r="F31" i="3" a="1"/>
  <c r="F31" i="3" s="1"/>
  <c r="F23" i="3" a="1"/>
  <c r="F23" i="3" s="1"/>
  <c r="F139" i="3" a="1"/>
  <c r="F139" i="3" s="1"/>
  <c r="F92" i="3" a="1"/>
  <c r="F92" i="3" s="1"/>
  <c r="F87" i="3" a="1"/>
  <c r="F87" i="3" s="1"/>
  <c r="F28" i="3" a="1"/>
  <c r="F28" i="3" s="1"/>
  <c r="F20" i="3" a="1"/>
  <c r="F20" i="3" s="1"/>
  <c r="F138" i="3" a="1"/>
  <c r="F138" i="3" s="1"/>
  <c r="F124" i="3" a="1"/>
  <c r="F124" i="3" s="1"/>
  <c r="F86" i="3" a="1"/>
  <c r="F86" i="3" s="1"/>
  <c r="F10" i="3" a="1"/>
  <c r="F10" i="3" s="1"/>
  <c r="F30" i="3" a="1"/>
  <c r="F30" i="3" s="1"/>
  <c r="F14" i="3" a="1"/>
  <c r="F14" i="3" s="1"/>
  <c r="F132" i="3" a="1"/>
  <c r="F132" i="3" s="1"/>
  <c r="F121" i="3" a="1"/>
  <c r="F121" i="3" s="1"/>
  <c r="F83" i="3" a="1"/>
  <c r="F83" i="3" s="1"/>
  <c r="F43" i="3" a="1"/>
  <c r="F43" i="3" s="1"/>
  <c r="F60" i="3" a="1"/>
  <c r="F60" i="3" s="1"/>
  <c r="F5" i="3" a="1"/>
  <c r="F5" i="3" s="1"/>
  <c r="F8" i="3" a="1"/>
  <c r="F8" i="3" s="1"/>
  <c r="F69" i="3" a="1"/>
  <c r="F69" i="3" s="1"/>
  <c r="F93" i="3" a="1"/>
  <c r="F93" i="3" s="1"/>
  <c r="F16" i="3" a="1"/>
  <c r="F16" i="3" s="1"/>
  <c r="F52" i="3" a="1"/>
  <c r="F52" i="3" s="1"/>
  <c r="F55" i="3" a="1"/>
  <c r="F55" i="3" s="1"/>
  <c r="F11" i="3" a="1"/>
  <c r="F11" i="3" s="1"/>
  <c r="F134" i="3" a="1"/>
  <c r="F134" i="3" s="1"/>
  <c r="F105" i="3" a="1"/>
  <c r="F105" i="3" s="1"/>
  <c r="F135" i="3" a="1"/>
  <c r="F135" i="3" s="1"/>
  <c r="F136" i="3" a="1"/>
  <c r="F136" i="3" s="1"/>
  <c r="F68" i="3" a="1"/>
  <c r="F68" i="3" s="1"/>
  <c r="F70" i="3" a="1"/>
  <c r="F70" i="3" s="1"/>
  <c r="F84" i="3" a="1"/>
  <c r="F84" i="3" s="1"/>
  <c r="F65" i="3" a="1"/>
  <c r="F65" i="3" s="1"/>
  <c r="F19" i="3" a="1"/>
  <c r="F19" i="3" s="1"/>
  <c r="F45" i="3" a="1"/>
  <c r="F45" i="3" s="1"/>
  <c r="F27" i="3" a="1"/>
  <c r="F27" i="3" s="1"/>
  <c r="F133" i="3" a="1"/>
  <c r="F133" i="3" s="1"/>
  <c r="F54" i="3" a="1"/>
  <c r="F54" i="3" s="1"/>
  <c r="F67" i="3" a="1"/>
  <c r="F67" i="3" s="1"/>
  <c r="F81" i="3" a="1"/>
  <c r="F81" i="3" s="1"/>
  <c r="F62" i="3" a="1"/>
  <c r="F62" i="3" s="1"/>
  <c r="F25" i="3" a="1"/>
  <c r="F25" i="3" s="1"/>
  <c r="F36" i="3" a="1"/>
  <c r="F36" i="3" s="1"/>
  <c r="F24" i="3" a="1"/>
  <c r="F24" i="3" s="1"/>
  <c r="F64" i="3" a="1"/>
  <c r="F64" i="3" s="1"/>
  <c r="F80" i="3" a="1"/>
  <c r="F80" i="3" s="1"/>
  <c r="F59" i="3" a="1"/>
  <c r="F59" i="3" s="1"/>
  <c r="F66" i="3" a="1"/>
  <c r="F66" i="3" s="1"/>
  <c r="F13" i="3" a="1"/>
  <c r="F13" i="3" s="1"/>
  <c r="F21" i="3" a="1"/>
  <c r="F21" i="3" s="1"/>
  <c r="F125" i="3" a="1"/>
  <c r="F125" i="3" s="1"/>
  <c r="F113" i="3" a="1"/>
  <c r="F113" i="3" s="1"/>
  <c r="F126" i="3" a="1"/>
  <c r="F126" i="3" s="1"/>
  <c r="F127" i="3" a="1"/>
  <c r="F127" i="3" s="1"/>
  <c r="F44" i="3" a="1"/>
  <c r="F44" i="3" s="1"/>
  <c r="F75" i="3" a="1"/>
  <c r="F75" i="3" s="1"/>
  <c r="F79" i="3" a="1"/>
  <c r="F79" i="3" s="1"/>
  <c r="F56" i="3" a="1"/>
  <c r="F56" i="3" s="1"/>
  <c r="F63" i="3" a="1"/>
  <c r="F63" i="3" s="1"/>
  <c r="F7" i="3" a="1"/>
  <c r="F7" i="3" s="1"/>
  <c r="F18" i="3" a="1"/>
  <c r="F18" i="3" s="1"/>
  <c r="F96" i="3" a="1"/>
  <c r="F96" i="3" s="1"/>
  <c r="F42" i="3" a="1"/>
  <c r="F42" i="3" s="1"/>
  <c r="F40" i="3" a="1"/>
  <c r="F40" i="3" s="1"/>
  <c r="F51" i="3" a="1"/>
  <c r="F51" i="3" s="1"/>
  <c r="F26" i="3" a="1"/>
  <c r="F26" i="3" s="1"/>
  <c r="I4" i="3" a="1"/>
  <c r="I4" i="3" s="1"/>
  <c r="I7" i="3" a="1"/>
  <c r="I7" i="3" s="1"/>
  <c r="I10" i="3" a="1"/>
  <c r="I10" i="3" s="1"/>
  <c r="I13" i="3" a="1"/>
  <c r="I13" i="3" s="1"/>
  <c r="I16" i="3" a="1"/>
  <c r="I16" i="3" s="1"/>
  <c r="I19" i="3" a="1"/>
  <c r="I19" i="3" s="1"/>
  <c r="I22" i="3" a="1"/>
  <c r="I22" i="3" s="1"/>
  <c r="I25" i="3" a="1"/>
  <c r="I25" i="3" s="1"/>
  <c r="I6" i="3" a="1"/>
  <c r="I6" i="3" s="1"/>
  <c r="I9" i="3" a="1"/>
  <c r="I9" i="3" s="1"/>
  <c r="I12" i="3" a="1"/>
  <c r="I12" i="3" s="1"/>
  <c r="I5" i="3" a="1"/>
  <c r="I5" i="3" s="1"/>
  <c r="I8" i="3" a="1"/>
  <c r="I8" i="3" s="1"/>
  <c r="I49" i="3" a="1"/>
  <c r="I49" i="3" s="1"/>
  <c r="I53" i="3" a="1"/>
  <c r="I53" i="3" s="1"/>
  <c r="I56" i="3" a="1"/>
  <c r="I56" i="3" s="1"/>
  <c r="I59" i="3" a="1"/>
  <c r="I59" i="3" s="1"/>
  <c r="I62" i="3" a="1"/>
  <c r="I62" i="3" s="1"/>
  <c r="I65" i="3" a="1"/>
  <c r="I65" i="3" s="1"/>
  <c r="I68" i="3" a="1"/>
  <c r="I68" i="3" s="1"/>
  <c r="I20" i="3" a="1"/>
  <c r="I20" i="3" s="1"/>
  <c r="I23" i="3" a="1"/>
  <c r="I23" i="3" s="1"/>
  <c r="I34" i="3" a="1"/>
  <c r="I34" i="3" s="1"/>
  <c r="I43" i="3" a="1"/>
  <c r="I43" i="3" s="1"/>
  <c r="I26" i="3" a="1"/>
  <c r="I26" i="3" s="1"/>
  <c r="I35" i="3" a="1"/>
  <c r="I35" i="3" s="1"/>
  <c r="I44" i="3" a="1"/>
  <c r="I44" i="3" s="1"/>
  <c r="I54" i="3" a="1"/>
  <c r="I54" i="3" s="1"/>
  <c r="I11" i="3" a="1"/>
  <c r="I11" i="3" s="1"/>
  <c r="I15" i="3" a="1"/>
  <c r="I15" i="3" s="1"/>
  <c r="I36" i="3" a="1"/>
  <c r="I36" i="3" s="1"/>
  <c r="I45" i="3" a="1"/>
  <c r="I45" i="3" s="1"/>
  <c r="I50" i="3" a="1"/>
  <c r="I50" i="3" s="1"/>
  <c r="I58" i="3" a="1"/>
  <c r="I58" i="3" s="1"/>
  <c r="I61" i="3" a="1"/>
  <c r="I61" i="3" s="1"/>
  <c r="I64" i="3" a="1"/>
  <c r="I64" i="3" s="1"/>
  <c r="I67" i="3" a="1"/>
  <c r="I67" i="3" s="1"/>
  <c r="I17" i="3" a="1"/>
  <c r="I17" i="3" s="1"/>
  <c r="I37" i="3" a="1"/>
  <c r="I37" i="3" s="1"/>
  <c r="I46" i="3" a="1"/>
  <c r="I46" i="3" s="1"/>
  <c r="I51" i="3" a="1"/>
  <c r="I51" i="3" s="1"/>
  <c r="I29" i="3" a="1"/>
  <c r="I29" i="3" s="1"/>
  <c r="I38" i="3" a="1"/>
  <c r="I38" i="3" s="1"/>
  <c r="I47" i="3" a="1"/>
  <c r="I47" i="3" s="1"/>
  <c r="I55" i="3" a="1"/>
  <c r="I55" i="3" s="1"/>
  <c r="I21" i="3" a="1"/>
  <c r="I21" i="3" s="1"/>
  <c r="I30" i="3" a="1"/>
  <c r="I30" i="3" s="1"/>
  <c r="I39" i="3" a="1"/>
  <c r="I39" i="3" s="1"/>
  <c r="I24" i="3" a="1"/>
  <c r="I24" i="3" s="1"/>
  <c r="I28" i="3" a="1"/>
  <c r="I28" i="3" s="1"/>
  <c r="I48" i="3" a="1"/>
  <c r="I48" i="3" s="1"/>
  <c r="I57" i="3" a="1"/>
  <c r="I57" i="3" s="1"/>
  <c r="I60" i="3" a="1"/>
  <c r="I60" i="3" s="1"/>
  <c r="I63" i="3" a="1"/>
  <c r="I63" i="3" s="1"/>
  <c r="I66" i="3" a="1"/>
  <c r="I66" i="3" s="1"/>
  <c r="I14" i="3" a="1"/>
  <c r="I14" i="3" s="1"/>
  <c r="I27" i="3" a="1"/>
  <c r="I27" i="3" s="1"/>
  <c r="I31" i="3" a="1"/>
  <c r="I31" i="3" s="1"/>
  <c r="I40" i="3" a="1"/>
  <c r="I40" i="3" s="1"/>
  <c r="I52" i="3" a="1"/>
  <c r="I52" i="3" s="1"/>
  <c r="I41" i="3" a="1"/>
  <c r="I41" i="3" s="1"/>
  <c r="I82" i="3" a="1"/>
  <c r="I82" i="3" s="1"/>
  <c r="I85" i="3" a="1"/>
  <c r="I85" i="3" s="1"/>
  <c r="I88" i="3" a="1"/>
  <c r="I88" i="3" s="1"/>
  <c r="I91" i="3" a="1"/>
  <c r="I91" i="3" s="1"/>
  <c r="I94" i="3" a="1"/>
  <c r="I94" i="3" s="1"/>
  <c r="I97" i="3" a="1"/>
  <c r="I97" i="3" s="1"/>
  <c r="I42" i="3" a="1"/>
  <c r="I42" i="3" s="1"/>
  <c r="I78" i="3" a="1"/>
  <c r="I78" i="3" s="1"/>
  <c r="I79" i="3" a="1"/>
  <c r="I79" i="3" s="1"/>
  <c r="I80" i="3" a="1"/>
  <c r="I80" i="3" s="1"/>
  <c r="I32" i="3" a="1"/>
  <c r="I32" i="3" s="1"/>
  <c r="I75" i="3" a="1"/>
  <c r="I75" i="3" s="1"/>
  <c r="I76" i="3" a="1"/>
  <c r="I76" i="3" s="1"/>
  <c r="I77" i="3" a="1"/>
  <c r="I77" i="3" s="1"/>
  <c r="I72" i="3" a="1"/>
  <c r="I72" i="3" s="1"/>
  <c r="I73" i="3" a="1"/>
  <c r="I73" i="3" s="1"/>
  <c r="I74" i="3" a="1"/>
  <c r="I74" i="3" s="1"/>
  <c r="I81" i="3" a="1"/>
  <c r="I81" i="3" s="1"/>
  <c r="I84" i="3" a="1"/>
  <c r="I84" i="3" s="1"/>
  <c r="I87" i="3" a="1"/>
  <c r="I87" i="3" s="1"/>
  <c r="I69" i="3" a="1"/>
  <c r="I69" i="3" s="1"/>
  <c r="I70" i="3" a="1"/>
  <c r="I70" i="3" s="1"/>
  <c r="I71" i="3" a="1"/>
  <c r="I71" i="3" s="1"/>
  <c r="I18" i="3" a="1"/>
  <c r="I18" i="3" s="1"/>
  <c r="I33" i="3" a="1"/>
  <c r="I33" i="3" s="1"/>
  <c r="I92" i="3" a="1"/>
  <c r="I92" i="3" s="1"/>
  <c r="I102" i="3" a="1"/>
  <c r="I102" i="3" s="1"/>
  <c r="I103" i="3" a="1"/>
  <c r="I103" i="3" s="1"/>
  <c r="I104" i="3" a="1"/>
  <c r="I104" i="3" s="1"/>
  <c r="I114" i="3" a="1"/>
  <c r="I114" i="3" s="1"/>
  <c r="I95" i="3" a="1"/>
  <c r="I95" i="3" s="1"/>
  <c r="I99" i="3" a="1"/>
  <c r="I99" i="3" s="1"/>
  <c r="I100" i="3" a="1"/>
  <c r="I100" i="3" s="1"/>
  <c r="I101" i="3" a="1"/>
  <c r="I101" i="3" s="1"/>
  <c r="I115" i="3" a="1"/>
  <c r="I115" i="3" s="1"/>
  <c r="I105" i="3" a="1"/>
  <c r="I105" i="3" s="1"/>
  <c r="I120" i="3" a="1"/>
  <c r="I120" i="3" s="1"/>
  <c r="I126" i="3" a="1"/>
  <c r="I126" i="3" s="1"/>
  <c r="I129" i="3" a="1"/>
  <c r="I129" i="3" s="1"/>
  <c r="I98" i="3" a="1"/>
  <c r="I98" i="3" s="1"/>
  <c r="I107" i="3" a="1"/>
  <c r="I107" i="3" s="1"/>
  <c r="I135" i="3" a="1"/>
  <c r="I135" i="3" s="1"/>
  <c r="I86" i="3" a="1"/>
  <c r="I86" i="3" s="1"/>
  <c r="I116" i="3" a="1"/>
  <c r="I116" i="3" s="1"/>
  <c r="I119" i="3" a="1"/>
  <c r="I119" i="3" s="1"/>
  <c r="I122" i="3" a="1"/>
  <c r="I122" i="3" s="1"/>
  <c r="I125" i="3" a="1"/>
  <c r="I125" i="3" s="1"/>
  <c r="I128" i="3" a="1"/>
  <c r="I128" i="3" s="1"/>
  <c r="I131" i="3" a="1"/>
  <c r="I131" i="3" s="1"/>
  <c r="I134" i="3" a="1"/>
  <c r="I134" i="3" s="1"/>
  <c r="I137" i="3" a="1"/>
  <c r="I137" i="3" s="1"/>
  <c r="I140" i="3" a="1"/>
  <c r="I140" i="3" s="1"/>
  <c r="I143" i="3" a="1"/>
  <c r="I143" i="3" s="1"/>
  <c r="I89" i="3" a="1"/>
  <c r="I89" i="3" s="1"/>
  <c r="I117" i="3" a="1"/>
  <c r="I117" i="3" s="1"/>
  <c r="I83" i="3" a="1"/>
  <c r="I83" i="3" s="1"/>
  <c r="I123" i="3" a="1"/>
  <c r="I123" i="3" s="1"/>
  <c r="I132" i="3" a="1"/>
  <c r="I132" i="3" s="1"/>
  <c r="I93" i="3" a="1"/>
  <c r="I93" i="3" s="1"/>
  <c r="I118" i="3" a="1"/>
  <c r="I118" i="3" s="1"/>
  <c r="I121" i="3" a="1"/>
  <c r="I121" i="3" s="1"/>
  <c r="I124" i="3" a="1"/>
  <c r="I124" i="3" s="1"/>
  <c r="I127" i="3" a="1"/>
  <c r="I127" i="3" s="1"/>
  <c r="I130" i="3" a="1"/>
  <c r="I130" i="3" s="1"/>
  <c r="I133" i="3" a="1"/>
  <c r="I133" i="3" s="1"/>
  <c r="I136" i="3" a="1"/>
  <c r="I136" i="3" s="1"/>
  <c r="I139" i="3" a="1"/>
  <c r="I139" i="3" s="1"/>
  <c r="I142" i="3" a="1"/>
  <c r="I142" i="3" s="1"/>
  <c r="I138" i="3" a="1"/>
  <c r="I138" i="3" s="1"/>
  <c r="I96" i="3" a="1"/>
  <c r="I96" i="3" s="1"/>
  <c r="I106" i="3" a="1"/>
  <c r="I106" i="3" s="1"/>
  <c r="I90" i="3" a="1"/>
  <c r="I90" i="3" s="1"/>
  <c r="I111" i="3" a="1"/>
  <c r="I111" i="3" s="1"/>
  <c r="I112" i="3" a="1"/>
  <c r="I112" i="3" s="1"/>
  <c r="I113" i="3" a="1"/>
  <c r="I113" i="3" s="1"/>
  <c r="I108" i="3" a="1"/>
  <c r="I108" i="3" s="1"/>
  <c r="I109" i="3" a="1"/>
  <c r="I109" i="3" s="1"/>
  <c r="I110" i="3" a="1"/>
  <c r="I110" i="3" s="1"/>
  <c r="I141" i="3" a="1"/>
  <c r="I141" i="3" s="1"/>
  <c r="H4" i="3" a="1"/>
  <c r="H4" i="3" s="1"/>
  <c r="H7" i="3" a="1"/>
  <c r="H7" i="3" s="1"/>
  <c r="H10" i="3" a="1"/>
  <c r="H10" i="3" s="1"/>
  <c r="H13" i="3" a="1"/>
  <c r="H13" i="3" s="1"/>
  <c r="H16" i="3" a="1"/>
  <c r="H16" i="3" s="1"/>
  <c r="H19" i="3" a="1"/>
  <c r="H19" i="3" s="1"/>
  <c r="H22" i="3" a="1"/>
  <c r="H22" i="3" s="1"/>
  <c r="H25" i="3" a="1"/>
  <c r="H25" i="3" s="1"/>
  <c r="H28" i="3" a="1"/>
  <c r="H28" i="3" s="1"/>
  <c r="H6" i="3" a="1"/>
  <c r="H6" i="3" s="1"/>
  <c r="H9" i="3" a="1"/>
  <c r="H9" i="3" s="1"/>
  <c r="H12" i="3" a="1"/>
  <c r="H12" i="3" s="1"/>
  <c r="H15" i="3" a="1"/>
  <c r="H15" i="3" s="1"/>
  <c r="H18" i="3" a="1"/>
  <c r="H18" i="3" s="1"/>
  <c r="H21" i="3" a="1"/>
  <c r="H21" i="3" s="1"/>
  <c r="H24" i="3" a="1"/>
  <c r="H24" i="3" s="1"/>
  <c r="H27" i="3" a="1"/>
  <c r="H27" i="3" s="1"/>
  <c r="H5" i="3" a="1"/>
  <c r="H5" i="3" s="1"/>
  <c r="H8" i="3" a="1"/>
  <c r="H8" i="3" s="1"/>
  <c r="H20" i="3" a="1"/>
  <c r="H20" i="3" s="1"/>
  <c r="H23" i="3" a="1"/>
  <c r="H23" i="3" s="1"/>
  <c r="H34" i="3" a="1"/>
  <c r="H34" i="3" s="1"/>
  <c r="H43" i="3" a="1"/>
  <c r="H43" i="3" s="1"/>
  <c r="H26" i="3" a="1"/>
  <c r="H26" i="3" s="1"/>
  <c r="H35" i="3" a="1"/>
  <c r="H35" i="3" s="1"/>
  <c r="H44" i="3" a="1"/>
  <c r="H44" i="3" s="1"/>
  <c r="H50" i="3" a="1"/>
  <c r="H50" i="3" s="1"/>
  <c r="H54" i="3" a="1"/>
  <c r="H54" i="3" s="1"/>
  <c r="H11" i="3" a="1"/>
  <c r="H11" i="3" s="1"/>
  <c r="H36" i="3" a="1"/>
  <c r="H36" i="3" s="1"/>
  <c r="H45" i="3" a="1"/>
  <c r="H45" i="3" s="1"/>
  <c r="H58" i="3" a="1"/>
  <c r="H58" i="3" s="1"/>
  <c r="H61" i="3" a="1"/>
  <c r="H61" i="3" s="1"/>
  <c r="H64" i="3" a="1"/>
  <c r="H64" i="3" s="1"/>
  <c r="H67" i="3" a="1"/>
  <c r="H67" i="3" s="1"/>
  <c r="H17" i="3" a="1"/>
  <c r="H17" i="3" s="1"/>
  <c r="H37" i="3" a="1"/>
  <c r="H37" i="3" s="1"/>
  <c r="H46" i="3" a="1"/>
  <c r="H46" i="3" s="1"/>
  <c r="H51" i="3" a="1"/>
  <c r="H51" i="3" s="1"/>
  <c r="H29" i="3" a="1"/>
  <c r="H29" i="3" s="1"/>
  <c r="H38" i="3" a="1"/>
  <c r="H38" i="3" s="1"/>
  <c r="H47" i="3" a="1"/>
  <c r="H47" i="3" s="1"/>
  <c r="H55" i="3" a="1"/>
  <c r="H55" i="3" s="1"/>
  <c r="H30" i="3" a="1"/>
  <c r="H30" i="3" s="1"/>
  <c r="H39" i="3" a="1"/>
  <c r="H39" i="3" s="1"/>
  <c r="H57" i="3" a="1"/>
  <c r="H57" i="3" s="1"/>
  <c r="H60" i="3" a="1"/>
  <c r="H60" i="3" s="1"/>
  <c r="H63" i="3" a="1"/>
  <c r="H63" i="3" s="1"/>
  <c r="H48" i="3" a="1"/>
  <c r="H48" i="3" s="1"/>
  <c r="H14" i="3" a="1"/>
  <c r="H14" i="3" s="1"/>
  <c r="H31" i="3" a="1"/>
  <c r="H31" i="3" s="1"/>
  <c r="H40" i="3" a="1"/>
  <c r="H40" i="3" s="1"/>
  <c r="H52" i="3" a="1"/>
  <c r="H52" i="3" s="1"/>
  <c r="H32" i="3" a="1"/>
  <c r="H32" i="3" s="1"/>
  <c r="H41" i="3" a="1"/>
  <c r="H41" i="3" s="1"/>
  <c r="H59" i="3" a="1"/>
  <c r="H59" i="3" s="1"/>
  <c r="H66" i="3" a="1"/>
  <c r="H66" i="3" s="1"/>
  <c r="H82" i="3" a="1"/>
  <c r="H82" i="3" s="1"/>
  <c r="H85" i="3" a="1"/>
  <c r="H85" i="3" s="1"/>
  <c r="H88" i="3" a="1"/>
  <c r="H88" i="3" s="1"/>
  <c r="H91" i="3" a="1"/>
  <c r="H91" i="3" s="1"/>
  <c r="H94" i="3" a="1"/>
  <c r="H94" i="3" s="1"/>
  <c r="H97" i="3" a="1"/>
  <c r="H97" i="3" s="1"/>
  <c r="H56" i="3" a="1"/>
  <c r="H56" i="3" s="1"/>
  <c r="H80" i="3" a="1"/>
  <c r="H80" i="3" s="1"/>
  <c r="H42" i="3" a="1"/>
  <c r="H42" i="3" s="1"/>
  <c r="H77" i="3" a="1"/>
  <c r="H77" i="3" s="1"/>
  <c r="H78" i="3" a="1"/>
  <c r="H78" i="3" s="1"/>
  <c r="H79" i="3" a="1"/>
  <c r="H79" i="3" s="1"/>
  <c r="H74" i="3" a="1"/>
  <c r="H74" i="3" s="1"/>
  <c r="H75" i="3" a="1"/>
  <c r="H75" i="3" s="1"/>
  <c r="H76" i="3" a="1"/>
  <c r="H76" i="3" s="1"/>
  <c r="H81" i="3" a="1"/>
  <c r="H81" i="3" s="1"/>
  <c r="H84" i="3" a="1"/>
  <c r="H84" i="3" s="1"/>
  <c r="H87" i="3" a="1"/>
  <c r="H87" i="3" s="1"/>
  <c r="H90" i="3" a="1"/>
  <c r="H90" i="3" s="1"/>
  <c r="H53" i="3" a="1"/>
  <c r="H53" i="3" s="1"/>
  <c r="H71" i="3" a="1"/>
  <c r="H71" i="3" s="1"/>
  <c r="H72" i="3" a="1"/>
  <c r="H72" i="3" s="1"/>
  <c r="H73" i="3" a="1"/>
  <c r="H73" i="3" s="1"/>
  <c r="H69" i="3" a="1"/>
  <c r="H69" i="3" s="1"/>
  <c r="H70" i="3" a="1"/>
  <c r="H70" i="3" s="1"/>
  <c r="H33" i="3" a="1"/>
  <c r="H33" i="3" s="1"/>
  <c r="H65" i="3" a="1"/>
  <c r="H65" i="3" s="1"/>
  <c r="H49" i="3" a="1"/>
  <c r="H49" i="3" s="1"/>
  <c r="H83" i="3" a="1"/>
  <c r="H83" i="3" s="1"/>
  <c r="H86" i="3" a="1"/>
  <c r="H86" i="3" s="1"/>
  <c r="H98" i="3" a="1"/>
  <c r="H98" i="3" s="1"/>
  <c r="H99" i="3" a="1"/>
  <c r="H99" i="3" s="1"/>
  <c r="H100" i="3" a="1"/>
  <c r="H100" i="3" s="1"/>
  <c r="H115" i="3" a="1"/>
  <c r="H115" i="3" s="1"/>
  <c r="H116" i="3" a="1"/>
  <c r="H116" i="3" s="1"/>
  <c r="H119" i="3" a="1"/>
  <c r="H119" i="3" s="1"/>
  <c r="H122" i="3" a="1"/>
  <c r="H122" i="3" s="1"/>
  <c r="H125" i="3" a="1"/>
  <c r="H125" i="3" s="1"/>
  <c r="H128" i="3" a="1"/>
  <c r="H128" i="3" s="1"/>
  <c r="H131" i="3" a="1"/>
  <c r="H131" i="3" s="1"/>
  <c r="H134" i="3" a="1"/>
  <c r="H134" i="3" s="1"/>
  <c r="H137" i="3" a="1"/>
  <c r="H137" i="3" s="1"/>
  <c r="H140" i="3" a="1"/>
  <c r="H140" i="3" s="1"/>
  <c r="H143" i="3" a="1"/>
  <c r="H143" i="3" s="1"/>
  <c r="H101" i="3" a="1"/>
  <c r="H101" i="3" s="1"/>
  <c r="H89" i="3" a="1"/>
  <c r="H89" i="3" s="1"/>
  <c r="H103" i="3" a="1"/>
  <c r="H103" i="3" s="1"/>
  <c r="H117" i="3" a="1"/>
  <c r="H117" i="3" s="1"/>
  <c r="H62" i="3" a="1"/>
  <c r="H62" i="3" s="1"/>
  <c r="H114" i="3" a="1"/>
  <c r="H114" i="3" s="1"/>
  <c r="H118" i="3" a="1"/>
  <c r="H118" i="3" s="1"/>
  <c r="H121" i="3" a="1"/>
  <c r="H121" i="3" s="1"/>
  <c r="H124" i="3" a="1"/>
  <c r="H124" i="3" s="1"/>
  <c r="H127" i="3" a="1"/>
  <c r="H127" i="3" s="1"/>
  <c r="H130" i="3" a="1"/>
  <c r="H130" i="3" s="1"/>
  <c r="H133" i="3" a="1"/>
  <c r="H133" i="3" s="1"/>
  <c r="H136" i="3" a="1"/>
  <c r="H136" i="3" s="1"/>
  <c r="H139" i="3" a="1"/>
  <c r="H139" i="3" s="1"/>
  <c r="H142" i="3" a="1"/>
  <c r="H142" i="3" s="1"/>
  <c r="H93" i="3" a="1"/>
  <c r="H93" i="3" s="1"/>
  <c r="H95" i="3" a="1"/>
  <c r="H95" i="3" s="1"/>
  <c r="H96" i="3" a="1"/>
  <c r="H96" i="3" s="1"/>
  <c r="H68" i="3" a="1"/>
  <c r="H68" i="3" s="1"/>
  <c r="H110" i="3" a="1"/>
  <c r="H110" i="3" s="1"/>
  <c r="H111" i="3" a="1"/>
  <c r="H111" i="3" s="1"/>
  <c r="H112" i="3" a="1"/>
  <c r="H112" i="3" s="1"/>
  <c r="H107" i="3" a="1"/>
  <c r="H107" i="3" s="1"/>
  <c r="H108" i="3" a="1"/>
  <c r="H108" i="3" s="1"/>
  <c r="H109" i="3" a="1"/>
  <c r="H109" i="3" s="1"/>
  <c r="H113" i="3" a="1"/>
  <c r="H113" i="3" s="1"/>
  <c r="H120" i="3" a="1"/>
  <c r="H120" i="3" s="1"/>
  <c r="H123" i="3" a="1"/>
  <c r="H123" i="3" s="1"/>
  <c r="H126" i="3" a="1"/>
  <c r="H126" i="3" s="1"/>
  <c r="H129" i="3" a="1"/>
  <c r="H129" i="3" s="1"/>
  <c r="H132" i="3" a="1"/>
  <c r="H132" i="3" s="1"/>
  <c r="H135" i="3" a="1"/>
  <c r="H135" i="3" s="1"/>
  <c r="H138" i="3" a="1"/>
  <c r="H138" i="3" s="1"/>
  <c r="H141" i="3" a="1"/>
  <c r="H141" i="3" s="1"/>
  <c r="H102" i="3" a="1"/>
  <c r="H102" i="3" s="1"/>
  <c r="H92" i="3" a="1"/>
  <c r="H92" i="3" s="1"/>
  <c r="H104" i="3" a="1"/>
  <c r="H104" i="3" s="1"/>
  <c r="H105" i="3" a="1"/>
  <c r="H105" i="3" s="1"/>
  <c r="H106" i="3" a="1"/>
  <c r="H106" i="3" s="1"/>
  <c r="G4" i="3" a="1"/>
  <c r="G4" i="3" s="1"/>
  <c r="G6" i="3" a="1"/>
  <c r="G6" i="3" s="1"/>
  <c r="G9" i="3" a="1"/>
  <c r="G9" i="3" s="1"/>
  <c r="G12" i="3" a="1"/>
  <c r="G12" i="3" s="1"/>
  <c r="G15" i="3" a="1"/>
  <c r="G15" i="3" s="1"/>
  <c r="G18" i="3" a="1"/>
  <c r="G18" i="3" s="1"/>
  <c r="G21" i="3" a="1"/>
  <c r="G21" i="3" s="1"/>
  <c r="G24" i="3" a="1"/>
  <c r="G24" i="3" s="1"/>
  <c r="G27" i="3" a="1"/>
  <c r="G27" i="3" s="1"/>
  <c r="G5" i="3" a="1"/>
  <c r="G5" i="3" s="1"/>
  <c r="G8" i="3" a="1"/>
  <c r="G8" i="3" s="1"/>
  <c r="G11" i="3" a="1"/>
  <c r="G11" i="3" s="1"/>
  <c r="G7" i="3" a="1"/>
  <c r="G7" i="3" s="1"/>
  <c r="G10" i="3" a="1"/>
  <c r="G10" i="3" s="1"/>
  <c r="G54" i="3" a="1"/>
  <c r="G54" i="3" s="1"/>
  <c r="G58" i="3" a="1"/>
  <c r="G58" i="3" s="1"/>
  <c r="G61" i="3" a="1"/>
  <c r="G61" i="3" s="1"/>
  <c r="G64" i="3" a="1"/>
  <c r="G64" i="3" s="1"/>
  <c r="G67" i="3" a="1"/>
  <c r="G67" i="3" s="1"/>
  <c r="G13" i="3" a="1"/>
  <c r="G13" i="3" s="1"/>
  <c r="G36" i="3" a="1"/>
  <c r="G36" i="3" s="1"/>
  <c r="G45" i="3" a="1"/>
  <c r="G45" i="3" s="1"/>
  <c r="G37" i="3" a="1"/>
  <c r="G37" i="3" s="1"/>
  <c r="G46" i="3" a="1"/>
  <c r="G46" i="3" s="1"/>
  <c r="G17" i="3" a="1"/>
  <c r="G17" i="3" s="1"/>
  <c r="G22" i="3" a="1"/>
  <c r="G22" i="3" s="1"/>
  <c r="G29" i="3" a="1"/>
  <c r="G29" i="3" s="1"/>
  <c r="G38" i="3" a="1"/>
  <c r="G38" i="3" s="1"/>
  <c r="G47" i="3" a="1"/>
  <c r="G47" i="3" s="1"/>
  <c r="G51" i="3" a="1"/>
  <c r="G51" i="3" s="1"/>
  <c r="G55" i="3" a="1"/>
  <c r="G55" i="3" s="1"/>
  <c r="G25" i="3" a="1"/>
  <c r="G25" i="3" s="1"/>
  <c r="G57" i="3" a="1"/>
  <c r="G57" i="3" s="1"/>
  <c r="G60" i="3" a="1"/>
  <c r="G60" i="3" s="1"/>
  <c r="G63" i="3" a="1"/>
  <c r="G63" i="3" s="1"/>
  <c r="G66" i="3" a="1"/>
  <c r="G66" i="3" s="1"/>
  <c r="G19" i="3" a="1"/>
  <c r="G19" i="3" s="1"/>
  <c r="G30" i="3" a="1"/>
  <c r="G30" i="3" s="1"/>
  <c r="G39" i="3" a="1"/>
  <c r="G39" i="3" s="1"/>
  <c r="G28" i="3" a="1"/>
  <c r="G28" i="3" s="1"/>
  <c r="G31" i="3" a="1"/>
  <c r="G31" i="3" s="1"/>
  <c r="G40" i="3" a="1"/>
  <c r="G40" i="3" s="1"/>
  <c r="G48" i="3" a="1"/>
  <c r="G48" i="3" s="1"/>
  <c r="G52" i="3" a="1"/>
  <c r="G52" i="3" s="1"/>
  <c r="G14" i="3" a="1"/>
  <c r="G14" i="3" s="1"/>
  <c r="G32" i="3" a="1"/>
  <c r="G32" i="3" s="1"/>
  <c r="G41" i="3" a="1"/>
  <c r="G41" i="3" s="1"/>
  <c r="G53" i="3" a="1"/>
  <c r="G53" i="3" s="1"/>
  <c r="G56" i="3" a="1"/>
  <c r="G56" i="3" s="1"/>
  <c r="G59" i="3" a="1"/>
  <c r="G59" i="3" s="1"/>
  <c r="G62" i="3" a="1"/>
  <c r="G62" i="3" s="1"/>
  <c r="G65" i="3" a="1"/>
  <c r="G65" i="3" s="1"/>
  <c r="G68" i="3" a="1"/>
  <c r="G68" i="3" s="1"/>
  <c r="G16" i="3" a="1"/>
  <c r="G16" i="3" s="1"/>
  <c r="G33" i="3" a="1"/>
  <c r="G33" i="3" s="1"/>
  <c r="G42" i="3" a="1"/>
  <c r="G42" i="3" s="1"/>
  <c r="G49" i="3" a="1"/>
  <c r="G49" i="3" s="1"/>
  <c r="G35" i="3" a="1"/>
  <c r="G35" i="3" s="1"/>
  <c r="G23" i="3" a="1"/>
  <c r="G23" i="3" s="1"/>
  <c r="G80" i="3" a="1"/>
  <c r="G80" i="3" s="1"/>
  <c r="G77" i="3" a="1"/>
  <c r="G77" i="3" s="1"/>
  <c r="G78" i="3" a="1"/>
  <c r="G78" i="3" s="1"/>
  <c r="G79" i="3" a="1"/>
  <c r="G79" i="3" s="1"/>
  <c r="G81" i="3" a="1"/>
  <c r="G81" i="3" s="1"/>
  <c r="G84" i="3" a="1"/>
  <c r="G84" i="3" s="1"/>
  <c r="G87" i="3" a="1"/>
  <c r="G87" i="3" s="1"/>
  <c r="G90" i="3" a="1"/>
  <c r="G90" i="3" s="1"/>
  <c r="G93" i="3" a="1"/>
  <c r="G93" i="3" s="1"/>
  <c r="G96" i="3" a="1"/>
  <c r="G96" i="3" s="1"/>
  <c r="G74" i="3" a="1"/>
  <c r="G74" i="3" s="1"/>
  <c r="G75" i="3" a="1"/>
  <c r="G75" i="3" s="1"/>
  <c r="G76" i="3" a="1"/>
  <c r="G76" i="3" s="1"/>
  <c r="G71" i="3" a="1"/>
  <c r="G71" i="3" s="1"/>
  <c r="G72" i="3" a="1"/>
  <c r="G72" i="3" s="1"/>
  <c r="G73" i="3" a="1"/>
  <c r="G73" i="3" s="1"/>
  <c r="G43" i="3" a="1"/>
  <c r="G43" i="3" s="1"/>
  <c r="G69" i="3" a="1"/>
  <c r="G69" i="3" s="1"/>
  <c r="G70" i="3" a="1"/>
  <c r="G70" i="3" s="1"/>
  <c r="G26" i="3" a="1"/>
  <c r="G26" i="3" s="1"/>
  <c r="G83" i="3" a="1"/>
  <c r="G83" i="3" s="1"/>
  <c r="G86" i="3" a="1"/>
  <c r="G86" i="3" s="1"/>
  <c r="G44" i="3" a="1"/>
  <c r="G44" i="3" s="1"/>
  <c r="G116" i="3" a="1"/>
  <c r="G116" i="3" s="1"/>
  <c r="G119" i="3" a="1"/>
  <c r="G119" i="3" s="1"/>
  <c r="G131" i="3" a="1"/>
  <c r="G131" i="3" s="1"/>
  <c r="G20" i="3" a="1"/>
  <c r="G20" i="3" s="1"/>
  <c r="G82" i="3" a="1"/>
  <c r="G82" i="3" s="1"/>
  <c r="G89" i="3" a="1"/>
  <c r="G89" i="3" s="1"/>
  <c r="G117" i="3" a="1"/>
  <c r="G117" i="3" s="1"/>
  <c r="G98" i="3" a="1"/>
  <c r="G98" i="3" s="1"/>
  <c r="G99" i="3" a="1"/>
  <c r="G99" i="3" s="1"/>
  <c r="G134" i="3" a="1"/>
  <c r="G134" i="3" s="1"/>
  <c r="G137" i="3" a="1"/>
  <c r="G137" i="3" s="1"/>
  <c r="G140" i="3" a="1"/>
  <c r="G140" i="3" s="1"/>
  <c r="G128" i="3" a="1"/>
  <c r="G128" i="3" s="1"/>
  <c r="G94" i="3" a="1"/>
  <c r="G94" i="3" s="1"/>
  <c r="G118" i="3" a="1"/>
  <c r="G118" i="3" s="1"/>
  <c r="G121" i="3" a="1"/>
  <c r="G121" i="3" s="1"/>
  <c r="G124" i="3" a="1"/>
  <c r="G124" i="3" s="1"/>
  <c r="G127" i="3" a="1"/>
  <c r="G127" i="3" s="1"/>
  <c r="G130" i="3" a="1"/>
  <c r="G130" i="3" s="1"/>
  <c r="G133" i="3" a="1"/>
  <c r="G133" i="3" s="1"/>
  <c r="G136" i="3" a="1"/>
  <c r="G136" i="3" s="1"/>
  <c r="G139" i="3" a="1"/>
  <c r="G139" i="3" s="1"/>
  <c r="G142" i="3" a="1"/>
  <c r="G142" i="3" s="1"/>
  <c r="G115" i="3" a="1"/>
  <c r="G115" i="3" s="1"/>
  <c r="G34" i="3" a="1"/>
  <c r="G34" i="3" s="1"/>
  <c r="G91" i="3" a="1"/>
  <c r="G91" i="3" s="1"/>
  <c r="G97" i="3" a="1"/>
  <c r="G97" i="3" s="1"/>
  <c r="G125" i="3" a="1"/>
  <c r="G125" i="3" s="1"/>
  <c r="G85" i="3" a="1"/>
  <c r="G85" i="3" s="1"/>
  <c r="G143" i="3" a="1"/>
  <c r="G143" i="3" s="1"/>
  <c r="G110" i="3" a="1"/>
  <c r="G110" i="3" s="1"/>
  <c r="G111" i="3" a="1"/>
  <c r="G111" i="3" s="1"/>
  <c r="G112" i="3" a="1"/>
  <c r="G112" i="3" s="1"/>
  <c r="G120" i="3" a="1"/>
  <c r="G120" i="3" s="1"/>
  <c r="G123" i="3" a="1"/>
  <c r="G123" i="3" s="1"/>
  <c r="G126" i="3" a="1"/>
  <c r="G126" i="3" s="1"/>
  <c r="G129" i="3" a="1"/>
  <c r="G129" i="3" s="1"/>
  <c r="G132" i="3" a="1"/>
  <c r="G132" i="3" s="1"/>
  <c r="G135" i="3" a="1"/>
  <c r="G135" i="3" s="1"/>
  <c r="G138" i="3" a="1"/>
  <c r="G138" i="3" s="1"/>
  <c r="G141" i="3" a="1"/>
  <c r="G141" i="3" s="1"/>
  <c r="G107" i="3" a="1"/>
  <c r="G107" i="3" s="1"/>
  <c r="G108" i="3" a="1"/>
  <c r="G108" i="3" s="1"/>
  <c r="G109" i="3" a="1"/>
  <c r="G109" i="3" s="1"/>
  <c r="G113" i="3" a="1"/>
  <c r="G113" i="3" s="1"/>
  <c r="G100" i="3" a="1"/>
  <c r="G100" i="3" s="1"/>
  <c r="G88" i="3" a="1"/>
  <c r="G88" i="3" s="1"/>
  <c r="G92" i="3" a="1"/>
  <c r="G92" i="3" s="1"/>
  <c r="G104" i="3" a="1"/>
  <c r="G104" i="3" s="1"/>
  <c r="G105" i="3" a="1"/>
  <c r="G105" i="3" s="1"/>
  <c r="G106" i="3" a="1"/>
  <c r="G106" i="3" s="1"/>
  <c r="G114" i="3" a="1"/>
  <c r="G114" i="3" s="1"/>
  <c r="G95" i="3" a="1"/>
  <c r="G95" i="3" s="1"/>
  <c r="G101" i="3" a="1"/>
  <c r="G101" i="3" s="1"/>
  <c r="G102" i="3" a="1"/>
  <c r="G102" i="3" s="1"/>
  <c r="G103" i="3" a="1"/>
  <c r="G103" i="3" s="1"/>
  <c r="G50" i="3" a="1"/>
  <c r="G50" i="3" s="1"/>
  <c r="G122" i="3" a="1"/>
  <c r="G122" i="3" s="1"/>
  <c r="K4" i="3" a="1"/>
  <c r="K4" i="3" s="1"/>
  <c r="K5" i="3" a="1"/>
  <c r="K5" i="3" s="1"/>
  <c r="K8" i="3" a="1"/>
  <c r="K8" i="3" s="1"/>
  <c r="K11" i="3" a="1"/>
  <c r="K11" i="3" s="1"/>
  <c r="K14" i="3" a="1"/>
  <c r="K14" i="3" s="1"/>
  <c r="K17" i="3" a="1"/>
  <c r="K17" i="3" s="1"/>
  <c r="K20" i="3" a="1"/>
  <c r="K20" i="3" s="1"/>
  <c r="K23" i="3" a="1"/>
  <c r="K23" i="3" s="1"/>
  <c r="K26" i="3" a="1"/>
  <c r="K26" i="3" s="1"/>
  <c r="K7" i="3" a="1"/>
  <c r="K7" i="3" s="1"/>
  <c r="K10" i="3" a="1"/>
  <c r="K10" i="3" s="1"/>
  <c r="K6" i="3" a="1"/>
  <c r="K6" i="3" s="1"/>
  <c r="K9" i="3" a="1"/>
  <c r="K9" i="3" s="1"/>
  <c r="K27" i="3" a="1"/>
  <c r="K27" i="3" s="1"/>
  <c r="K48" i="3" a="1"/>
  <c r="K48" i="3" s="1"/>
  <c r="K57" i="3" a="1"/>
  <c r="K57" i="3" s="1"/>
  <c r="K60" i="3" a="1"/>
  <c r="K60" i="3" s="1"/>
  <c r="K63" i="3" a="1"/>
  <c r="K63" i="3" s="1"/>
  <c r="K66" i="3" a="1"/>
  <c r="K66" i="3" s="1"/>
  <c r="K18" i="3" a="1"/>
  <c r="K18" i="3" s="1"/>
  <c r="K32" i="3" a="1"/>
  <c r="K32" i="3" s="1"/>
  <c r="K41" i="3" a="1"/>
  <c r="K41" i="3" s="1"/>
  <c r="K33" i="3" a="1"/>
  <c r="K33" i="3" s="1"/>
  <c r="K42" i="3" a="1"/>
  <c r="K42" i="3" s="1"/>
  <c r="K49" i="3" a="1"/>
  <c r="K49" i="3" s="1"/>
  <c r="K13" i="3" a="1"/>
  <c r="K13" i="3" s="1"/>
  <c r="K34" i="3" a="1"/>
  <c r="K34" i="3" s="1"/>
  <c r="K43" i="3" a="1"/>
  <c r="K43" i="3" s="1"/>
  <c r="K53" i="3" a="1"/>
  <c r="K53" i="3" s="1"/>
  <c r="K56" i="3" a="1"/>
  <c r="K56" i="3" s="1"/>
  <c r="K59" i="3" a="1"/>
  <c r="K59" i="3" s="1"/>
  <c r="K62" i="3" a="1"/>
  <c r="K62" i="3" s="1"/>
  <c r="K65" i="3" a="1"/>
  <c r="K65" i="3" s="1"/>
  <c r="K68" i="3" a="1"/>
  <c r="K68" i="3" s="1"/>
  <c r="K15" i="3" a="1"/>
  <c r="K15" i="3" s="1"/>
  <c r="K22" i="3" a="1"/>
  <c r="K22" i="3" s="1"/>
  <c r="K35" i="3" a="1"/>
  <c r="K35" i="3" s="1"/>
  <c r="K44" i="3" a="1"/>
  <c r="K44" i="3" s="1"/>
  <c r="K25" i="3" a="1"/>
  <c r="K25" i="3" s="1"/>
  <c r="K36" i="3" a="1"/>
  <c r="K36" i="3" s="1"/>
  <c r="K45" i="3" a="1"/>
  <c r="K45" i="3" s="1"/>
  <c r="K50" i="3" a="1"/>
  <c r="K50" i="3" s="1"/>
  <c r="K54" i="3" a="1"/>
  <c r="K54" i="3" s="1"/>
  <c r="K19" i="3" a="1"/>
  <c r="K19" i="3" s="1"/>
  <c r="K37" i="3" a="1"/>
  <c r="K37" i="3" s="1"/>
  <c r="K46" i="3" a="1"/>
  <c r="K46" i="3" s="1"/>
  <c r="K55" i="3" a="1"/>
  <c r="K55" i="3" s="1"/>
  <c r="K58" i="3" a="1"/>
  <c r="K58" i="3" s="1"/>
  <c r="K61" i="3" a="1"/>
  <c r="K61" i="3" s="1"/>
  <c r="K64" i="3" a="1"/>
  <c r="K64" i="3" s="1"/>
  <c r="K67" i="3" a="1"/>
  <c r="K67" i="3" s="1"/>
  <c r="K12" i="3" a="1"/>
  <c r="K12" i="3" s="1"/>
  <c r="K28" i="3" a="1"/>
  <c r="K28" i="3" s="1"/>
  <c r="K29" i="3" a="1"/>
  <c r="K29" i="3" s="1"/>
  <c r="K38" i="3" a="1"/>
  <c r="K38" i="3" s="1"/>
  <c r="K47" i="3" a="1"/>
  <c r="K47" i="3" s="1"/>
  <c r="K51" i="3" a="1"/>
  <c r="K51" i="3" s="1"/>
  <c r="K21" i="3" a="1"/>
  <c r="K21" i="3" s="1"/>
  <c r="K40" i="3" a="1"/>
  <c r="K40" i="3" s="1"/>
  <c r="K30" i="3" a="1"/>
  <c r="K30" i="3" s="1"/>
  <c r="K83" i="3" a="1"/>
  <c r="K83" i="3" s="1"/>
  <c r="K86" i="3" a="1"/>
  <c r="K86" i="3" s="1"/>
  <c r="K89" i="3" a="1"/>
  <c r="K89" i="3" s="1"/>
  <c r="K92" i="3" a="1"/>
  <c r="K92" i="3" s="1"/>
  <c r="K95" i="3" a="1"/>
  <c r="K95" i="3" s="1"/>
  <c r="K24" i="3" a="1"/>
  <c r="K24" i="3" s="1"/>
  <c r="K31" i="3" a="1"/>
  <c r="K31" i="3" s="1"/>
  <c r="K52" i="3" a="1"/>
  <c r="K52" i="3" s="1"/>
  <c r="K16" i="3" a="1"/>
  <c r="K16" i="3" s="1"/>
  <c r="K79" i="3" a="1"/>
  <c r="K79" i="3" s="1"/>
  <c r="K80" i="3" a="1"/>
  <c r="K80" i="3" s="1"/>
  <c r="K82" i="3" a="1"/>
  <c r="K82" i="3" s="1"/>
  <c r="K85" i="3" a="1"/>
  <c r="K85" i="3" s="1"/>
  <c r="K88" i="3" a="1"/>
  <c r="K88" i="3" s="1"/>
  <c r="K76" i="3" a="1"/>
  <c r="K76" i="3" s="1"/>
  <c r="K77" i="3" a="1"/>
  <c r="K77" i="3" s="1"/>
  <c r="K78" i="3" a="1"/>
  <c r="K78" i="3" s="1"/>
  <c r="K73" i="3" a="1"/>
  <c r="K73" i="3" s="1"/>
  <c r="K74" i="3" a="1"/>
  <c r="K74" i="3" s="1"/>
  <c r="K75" i="3" a="1"/>
  <c r="K75" i="3" s="1"/>
  <c r="K70" i="3" a="1"/>
  <c r="K70" i="3" s="1"/>
  <c r="K90" i="3" a="1"/>
  <c r="K90" i="3" s="1"/>
  <c r="K109" i="3" a="1"/>
  <c r="K109" i="3" s="1"/>
  <c r="K110" i="3" a="1"/>
  <c r="K110" i="3" s="1"/>
  <c r="K111" i="3" a="1"/>
  <c r="K111" i="3" s="1"/>
  <c r="K112" i="3" a="1"/>
  <c r="K112" i="3" s="1"/>
  <c r="K142" i="3" a="1"/>
  <c r="K142" i="3" s="1"/>
  <c r="K106" i="3" a="1"/>
  <c r="K106" i="3" s="1"/>
  <c r="K107" i="3" a="1"/>
  <c r="K107" i="3" s="1"/>
  <c r="K108" i="3" a="1"/>
  <c r="K108" i="3" s="1"/>
  <c r="K113" i="3" a="1"/>
  <c r="K113" i="3" s="1"/>
  <c r="K71" i="3" a="1"/>
  <c r="K71" i="3" s="1"/>
  <c r="K103" i="3" a="1"/>
  <c r="K103" i="3" s="1"/>
  <c r="K104" i="3" a="1"/>
  <c r="K104" i="3" s="1"/>
  <c r="K105" i="3" a="1"/>
  <c r="K105" i="3" s="1"/>
  <c r="K96" i="3" a="1"/>
  <c r="K96" i="3" s="1"/>
  <c r="K100" i="3" a="1"/>
  <c r="K100" i="3" s="1"/>
  <c r="K101" i="3" a="1"/>
  <c r="K101" i="3" s="1"/>
  <c r="K102" i="3" a="1"/>
  <c r="K102" i="3" s="1"/>
  <c r="K114" i="3" a="1"/>
  <c r="K114" i="3" s="1"/>
  <c r="K120" i="3" a="1"/>
  <c r="K120" i="3" s="1"/>
  <c r="K123" i="3" a="1"/>
  <c r="K123" i="3" s="1"/>
  <c r="K126" i="3" a="1"/>
  <c r="K126" i="3" s="1"/>
  <c r="K129" i="3" a="1"/>
  <c r="K129" i="3" s="1"/>
  <c r="K132" i="3" a="1"/>
  <c r="K132" i="3" s="1"/>
  <c r="K135" i="3" a="1"/>
  <c r="K135" i="3" s="1"/>
  <c r="K138" i="3" a="1"/>
  <c r="K138" i="3" s="1"/>
  <c r="K141" i="3" a="1"/>
  <c r="K141" i="3" s="1"/>
  <c r="K124" i="3" a="1"/>
  <c r="K124" i="3" s="1"/>
  <c r="K130" i="3" a="1"/>
  <c r="K130" i="3" s="1"/>
  <c r="K72" i="3" a="1"/>
  <c r="K72" i="3" s="1"/>
  <c r="K98" i="3" a="1"/>
  <c r="K98" i="3" s="1"/>
  <c r="K99" i="3" a="1"/>
  <c r="K99" i="3" s="1"/>
  <c r="K115" i="3" a="1"/>
  <c r="K115" i="3" s="1"/>
  <c r="K139" i="3" a="1"/>
  <c r="K139" i="3" s="1"/>
  <c r="K91" i="3" a="1"/>
  <c r="K91" i="3" s="1"/>
  <c r="K94" i="3" a="1"/>
  <c r="K94" i="3" s="1"/>
  <c r="K116" i="3" a="1"/>
  <c r="K116" i="3" s="1"/>
  <c r="K127" i="3" a="1"/>
  <c r="K127" i="3" s="1"/>
  <c r="K39" i="3" a="1"/>
  <c r="K39" i="3" s="1"/>
  <c r="K97" i="3" a="1"/>
  <c r="K97" i="3" s="1"/>
  <c r="K87" i="3" a="1"/>
  <c r="K87" i="3" s="1"/>
  <c r="K117" i="3" a="1"/>
  <c r="K117" i="3" s="1"/>
  <c r="K119" i="3" a="1"/>
  <c r="K119" i="3" s="1"/>
  <c r="K122" i="3" a="1"/>
  <c r="K122" i="3" s="1"/>
  <c r="K125" i="3" a="1"/>
  <c r="K125" i="3" s="1"/>
  <c r="K128" i="3" a="1"/>
  <c r="K128" i="3" s="1"/>
  <c r="K131" i="3" a="1"/>
  <c r="K131" i="3" s="1"/>
  <c r="K134" i="3" a="1"/>
  <c r="K134" i="3" s="1"/>
  <c r="K137" i="3" a="1"/>
  <c r="K137" i="3" s="1"/>
  <c r="K140" i="3" a="1"/>
  <c r="K140" i="3" s="1"/>
  <c r="K143" i="3" a="1"/>
  <c r="K143" i="3" s="1"/>
  <c r="K81" i="3" a="1"/>
  <c r="K81" i="3" s="1"/>
  <c r="K121" i="3" a="1"/>
  <c r="K121" i="3" s="1"/>
  <c r="K133" i="3" a="1"/>
  <c r="K133" i="3" s="1"/>
  <c r="K118" i="3" a="1"/>
  <c r="K118" i="3" s="1"/>
  <c r="K84" i="3" a="1"/>
  <c r="K84" i="3" s="1"/>
  <c r="K69" i="3" a="1"/>
  <c r="K69" i="3" s="1"/>
  <c r="K136" i="3" a="1"/>
  <c r="K136" i="3" s="1"/>
  <c r="K93" i="3" a="1"/>
  <c r="K93" i="3" s="1"/>
  <c r="M4" i="3" a="1"/>
  <c r="M4" i="3" s="1"/>
  <c r="M6" i="3" a="1"/>
  <c r="M6" i="3" s="1"/>
  <c r="M9" i="3" a="1"/>
  <c r="M9" i="3" s="1"/>
  <c r="M12" i="3" a="1"/>
  <c r="M12" i="3" s="1"/>
  <c r="M15" i="3" a="1"/>
  <c r="M15" i="3" s="1"/>
  <c r="M18" i="3" a="1"/>
  <c r="M18" i="3" s="1"/>
  <c r="M21" i="3" a="1"/>
  <c r="M21" i="3" s="1"/>
  <c r="M24" i="3" a="1"/>
  <c r="M24" i="3" s="1"/>
  <c r="M5" i="3" a="1"/>
  <c r="M5" i="3" s="1"/>
  <c r="M8" i="3" a="1"/>
  <c r="M8" i="3" s="1"/>
  <c r="M11" i="3" a="1"/>
  <c r="M11" i="3" s="1"/>
  <c r="M7" i="3" a="1"/>
  <c r="M7" i="3" s="1"/>
  <c r="M10" i="3" a="1"/>
  <c r="M10" i="3" s="1"/>
  <c r="M28" i="3" a="1"/>
  <c r="M28" i="3" s="1"/>
  <c r="M51" i="3" a="1"/>
  <c r="M51" i="3" s="1"/>
  <c r="M55" i="3" a="1"/>
  <c r="M55" i="3" s="1"/>
  <c r="M58" i="3" a="1"/>
  <c r="M58" i="3" s="1"/>
  <c r="M61" i="3" a="1"/>
  <c r="M61" i="3" s="1"/>
  <c r="M64" i="3" a="1"/>
  <c r="M64" i="3" s="1"/>
  <c r="M67" i="3" a="1"/>
  <c r="M67" i="3" s="1"/>
  <c r="M16" i="3" a="1"/>
  <c r="M16" i="3" s="1"/>
  <c r="M30" i="3" a="1"/>
  <c r="M30" i="3" s="1"/>
  <c r="M39" i="3" a="1"/>
  <c r="M39" i="3" s="1"/>
  <c r="M27" i="3" a="1"/>
  <c r="M27" i="3" s="1"/>
  <c r="M31" i="3" a="1"/>
  <c r="M31" i="3" s="1"/>
  <c r="M40" i="3" a="1"/>
  <c r="M40" i="3" s="1"/>
  <c r="M20" i="3" a="1"/>
  <c r="M20" i="3" s="1"/>
  <c r="M23" i="3" a="1"/>
  <c r="M23" i="3" s="1"/>
  <c r="M32" i="3" a="1"/>
  <c r="M32" i="3" s="1"/>
  <c r="M41" i="3" a="1"/>
  <c r="M41" i="3" s="1"/>
  <c r="M48" i="3" a="1"/>
  <c r="M48" i="3" s="1"/>
  <c r="M52" i="3" a="1"/>
  <c r="M52" i="3" s="1"/>
  <c r="M26" i="3" a="1"/>
  <c r="M26" i="3" s="1"/>
  <c r="M57" i="3" a="1"/>
  <c r="M57" i="3" s="1"/>
  <c r="M60" i="3" a="1"/>
  <c r="M60" i="3" s="1"/>
  <c r="M63" i="3" a="1"/>
  <c r="M63" i="3" s="1"/>
  <c r="M66" i="3" a="1"/>
  <c r="M66" i="3" s="1"/>
  <c r="M13" i="3" a="1"/>
  <c r="M13" i="3" s="1"/>
  <c r="M33" i="3" a="1"/>
  <c r="M33" i="3" s="1"/>
  <c r="M42" i="3" a="1"/>
  <c r="M42" i="3" s="1"/>
  <c r="M53" i="3" a="1"/>
  <c r="M53" i="3" s="1"/>
  <c r="M34" i="3" a="1"/>
  <c r="M34" i="3" s="1"/>
  <c r="M43" i="3" a="1"/>
  <c r="M43" i="3" s="1"/>
  <c r="M49" i="3" a="1"/>
  <c r="M49" i="3" s="1"/>
  <c r="M17" i="3" a="1"/>
  <c r="M17" i="3" s="1"/>
  <c r="M35" i="3" a="1"/>
  <c r="M35" i="3" s="1"/>
  <c r="M44" i="3" a="1"/>
  <c r="M44" i="3" s="1"/>
  <c r="M22" i="3" a="1"/>
  <c r="M22" i="3" s="1"/>
  <c r="M50" i="3" a="1"/>
  <c r="M50" i="3" s="1"/>
  <c r="M56" i="3" a="1"/>
  <c r="M56" i="3" s="1"/>
  <c r="M59" i="3" a="1"/>
  <c r="M59" i="3" s="1"/>
  <c r="M62" i="3" a="1"/>
  <c r="M62" i="3" s="1"/>
  <c r="M65" i="3" a="1"/>
  <c r="M65" i="3" s="1"/>
  <c r="M19" i="3" a="1"/>
  <c r="M19" i="3" s="1"/>
  <c r="M25" i="3" a="1"/>
  <c r="M25" i="3" s="1"/>
  <c r="M36" i="3" a="1"/>
  <c r="M36" i="3" s="1"/>
  <c r="M45" i="3" a="1"/>
  <c r="M45" i="3" s="1"/>
  <c r="M54" i="3" a="1"/>
  <c r="M54" i="3" s="1"/>
  <c r="M71" i="3" a="1"/>
  <c r="M71" i="3" s="1"/>
  <c r="M72" i="3" a="1"/>
  <c r="M72" i="3" s="1"/>
  <c r="M73" i="3" a="1"/>
  <c r="M73" i="3" s="1"/>
  <c r="M29" i="3" a="1"/>
  <c r="M29" i="3" s="1"/>
  <c r="M68" i="3" a="1"/>
  <c r="M68" i="3" s="1"/>
  <c r="M69" i="3" a="1"/>
  <c r="M69" i="3" s="1"/>
  <c r="M70" i="3" a="1"/>
  <c r="M70" i="3" s="1"/>
  <c r="M46" i="3" a="1"/>
  <c r="M46" i="3" s="1"/>
  <c r="M81" i="3" a="1"/>
  <c r="M81" i="3" s="1"/>
  <c r="M84" i="3" a="1"/>
  <c r="M84" i="3" s="1"/>
  <c r="M87" i="3" a="1"/>
  <c r="M87" i="3" s="1"/>
  <c r="M90" i="3" a="1"/>
  <c r="M90" i="3" s="1"/>
  <c r="M93" i="3" a="1"/>
  <c r="M93" i="3" s="1"/>
  <c r="M96" i="3" a="1"/>
  <c r="M96" i="3" s="1"/>
  <c r="M14" i="3" a="1"/>
  <c r="M14" i="3" s="1"/>
  <c r="M47" i="3" a="1"/>
  <c r="M47" i="3" s="1"/>
  <c r="M37" i="3" a="1"/>
  <c r="M37" i="3" s="1"/>
  <c r="M83" i="3" a="1"/>
  <c r="M83" i="3" s="1"/>
  <c r="M86" i="3" a="1"/>
  <c r="M86" i="3" s="1"/>
  <c r="M38" i="3" a="1"/>
  <c r="M38" i="3" s="1"/>
  <c r="M80" i="3" a="1"/>
  <c r="M80" i="3" s="1"/>
  <c r="M88" i="3" a="1"/>
  <c r="M88" i="3" s="1"/>
  <c r="M76" i="3" a="1"/>
  <c r="M76" i="3" s="1"/>
  <c r="M85" i="3" a="1"/>
  <c r="M85" i="3" s="1"/>
  <c r="M143" i="3" a="1"/>
  <c r="M143" i="3" s="1"/>
  <c r="M77" i="3" a="1"/>
  <c r="M77" i="3" s="1"/>
  <c r="M92" i="3" a="1"/>
  <c r="M92" i="3" s="1"/>
  <c r="M110" i="3" a="1"/>
  <c r="M110" i="3" s="1"/>
  <c r="M111" i="3" a="1"/>
  <c r="M111" i="3" s="1"/>
  <c r="M122" i="3" a="1"/>
  <c r="M122" i="3" s="1"/>
  <c r="M140" i="3" a="1"/>
  <c r="M140" i="3" s="1"/>
  <c r="M82" i="3" a="1"/>
  <c r="M82" i="3" s="1"/>
  <c r="M95" i="3" a="1"/>
  <c r="M95" i="3" s="1"/>
  <c r="M107" i="3" a="1"/>
  <c r="M107" i="3" s="1"/>
  <c r="M108" i="3" a="1"/>
  <c r="M108" i="3" s="1"/>
  <c r="M109" i="3" a="1"/>
  <c r="M109" i="3" s="1"/>
  <c r="M112" i="3" a="1"/>
  <c r="M112" i="3" s="1"/>
  <c r="M118" i="3" a="1"/>
  <c r="M118" i="3" s="1"/>
  <c r="M121" i="3" a="1"/>
  <c r="M121" i="3" s="1"/>
  <c r="M124" i="3" a="1"/>
  <c r="M124" i="3" s="1"/>
  <c r="M127" i="3" a="1"/>
  <c r="M127" i="3" s="1"/>
  <c r="M130" i="3" a="1"/>
  <c r="M130" i="3" s="1"/>
  <c r="M133" i="3" a="1"/>
  <c r="M133" i="3" s="1"/>
  <c r="M136" i="3" a="1"/>
  <c r="M136" i="3" s="1"/>
  <c r="M139" i="3" a="1"/>
  <c r="M139" i="3" s="1"/>
  <c r="M142" i="3" a="1"/>
  <c r="M142" i="3" s="1"/>
  <c r="M137" i="3" a="1"/>
  <c r="M137" i="3" s="1"/>
  <c r="M78" i="3" a="1"/>
  <c r="M78" i="3" s="1"/>
  <c r="M104" i="3" a="1"/>
  <c r="M104" i="3" s="1"/>
  <c r="M105" i="3" a="1"/>
  <c r="M105" i="3" s="1"/>
  <c r="M106" i="3" a="1"/>
  <c r="M106" i="3" s="1"/>
  <c r="M113" i="3" a="1"/>
  <c r="M113" i="3" s="1"/>
  <c r="M89" i="3" a="1"/>
  <c r="M89" i="3" s="1"/>
  <c r="M101" i="3" a="1"/>
  <c r="M101" i="3" s="1"/>
  <c r="M102" i="3" a="1"/>
  <c r="M102" i="3" s="1"/>
  <c r="M103" i="3" a="1"/>
  <c r="M103" i="3" s="1"/>
  <c r="M114" i="3" a="1"/>
  <c r="M114" i="3" s="1"/>
  <c r="M134" i="3" a="1"/>
  <c r="M134" i="3" s="1"/>
  <c r="M79" i="3" a="1"/>
  <c r="M79" i="3" s="1"/>
  <c r="M98" i="3" a="1"/>
  <c r="M98" i="3" s="1"/>
  <c r="M99" i="3" a="1"/>
  <c r="M99" i="3" s="1"/>
  <c r="M100" i="3" a="1"/>
  <c r="M100" i="3" s="1"/>
  <c r="M119" i="3" a="1"/>
  <c r="M119" i="3" s="1"/>
  <c r="M115" i="3" a="1"/>
  <c r="M115" i="3" s="1"/>
  <c r="M120" i="3" a="1"/>
  <c r="M120" i="3" s="1"/>
  <c r="M123" i="3" a="1"/>
  <c r="M123" i="3" s="1"/>
  <c r="M126" i="3" a="1"/>
  <c r="M126" i="3" s="1"/>
  <c r="M129" i="3" a="1"/>
  <c r="M129" i="3" s="1"/>
  <c r="M132" i="3" a="1"/>
  <c r="M132" i="3" s="1"/>
  <c r="M135" i="3" a="1"/>
  <c r="M135" i="3" s="1"/>
  <c r="M138" i="3" a="1"/>
  <c r="M138" i="3" s="1"/>
  <c r="M141" i="3" a="1"/>
  <c r="M141" i="3" s="1"/>
  <c r="M91" i="3" a="1"/>
  <c r="M91" i="3" s="1"/>
  <c r="M94" i="3" a="1"/>
  <c r="M94" i="3" s="1"/>
  <c r="M116" i="3" a="1"/>
  <c r="M116" i="3" s="1"/>
  <c r="M75" i="3" a="1"/>
  <c r="M75" i="3" s="1"/>
  <c r="M125" i="3" a="1"/>
  <c r="M125" i="3" s="1"/>
  <c r="M74" i="3" a="1"/>
  <c r="M74" i="3" s="1"/>
  <c r="M97" i="3" a="1"/>
  <c r="M97" i="3" s="1"/>
  <c r="M117" i="3" a="1"/>
  <c r="M117" i="3" s="1"/>
  <c r="M128" i="3" a="1"/>
  <c r="M128" i="3" s="1"/>
  <c r="M131" i="3" a="1"/>
  <c r="M131" i="3" s="1"/>
  <c r="E4" i="3" a="1"/>
  <c r="E4" i="3" s="1"/>
  <c r="E5" i="3" a="1"/>
  <c r="E5" i="3" s="1"/>
  <c r="E8" i="3" a="1"/>
  <c r="E8" i="3" s="1"/>
  <c r="E11" i="3" a="1"/>
  <c r="E11" i="3" s="1"/>
  <c r="E14" i="3" a="1"/>
  <c r="E14" i="3" s="1"/>
  <c r="E17" i="3" a="1"/>
  <c r="E17" i="3" s="1"/>
  <c r="E20" i="3" a="1"/>
  <c r="E20" i="3" s="1"/>
  <c r="E23" i="3" a="1"/>
  <c r="E23" i="3" s="1"/>
  <c r="E26" i="3" a="1"/>
  <c r="E26" i="3" s="1"/>
  <c r="E7" i="3" a="1"/>
  <c r="E7" i="3" s="1"/>
  <c r="E10" i="3" a="1"/>
  <c r="E10" i="3" s="1"/>
  <c r="E6" i="3" a="1"/>
  <c r="E6" i="3" s="1"/>
  <c r="E9" i="3" a="1"/>
  <c r="E9" i="3" s="1"/>
  <c r="E22" i="3" a="1"/>
  <c r="E22" i="3" s="1"/>
  <c r="E51" i="3" a="1"/>
  <c r="E51" i="3" s="1"/>
  <c r="E57" i="3" a="1"/>
  <c r="E57" i="3" s="1"/>
  <c r="E60" i="3" a="1"/>
  <c r="E60" i="3" s="1"/>
  <c r="E63" i="3" a="1"/>
  <c r="E63" i="3" s="1"/>
  <c r="E66" i="3" a="1"/>
  <c r="E66" i="3" s="1"/>
  <c r="E15" i="3" a="1"/>
  <c r="E15" i="3" s="1"/>
  <c r="E25" i="3" a="1"/>
  <c r="E25" i="3" s="1"/>
  <c r="E38" i="3" a="1"/>
  <c r="E38" i="3" s="1"/>
  <c r="E47" i="3" a="1"/>
  <c r="E47" i="3" s="1"/>
  <c r="E29" i="3" a="1"/>
  <c r="E29" i="3" s="1"/>
  <c r="E30" i="3" a="1"/>
  <c r="E30" i="3" s="1"/>
  <c r="E39" i="3" a="1"/>
  <c r="E39" i="3" s="1"/>
  <c r="E52" i="3" a="1"/>
  <c r="E52" i="3" s="1"/>
  <c r="E19" i="3" a="1"/>
  <c r="E19" i="3" s="1"/>
  <c r="E28" i="3" a="1"/>
  <c r="E28" i="3" s="1"/>
  <c r="E31" i="3" a="1"/>
  <c r="E31" i="3" s="1"/>
  <c r="E40" i="3" a="1"/>
  <c r="E40" i="3" s="1"/>
  <c r="E48" i="3" a="1"/>
  <c r="E48" i="3" s="1"/>
  <c r="E56" i="3" a="1"/>
  <c r="E56" i="3" s="1"/>
  <c r="E59" i="3" a="1"/>
  <c r="E59" i="3" s="1"/>
  <c r="E62" i="3" a="1"/>
  <c r="E62" i="3" s="1"/>
  <c r="E65" i="3" a="1"/>
  <c r="E65" i="3" s="1"/>
  <c r="E68" i="3" a="1"/>
  <c r="E68" i="3" s="1"/>
  <c r="E21" i="3" a="1"/>
  <c r="E21" i="3" s="1"/>
  <c r="E32" i="3" a="1"/>
  <c r="E32" i="3" s="1"/>
  <c r="E41" i="3" a="1"/>
  <c r="E41" i="3" s="1"/>
  <c r="E49" i="3" a="1"/>
  <c r="E49" i="3" s="1"/>
  <c r="E12" i="3" a="1"/>
  <c r="E12" i="3" s="1"/>
  <c r="E24" i="3" a="1"/>
  <c r="E24" i="3" s="1"/>
  <c r="E33" i="3" a="1"/>
  <c r="E33" i="3" s="1"/>
  <c r="E42" i="3" a="1"/>
  <c r="E42" i="3" s="1"/>
  <c r="E53" i="3" a="1"/>
  <c r="E53" i="3" s="1"/>
  <c r="E16" i="3" a="1"/>
  <c r="E16" i="3" s="1"/>
  <c r="E27" i="3" a="1"/>
  <c r="E27" i="3" s="1"/>
  <c r="E34" i="3" a="1"/>
  <c r="E34" i="3" s="1"/>
  <c r="E43" i="3" a="1"/>
  <c r="E43" i="3" s="1"/>
  <c r="E58" i="3" a="1"/>
  <c r="E58" i="3" s="1"/>
  <c r="E61" i="3" a="1"/>
  <c r="E61" i="3" s="1"/>
  <c r="E64" i="3" a="1"/>
  <c r="E64" i="3" s="1"/>
  <c r="E67" i="3" a="1"/>
  <c r="E67" i="3" s="1"/>
  <c r="E18" i="3" a="1"/>
  <c r="E18" i="3" s="1"/>
  <c r="E35" i="3" a="1"/>
  <c r="E35" i="3" s="1"/>
  <c r="E44" i="3" a="1"/>
  <c r="E44" i="3" s="1"/>
  <c r="E50" i="3" a="1"/>
  <c r="E50" i="3" s="1"/>
  <c r="E54" i="3" a="1"/>
  <c r="E54" i="3" s="1"/>
  <c r="E79" i="3" a="1"/>
  <c r="E79" i="3" s="1"/>
  <c r="E80" i="3" a="1"/>
  <c r="E80" i="3" s="1"/>
  <c r="E81" i="3" a="1"/>
  <c r="E81" i="3" s="1"/>
  <c r="E46" i="3" a="1"/>
  <c r="E46" i="3" s="1"/>
  <c r="E76" i="3" a="1"/>
  <c r="E76" i="3" s="1"/>
  <c r="E77" i="3" a="1"/>
  <c r="E77" i="3" s="1"/>
  <c r="E78" i="3" a="1"/>
  <c r="E78" i="3" s="1"/>
  <c r="E36" i="3" a="1"/>
  <c r="E36" i="3" s="1"/>
  <c r="E73" i="3" a="1"/>
  <c r="E73" i="3" s="1"/>
  <c r="E74" i="3" a="1"/>
  <c r="E74" i="3" s="1"/>
  <c r="E75" i="3" a="1"/>
  <c r="E75" i="3" s="1"/>
  <c r="E13" i="3" a="1"/>
  <c r="E13" i="3" s="1"/>
  <c r="E70" i="3" a="1"/>
  <c r="E70" i="3" s="1"/>
  <c r="E71" i="3" a="1"/>
  <c r="E71" i="3" s="1"/>
  <c r="E72" i="3" a="1"/>
  <c r="E72" i="3" s="1"/>
  <c r="E83" i="3" a="1"/>
  <c r="E83" i="3" s="1"/>
  <c r="E86" i="3" a="1"/>
  <c r="E86" i="3" s="1"/>
  <c r="E89" i="3" a="1"/>
  <c r="E89" i="3" s="1"/>
  <c r="E92" i="3" a="1"/>
  <c r="E92" i="3" s="1"/>
  <c r="E95" i="3" a="1"/>
  <c r="E95" i="3" s="1"/>
  <c r="E98" i="3" a="1"/>
  <c r="E98" i="3" s="1"/>
  <c r="E69" i="3" a="1"/>
  <c r="E69" i="3" s="1"/>
  <c r="E37" i="3" a="1"/>
  <c r="E37" i="3" s="1"/>
  <c r="E82" i="3" a="1"/>
  <c r="E82" i="3" s="1"/>
  <c r="E85" i="3" a="1"/>
  <c r="E85" i="3" s="1"/>
  <c r="E88" i="3" a="1"/>
  <c r="E88" i="3" s="1"/>
  <c r="E94" i="3" a="1"/>
  <c r="E94" i="3" s="1"/>
  <c r="E118" i="3" a="1"/>
  <c r="E118" i="3" s="1"/>
  <c r="E55" i="3" a="1"/>
  <c r="E55" i="3" s="1"/>
  <c r="E91" i="3" a="1"/>
  <c r="E91" i="3" s="1"/>
  <c r="E97" i="3" a="1"/>
  <c r="E97" i="3" s="1"/>
  <c r="E117" i="3" a="1"/>
  <c r="E117" i="3" s="1"/>
  <c r="E124" i="3" a="1"/>
  <c r="E124" i="3" s="1"/>
  <c r="E120" i="3" a="1"/>
  <c r="E120" i="3" s="1"/>
  <c r="E123" i="3" a="1"/>
  <c r="E123" i="3" s="1"/>
  <c r="E126" i="3" a="1"/>
  <c r="E126" i="3" s="1"/>
  <c r="E129" i="3" a="1"/>
  <c r="E129" i="3" s="1"/>
  <c r="E132" i="3" a="1"/>
  <c r="E132" i="3" s="1"/>
  <c r="E135" i="3" a="1"/>
  <c r="E135" i="3" s="1"/>
  <c r="E138" i="3" a="1"/>
  <c r="E138" i="3" s="1"/>
  <c r="E141" i="3" a="1"/>
  <c r="E141" i="3" s="1"/>
  <c r="E112" i="3" a="1"/>
  <c r="E112" i="3" s="1"/>
  <c r="E133" i="3" a="1"/>
  <c r="E133" i="3" s="1"/>
  <c r="E87" i="3" a="1"/>
  <c r="E87" i="3" s="1"/>
  <c r="E93" i="3" a="1"/>
  <c r="E93" i="3" s="1"/>
  <c r="E109" i="3" a="1"/>
  <c r="E109" i="3" s="1"/>
  <c r="E110" i="3" a="1"/>
  <c r="E110" i="3" s="1"/>
  <c r="E111" i="3" a="1"/>
  <c r="E111" i="3" s="1"/>
  <c r="E113" i="3" a="1"/>
  <c r="E113" i="3" s="1"/>
  <c r="E139" i="3" a="1"/>
  <c r="E139" i="3" s="1"/>
  <c r="E96" i="3" a="1"/>
  <c r="E96" i="3" s="1"/>
  <c r="E106" i="3" a="1"/>
  <c r="E106" i="3" s="1"/>
  <c r="E107" i="3" a="1"/>
  <c r="E107" i="3" s="1"/>
  <c r="E108" i="3" a="1"/>
  <c r="E108" i="3" s="1"/>
  <c r="E84" i="3" a="1"/>
  <c r="E84" i="3" s="1"/>
  <c r="E103" i="3" a="1"/>
  <c r="E103" i="3" s="1"/>
  <c r="E104" i="3" a="1"/>
  <c r="E104" i="3" s="1"/>
  <c r="E105" i="3" a="1"/>
  <c r="E105" i="3" s="1"/>
  <c r="E114" i="3" a="1"/>
  <c r="E114" i="3" s="1"/>
  <c r="E119" i="3" a="1"/>
  <c r="E119" i="3" s="1"/>
  <c r="E122" i="3" a="1"/>
  <c r="E122" i="3" s="1"/>
  <c r="E125" i="3" a="1"/>
  <c r="E125" i="3" s="1"/>
  <c r="E128" i="3" a="1"/>
  <c r="E128" i="3" s="1"/>
  <c r="E131" i="3" a="1"/>
  <c r="E131" i="3" s="1"/>
  <c r="E134" i="3" a="1"/>
  <c r="E134" i="3" s="1"/>
  <c r="E137" i="3" a="1"/>
  <c r="E137" i="3" s="1"/>
  <c r="E140" i="3" a="1"/>
  <c r="E140" i="3" s="1"/>
  <c r="E143" i="3" a="1"/>
  <c r="E143" i="3" s="1"/>
  <c r="E127" i="3" a="1"/>
  <c r="E127" i="3" s="1"/>
  <c r="E45" i="3" a="1"/>
  <c r="E45" i="3" s="1"/>
  <c r="E90" i="3" a="1"/>
  <c r="E90" i="3" s="1"/>
  <c r="E100" i="3" a="1"/>
  <c r="E100" i="3" s="1"/>
  <c r="E101" i="3" a="1"/>
  <c r="E101" i="3" s="1"/>
  <c r="E102" i="3" a="1"/>
  <c r="E102" i="3" s="1"/>
  <c r="E115" i="3" a="1"/>
  <c r="E115" i="3" s="1"/>
  <c r="E130" i="3" a="1"/>
  <c r="E130" i="3" s="1"/>
  <c r="E136" i="3" a="1"/>
  <c r="E136" i="3" s="1"/>
  <c r="E142" i="3" a="1"/>
  <c r="E142" i="3" s="1"/>
  <c r="E99" i="3" a="1"/>
  <c r="E99" i="3" s="1"/>
  <c r="E116" i="3" a="1"/>
  <c r="E116" i="3" s="1"/>
  <c r="E121" i="3" a="1"/>
  <c r="E121" i="3" s="1"/>
  <c r="D5" i="3" a="1"/>
  <c r="D5" i="3" s="1"/>
  <c r="D8" i="3" a="1"/>
  <c r="D8" i="3" s="1"/>
  <c r="D11" i="3" a="1"/>
  <c r="D11" i="3" s="1"/>
  <c r="D14" i="3" a="1"/>
  <c r="D14" i="3" s="1"/>
  <c r="D17" i="3" a="1"/>
  <c r="D17" i="3" s="1"/>
  <c r="D20" i="3" a="1"/>
  <c r="D20" i="3" s="1"/>
  <c r="D23" i="3" a="1"/>
  <c r="D23" i="3" s="1"/>
  <c r="D26" i="3" a="1"/>
  <c r="D26" i="3" s="1"/>
  <c r="D29" i="3" a="1"/>
  <c r="D29" i="3" s="1"/>
  <c r="D7" i="3" a="1"/>
  <c r="D7" i="3" s="1"/>
  <c r="D10" i="3" a="1"/>
  <c r="D10" i="3" s="1"/>
  <c r="D13" i="3" a="1"/>
  <c r="D13" i="3" s="1"/>
  <c r="D16" i="3" a="1"/>
  <c r="D16" i="3" s="1"/>
  <c r="D19" i="3" a="1"/>
  <c r="D19" i="3" s="1"/>
  <c r="D22" i="3" a="1"/>
  <c r="D22" i="3" s="1"/>
  <c r="D25" i="3" a="1"/>
  <c r="D25" i="3" s="1"/>
  <c r="D28" i="3" a="1"/>
  <c r="D28" i="3" s="1"/>
  <c r="D6" i="3" a="1"/>
  <c r="D6" i="3" s="1"/>
  <c r="D15" i="3" a="1"/>
  <c r="D15" i="3" s="1"/>
  <c r="D38" i="3" a="1"/>
  <c r="D38" i="3" s="1"/>
  <c r="D47" i="3" a="1"/>
  <c r="D47" i="3" s="1"/>
  <c r="D30" i="3" a="1"/>
  <c r="D30" i="3" s="1"/>
  <c r="D39" i="3" a="1"/>
  <c r="D39" i="3" s="1"/>
  <c r="D48" i="3" a="1"/>
  <c r="D48" i="3" s="1"/>
  <c r="D52" i="3" a="1"/>
  <c r="D52" i="3" s="1"/>
  <c r="D31" i="3" a="1"/>
  <c r="D31" i="3" s="1"/>
  <c r="D40" i="3" a="1"/>
  <c r="D40" i="3" s="1"/>
  <c r="D56" i="3" a="1"/>
  <c r="D56" i="3" s="1"/>
  <c r="D59" i="3" a="1"/>
  <c r="D59" i="3" s="1"/>
  <c r="D62" i="3" a="1"/>
  <c r="D62" i="3" s="1"/>
  <c r="D65" i="3" a="1"/>
  <c r="D65" i="3" s="1"/>
  <c r="D68" i="3" a="1"/>
  <c r="D68" i="3" s="1"/>
  <c r="D21" i="3" a="1"/>
  <c r="D21" i="3" s="1"/>
  <c r="D32" i="3" a="1"/>
  <c r="D32" i="3" s="1"/>
  <c r="D41" i="3" a="1"/>
  <c r="D41" i="3" s="1"/>
  <c r="D49" i="3" a="1"/>
  <c r="D49" i="3" s="1"/>
  <c r="D12" i="3" a="1"/>
  <c r="D12" i="3" s="1"/>
  <c r="D24" i="3" a="1"/>
  <c r="D24" i="3" s="1"/>
  <c r="D33" i="3" a="1"/>
  <c r="D33" i="3" s="1"/>
  <c r="D42" i="3" a="1"/>
  <c r="D42" i="3" s="1"/>
  <c r="D53" i="3" a="1"/>
  <c r="D53" i="3" s="1"/>
  <c r="D9" i="3" a="1"/>
  <c r="D9" i="3" s="1"/>
  <c r="D27" i="3" a="1"/>
  <c r="D27" i="3" s="1"/>
  <c r="D34" i="3" a="1"/>
  <c r="D34" i="3" s="1"/>
  <c r="D43" i="3" a="1"/>
  <c r="D43" i="3" s="1"/>
  <c r="D58" i="3" a="1"/>
  <c r="D58" i="3" s="1"/>
  <c r="D61" i="3" a="1"/>
  <c r="D61" i="3" s="1"/>
  <c r="D64" i="3" a="1"/>
  <c r="D64" i="3" s="1"/>
  <c r="D54" i="3" a="1"/>
  <c r="D54" i="3" s="1"/>
  <c r="D18" i="3" a="1"/>
  <c r="D18" i="3" s="1"/>
  <c r="D35" i="3" a="1"/>
  <c r="D35" i="3" s="1"/>
  <c r="D44" i="3" a="1"/>
  <c r="D44" i="3" s="1"/>
  <c r="D50" i="3" a="1"/>
  <c r="D50" i="3" s="1"/>
  <c r="D36" i="3" a="1"/>
  <c r="D36" i="3" s="1"/>
  <c r="D45" i="3" a="1"/>
  <c r="D45" i="3" s="1"/>
  <c r="D46" i="3" a="1"/>
  <c r="D46" i="3" s="1"/>
  <c r="D51" i="3" a="1"/>
  <c r="D51" i="3" s="1"/>
  <c r="D63" i="3" a="1"/>
  <c r="D63" i="3" s="1"/>
  <c r="D75" i="3" a="1"/>
  <c r="D75" i="3" s="1"/>
  <c r="D76" i="3" a="1"/>
  <c r="D76" i="3" s="1"/>
  <c r="D77" i="3" a="1"/>
  <c r="D77" i="3" s="1"/>
  <c r="D72" i="3" a="1"/>
  <c r="D72" i="3" s="1"/>
  <c r="D73" i="3" a="1"/>
  <c r="D73" i="3" s="1"/>
  <c r="D74" i="3" a="1"/>
  <c r="D74" i="3" s="1"/>
  <c r="D83" i="3" a="1"/>
  <c r="D83" i="3" s="1"/>
  <c r="D86" i="3" a="1"/>
  <c r="D86" i="3" s="1"/>
  <c r="D89" i="3" a="1"/>
  <c r="D89" i="3" s="1"/>
  <c r="D92" i="3" a="1"/>
  <c r="D92" i="3" s="1"/>
  <c r="D95" i="3" a="1"/>
  <c r="D95" i="3" s="1"/>
  <c r="D98" i="3" a="1"/>
  <c r="D98" i="3" s="1"/>
  <c r="D60" i="3" a="1"/>
  <c r="D60" i="3" s="1"/>
  <c r="D69" i="3" a="1"/>
  <c r="D69" i="3" s="1"/>
  <c r="D70" i="3" a="1"/>
  <c r="D70" i="3" s="1"/>
  <c r="D71" i="3" a="1"/>
  <c r="D71" i="3" s="1"/>
  <c r="D67" i="3" a="1"/>
  <c r="D67" i="3" s="1"/>
  <c r="D37" i="3" a="1"/>
  <c r="D37" i="3" s="1"/>
  <c r="D57" i="3" a="1"/>
  <c r="D57" i="3" s="1"/>
  <c r="D82" i="3" a="1"/>
  <c r="D82" i="3" s="1"/>
  <c r="D85" i="3" a="1"/>
  <c r="D85" i="3" s="1"/>
  <c r="D88" i="3" a="1"/>
  <c r="D88" i="3" s="1"/>
  <c r="D91" i="3" a="1"/>
  <c r="D91" i="3" s="1"/>
  <c r="D84" i="3" a="1"/>
  <c r="D84" i="3" s="1"/>
  <c r="D87" i="3" a="1"/>
  <c r="D87" i="3" s="1"/>
  <c r="D55" i="3" a="1"/>
  <c r="D55" i="3" s="1"/>
  <c r="D97" i="3" a="1"/>
  <c r="D97" i="3" s="1"/>
  <c r="D94" i="3" a="1"/>
  <c r="D94" i="3" s="1"/>
  <c r="D120" i="3" a="1"/>
  <c r="D120" i="3" s="1"/>
  <c r="D123" i="3" a="1"/>
  <c r="D123" i="3" s="1"/>
  <c r="D126" i="3" a="1"/>
  <c r="D126" i="3" s="1"/>
  <c r="D129" i="3" a="1"/>
  <c r="D129" i="3" s="1"/>
  <c r="D132" i="3" a="1"/>
  <c r="D132" i="3" s="1"/>
  <c r="D135" i="3" a="1"/>
  <c r="D135" i="3" s="1"/>
  <c r="D138" i="3" a="1"/>
  <c r="D138" i="3" s="1"/>
  <c r="D141" i="3" a="1"/>
  <c r="D141" i="3" s="1"/>
  <c r="D78" i="3" a="1"/>
  <c r="D78" i="3" s="1"/>
  <c r="D93" i="3" a="1"/>
  <c r="D93" i="3" s="1"/>
  <c r="D111" i="3" a="1"/>
  <c r="D111" i="3" s="1"/>
  <c r="D112" i="3" a="1"/>
  <c r="D112" i="3" s="1"/>
  <c r="D96" i="3" a="1"/>
  <c r="D96" i="3" s="1"/>
  <c r="D108" i="3" a="1"/>
  <c r="D108" i="3" s="1"/>
  <c r="D109" i="3" a="1"/>
  <c r="D109" i="3" s="1"/>
  <c r="D110" i="3" a="1"/>
  <c r="D110" i="3" s="1"/>
  <c r="D113" i="3" a="1"/>
  <c r="D113" i="3" s="1"/>
  <c r="D79" i="3" a="1"/>
  <c r="D79" i="3" s="1"/>
  <c r="D105" i="3" a="1"/>
  <c r="D105" i="3" s="1"/>
  <c r="D106" i="3" a="1"/>
  <c r="D106" i="3" s="1"/>
  <c r="D107" i="3" a="1"/>
  <c r="D107" i="3" s="1"/>
  <c r="D114" i="3" a="1"/>
  <c r="D114" i="3" s="1"/>
  <c r="D119" i="3" a="1"/>
  <c r="D119" i="3" s="1"/>
  <c r="D122" i="3" a="1"/>
  <c r="D122" i="3" s="1"/>
  <c r="D125" i="3" a="1"/>
  <c r="D125" i="3" s="1"/>
  <c r="D128" i="3" a="1"/>
  <c r="D128" i="3" s="1"/>
  <c r="D131" i="3" a="1"/>
  <c r="D131" i="3" s="1"/>
  <c r="D134" i="3" a="1"/>
  <c r="D134" i="3" s="1"/>
  <c r="D137" i="3" a="1"/>
  <c r="D137" i="3" s="1"/>
  <c r="D140" i="3" a="1"/>
  <c r="D140" i="3" s="1"/>
  <c r="D143" i="3" a="1"/>
  <c r="D143" i="3" s="1"/>
  <c r="D118" i="3" a="1"/>
  <c r="D118" i="3" s="1"/>
  <c r="D66" i="3" a="1"/>
  <c r="D66" i="3" s="1"/>
  <c r="D90" i="3" a="1"/>
  <c r="D90" i="3" s="1"/>
  <c r="D102" i="3" a="1"/>
  <c r="D102" i="3" s="1"/>
  <c r="D103" i="3" a="1"/>
  <c r="D103" i="3" s="1"/>
  <c r="D104" i="3" a="1"/>
  <c r="D104" i="3" s="1"/>
  <c r="D80" i="3" a="1"/>
  <c r="D80" i="3" s="1"/>
  <c r="D99" i="3" a="1"/>
  <c r="D99" i="3" s="1"/>
  <c r="D100" i="3" a="1"/>
  <c r="D100" i="3" s="1"/>
  <c r="D101" i="3" a="1"/>
  <c r="D101" i="3" s="1"/>
  <c r="D115" i="3" a="1"/>
  <c r="D115" i="3" s="1"/>
  <c r="D81" i="3" a="1"/>
  <c r="D81" i="3" s="1"/>
  <c r="D116" i="3" a="1"/>
  <c r="D116" i="3" s="1"/>
  <c r="D117" i="3" a="1"/>
  <c r="D117" i="3" s="1"/>
  <c r="D121" i="3" a="1"/>
  <c r="D121" i="3" s="1"/>
  <c r="D124" i="3" a="1"/>
  <c r="D124" i="3" s="1"/>
  <c r="D127" i="3" a="1"/>
  <c r="D127" i="3" s="1"/>
  <c r="D130" i="3" a="1"/>
  <c r="D130" i="3" s="1"/>
  <c r="D133" i="3" a="1"/>
  <c r="D133" i="3" s="1"/>
  <c r="D136" i="3" a="1"/>
  <c r="D136" i="3" s="1"/>
  <c r="D139" i="3" a="1"/>
  <c r="D139" i="3" s="1"/>
  <c r="D142" i="3" a="1"/>
  <c r="D142" i="3" s="1"/>
  <c r="L4" i="3" a="1"/>
  <c r="L4" i="3" s="1"/>
  <c r="L6" i="3" a="1"/>
  <c r="L6" i="3" s="1"/>
  <c r="L9" i="3" a="1"/>
  <c r="L9" i="3" s="1"/>
  <c r="L12" i="3" a="1"/>
  <c r="L12" i="3" s="1"/>
  <c r="L15" i="3" a="1"/>
  <c r="L15" i="3" s="1"/>
  <c r="L18" i="3" a="1"/>
  <c r="L18" i="3" s="1"/>
  <c r="L21" i="3" a="1"/>
  <c r="L21" i="3" s="1"/>
  <c r="L24" i="3" a="1"/>
  <c r="L24" i="3" s="1"/>
  <c r="L27" i="3" a="1"/>
  <c r="L27" i="3" s="1"/>
  <c r="L5" i="3" a="1"/>
  <c r="L5" i="3" s="1"/>
  <c r="L8" i="3" a="1"/>
  <c r="L8" i="3" s="1"/>
  <c r="L11" i="3" a="1"/>
  <c r="L11" i="3" s="1"/>
  <c r="L14" i="3" a="1"/>
  <c r="L14" i="3" s="1"/>
  <c r="L17" i="3" a="1"/>
  <c r="L17" i="3" s="1"/>
  <c r="L20" i="3" a="1"/>
  <c r="L20" i="3" s="1"/>
  <c r="L23" i="3" a="1"/>
  <c r="L23" i="3" s="1"/>
  <c r="L26" i="3" a="1"/>
  <c r="L26" i="3" s="1"/>
  <c r="L7" i="3" a="1"/>
  <c r="L7" i="3" s="1"/>
  <c r="L10" i="3" a="1"/>
  <c r="L10" i="3" s="1"/>
  <c r="L16" i="3" a="1"/>
  <c r="L16" i="3" s="1"/>
  <c r="L30" i="3" a="1"/>
  <c r="L30" i="3" s="1"/>
  <c r="L39" i="3" a="1"/>
  <c r="L39" i="3" s="1"/>
  <c r="L31" i="3" a="1"/>
  <c r="L31" i="3" s="1"/>
  <c r="L40" i="3" a="1"/>
  <c r="L40" i="3" s="1"/>
  <c r="L52" i="3" a="1"/>
  <c r="L52" i="3" s="1"/>
  <c r="L32" i="3" a="1"/>
  <c r="L32" i="3" s="1"/>
  <c r="L41" i="3" a="1"/>
  <c r="L41" i="3" s="1"/>
  <c r="L48" i="3" a="1"/>
  <c r="L48" i="3" s="1"/>
  <c r="L57" i="3" a="1"/>
  <c r="L57" i="3" s="1"/>
  <c r="L60" i="3" a="1"/>
  <c r="L60" i="3" s="1"/>
  <c r="L63" i="3" a="1"/>
  <c r="L63" i="3" s="1"/>
  <c r="L66" i="3" a="1"/>
  <c r="L66" i="3" s="1"/>
  <c r="L13" i="3" a="1"/>
  <c r="L13" i="3" s="1"/>
  <c r="L33" i="3" a="1"/>
  <c r="L33" i="3" s="1"/>
  <c r="L42" i="3" a="1"/>
  <c r="L42" i="3" s="1"/>
  <c r="L49" i="3" a="1"/>
  <c r="L49" i="3" s="1"/>
  <c r="L53" i="3" a="1"/>
  <c r="L53" i="3" s="1"/>
  <c r="L34" i="3" a="1"/>
  <c r="L34" i="3" s="1"/>
  <c r="L43" i="3" a="1"/>
  <c r="L43" i="3" s="1"/>
  <c r="L35" i="3" a="1"/>
  <c r="L35" i="3" s="1"/>
  <c r="L44" i="3" a="1"/>
  <c r="L44" i="3" s="1"/>
  <c r="L56" i="3" a="1"/>
  <c r="L56" i="3" s="1"/>
  <c r="L59" i="3" a="1"/>
  <c r="L59" i="3" s="1"/>
  <c r="L62" i="3" a="1"/>
  <c r="L62" i="3" s="1"/>
  <c r="L65" i="3" a="1"/>
  <c r="L65" i="3" s="1"/>
  <c r="L22" i="3" a="1"/>
  <c r="L22" i="3" s="1"/>
  <c r="L50" i="3" a="1"/>
  <c r="L50" i="3" s="1"/>
  <c r="L19" i="3" a="1"/>
  <c r="L19" i="3" s="1"/>
  <c r="L25" i="3" a="1"/>
  <c r="L25" i="3" s="1"/>
  <c r="L36" i="3" a="1"/>
  <c r="L36" i="3" s="1"/>
  <c r="L45" i="3" a="1"/>
  <c r="L45" i="3" s="1"/>
  <c r="L54" i="3" a="1"/>
  <c r="L54" i="3" s="1"/>
  <c r="L37" i="3" a="1"/>
  <c r="L37" i="3" s="1"/>
  <c r="L46" i="3" a="1"/>
  <c r="L46" i="3" s="1"/>
  <c r="L29" i="3" a="1"/>
  <c r="L29" i="3" s="1"/>
  <c r="L55" i="3" a="1"/>
  <c r="L55" i="3" s="1"/>
  <c r="L68" i="3" a="1"/>
  <c r="L68" i="3" s="1"/>
  <c r="L69" i="3" a="1"/>
  <c r="L69" i="3" s="1"/>
  <c r="L81" i="3" a="1"/>
  <c r="L81" i="3" s="1"/>
  <c r="L84" i="3" a="1"/>
  <c r="L84" i="3" s="1"/>
  <c r="L87" i="3" a="1"/>
  <c r="L87" i="3" s="1"/>
  <c r="L90" i="3" a="1"/>
  <c r="L90" i="3" s="1"/>
  <c r="L93" i="3" a="1"/>
  <c r="L93" i="3" s="1"/>
  <c r="L96" i="3" a="1"/>
  <c r="L96" i="3" s="1"/>
  <c r="L51" i="3" a="1"/>
  <c r="L51" i="3" s="1"/>
  <c r="L47" i="3" a="1"/>
  <c r="L47" i="3" s="1"/>
  <c r="L83" i="3" a="1"/>
  <c r="L83" i="3" s="1"/>
  <c r="L86" i="3" a="1"/>
  <c r="L86" i="3" s="1"/>
  <c r="L89" i="3" a="1"/>
  <c r="L89" i="3" s="1"/>
  <c r="L64" i="3" a="1"/>
  <c r="L64" i="3" s="1"/>
  <c r="L67" i="3" a="1"/>
  <c r="L67" i="3" s="1"/>
  <c r="L38" i="3" a="1"/>
  <c r="L38" i="3" s="1"/>
  <c r="L61" i="3" a="1"/>
  <c r="L61" i="3" s="1"/>
  <c r="L79" i="3" a="1"/>
  <c r="L79" i="3" s="1"/>
  <c r="L80" i="3" a="1"/>
  <c r="L80" i="3" s="1"/>
  <c r="L76" i="3" a="1"/>
  <c r="L76" i="3" s="1"/>
  <c r="L77" i="3" a="1"/>
  <c r="L77" i="3" s="1"/>
  <c r="L78" i="3" a="1"/>
  <c r="L78" i="3" s="1"/>
  <c r="L82" i="3" a="1"/>
  <c r="L82" i="3" s="1"/>
  <c r="L85" i="3" a="1"/>
  <c r="L85" i="3" s="1"/>
  <c r="L70" i="3" a="1"/>
  <c r="L70" i="3" s="1"/>
  <c r="L92" i="3" a="1"/>
  <c r="L92" i="3" s="1"/>
  <c r="L109" i="3" a="1"/>
  <c r="L109" i="3" s="1"/>
  <c r="L110" i="3" a="1"/>
  <c r="L110" i="3" s="1"/>
  <c r="L111" i="3" a="1"/>
  <c r="L111" i="3" s="1"/>
  <c r="L112" i="3" a="1"/>
  <c r="L112" i="3" s="1"/>
  <c r="L118" i="3" a="1"/>
  <c r="L118" i="3" s="1"/>
  <c r="L121" i="3" a="1"/>
  <c r="L121" i="3" s="1"/>
  <c r="L124" i="3" a="1"/>
  <c r="L124" i="3" s="1"/>
  <c r="L127" i="3" a="1"/>
  <c r="L127" i="3" s="1"/>
  <c r="L130" i="3" a="1"/>
  <c r="L130" i="3" s="1"/>
  <c r="L133" i="3" a="1"/>
  <c r="L133" i="3" s="1"/>
  <c r="L136" i="3" a="1"/>
  <c r="L136" i="3" s="1"/>
  <c r="L139" i="3" a="1"/>
  <c r="L139" i="3" s="1"/>
  <c r="L142" i="3" a="1"/>
  <c r="L142" i="3" s="1"/>
  <c r="L58" i="3" a="1"/>
  <c r="L58" i="3" s="1"/>
  <c r="L95" i="3" a="1"/>
  <c r="L95" i="3" s="1"/>
  <c r="L106" i="3" a="1"/>
  <c r="L106" i="3" s="1"/>
  <c r="L107" i="3" a="1"/>
  <c r="L107" i="3" s="1"/>
  <c r="L108" i="3" a="1"/>
  <c r="L108" i="3" s="1"/>
  <c r="L28" i="3" a="1"/>
  <c r="L28" i="3" s="1"/>
  <c r="L71" i="3" a="1"/>
  <c r="L71" i="3" s="1"/>
  <c r="L103" i="3" a="1"/>
  <c r="L103" i="3" s="1"/>
  <c r="L104" i="3" a="1"/>
  <c r="L104" i="3" s="1"/>
  <c r="L105" i="3" a="1"/>
  <c r="L105" i="3" s="1"/>
  <c r="L113" i="3" a="1"/>
  <c r="L113" i="3" s="1"/>
  <c r="L100" i="3" a="1"/>
  <c r="L100" i="3" s="1"/>
  <c r="L101" i="3" a="1"/>
  <c r="L101" i="3" s="1"/>
  <c r="L102" i="3" a="1"/>
  <c r="L102" i="3" s="1"/>
  <c r="L114" i="3" a="1"/>
  <c r="L114" i="3" s="1"/>
  <c r="L72" i="3" a="1"/>
  <c r="L72" i="3" s="1"/>
  <c r="L98" i="3" a="1"/>
  <c r="L98" i="3" s="1"/>
  <c r="L99" i="3" a="1"/>
  <c r="L99" i="3" s="1"/>
  <c r="L115" i="3" a="1"/>
  <c r="L115" i="3" s="1"/>
  <c r="L120" i="3" a="1"/>
  <c r="L120" i="3" s="1"/>
  <c r="L123" i="3" a="1"/>
  <c r="L123" i="3" s="1"/>
  <c r="L126" i="3" a="1"/>
  <c r="L126" i="3" s="1"/>
  <c r="L129" i="3" a="1"/>
  <c r="L129" i="3" s="1"/>
  <c r="L132" i="3" a="1"/>
  <c r="L132" i="3" s="1"/>
  <c r="L135" i="3" a="1"/>
  <c r="L135" i="3" s="1"/>
  <c r="L138" i="3" a="1"/>
  <c r="L138" i="3" s="1"/>
  <c r="L141" i="3" a="1"/>
  <c r="L141" i="3" s="1"/>
  <c r="L73" i="3" a="1"/>
  <c r="L73" i="3" s="1"/>
  <c r="L91" i="3" a="1"/>
  <c r="L91" i="3" s="1"/>
  <c r="L94" i="3" a="1"/>
  <c r="L94" i="3" s="1"/>
  <c r="L97" i="3" a="1"/>
  <c r="L97" i="3" s="1"/>
  <c r="L116" i="3" a="1"/>
  <c r="L116" i="3" s="1"/>
  <c r="L74" i="3" a="1"/>
  <c r="L74" i="3" s="1"/>
  <c r="L117" i="3" a="1"/>
  <c r="L117" i="3" s="1"/>
  <c r="L119" i="3" a="1"/>
  <c r="L119" i="3" s="1"/>
  <c r="L122" i="3" a="1"/>
  <c r="L122" i="3" s="1"/>
  <c r="L125" i="3" a="1"/>
  <c r="L125" i="3" s="1"/>
  <c r="L128" i="3" a="1"/>
  <c r="L128" i="3" s="1"/>
  <c r="L131" i="3" a="1"/>
  <c r="L131" i="3" s="1"/>
  <c r="L134" i="3" a="1"/>
  <c r="L134" i="3" s="1"/>
  <c r="L137" i="3" a="1"/>
  <c r="L137" i="3" s="1"/>
  <c r="L140" i="3" a="1"/>
  <c r="L140" i="3" s="1"/>
  <c r="L143" i="3" a="1"/>
  <c r="L143" i="3" s="1"/>
  <c r="L75" i="3" a="1"/>
  <c r="L75" i="3" s="1"/>
  <c r="L88" i="3" a="1"/>
  <c r="L88" i="3" s="1"/>
  <c r="D4" i="3" a="1"/>
  <c r="D4" i="3" s="1"/>
  <c r="D144" i="3" l="1" a="1"/>
  <c r="D144" i="3" s="1"/>
  <c r="D2" i="3" s="1"/>
  <c r="F144" i="3" a="1"/>
  <c r="F144" i="3" s="1"/>
  <c r="F2" i="3" s="1"/>
  <c r="M144" i="3" a="1"/>
  <c r="M144" i="3" s="1"/>
  <c r="M2" i="3" s="1"/>
  <c r="H144" i="3" a="1"/>
  <c r="H144" i="3" s="1"/>
  <c r="H2" i="3" s="1"/>
  <c r="L144" i="3" a="1"/>
  <c r="L144" i="3" s="1"/>
  <c r="L2" i="3" s="1"/>
  <c r="E144" i="3" a="1"/>
  <c r="E144" i="3" s="1"/>
  <c r="E2" i="3" s="1"/>
  <c r="G144" i="3" a="1"/>
  <c r="G144" i="3" s="1"/>
  <c r="G2" i="3" s="1"/>
  <c r="K144" i="3" a="1"/>
  <c r="K144" i="3" s="1"/>
  <c r="K2" i="3" s="1"/>
  <c r="I144" i="3" a="1"/>
  <c r="I144" i="3" s="1"/>
  <c r="I2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DB38DA9-05CF-458E-A353-72B45CDBEAF9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3095BA88-E704-40C0-91DC-26EB6957B50F}" name="WorksheetConnection_Consulta_AEMET" type="102" refreshedVersion="8" minRefreshableVersion="5" saveData="1">
    <extLst>
      <ext xmlns:x15="http://schemas.microsoft.com/office/spreadsheetml/2010/11/main" uri="{DE250136-89BD-433C-8126-D09CA5730AF9}">
        <x15:connection id="HistorialTiempo" autoDelete="1">
          <x15:rangePr sourceName="_xlcn.WorksheetConnection_Consulta_AEMET1"/>
        </x15:connection>
      </ext>
    </extLst>
  </connection>
  <connection id="3" xr16:uid="{3095BA88-E704-40C0-91DC-26EB6957B50F}" name="WorksheetConnection_Consulta_AEMET1" type="102" refreshedVersion="8" minRefreshableVersion="5" saveData="1">
    <extLst>
      <ext xmlns:x15="http://schemas.microsoft.com/office/spreadsheetml/2010/11/main" uri="{DE250136-89BD-433C-8126-D09CA5730AF9}">
        <x15:connection id="HistorialTiempo-a4a1227b-4bab-43e7-84ce-fedf7998ba68" autoDelete="1">
          <x15:rangePr sourceName="_xlcn.WorksheetConnection_Consulta_AEMET11"/>
        </x15:connection>
      </ext>
    </extLst>
  </connection>
  <connection id="4" xr16:uid="{5E8B5983-5068-403F-93BF-0DBB38A3F75F}" name="WorksheetConnection_Gráficos Clima España PW1.xlsx!TablaAutonomías" type="102" refreshedVersion="8" minRefreshableVersion="5">
    <extLst>
      <ext xmlns:x15="http://schemas.microsoft.com/office/spreadsheetml/2010/11/main" uri="{DE250136-89BD-433C-8126-D09CA5730AF9}">
        <x15:connection id="TablaAutonomías">
          <x15:rangePr sourceName="_xlcn.WorksheetConnection_GráficosClimaEspañaPW1.xlsxTablaAutonomía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cellMetadata count="1">
    <bk>
      <rc t="1" v="0"/>
    </bk>
  </cellMetadata>
  <valueMetadata count="1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</valueMetadata>
</metadata>
</file>

<file path=xl/sharedStrings.xml><?xml version="1.0" encoding="utf-8"?>
<sst xmlns="http://schemas.openxmlformats.org/spreadsheetml/2006/main" count="9598" uniqueCount="354">
  <si>
    <t>Huesca</t>
  </si>
  <si>
    <t>Zaragoza</t>
  </si>
  <si>
    <t>Teruel</t>
  </si>
  <si>
    <t>Autonomías</t>
  </si>
  <si>
    <t>Aragón</t>
  </si>
  <si>
    <t>Fecha</t>
  </si>
  <si>
    <t>AUTOR:</t>
  </si>
  <si>
    <t>#ExcelPedroWave</t>
  </si>
  <si>
    <t>BLOG:</t>
  </si>
  <si>
    <t>COPYRIGHT:</t>
  </si>
  <si>
    <t>Creative Commons — Atribución-NoComercial-CompartirIgual 3.0 No portada</t>
  </si>
  <si>
    <t>AEMET:</t>
  </si>
  <si>
    <t>Información elaborada utilizando, entre otras, la obtenida de la Agencia Estatal de Meteorología</t>
  </si>
  <si>
    <t>Nota legal - Agencia Estatal de Meteorología - AEMET. Gobierno de España</t>
  </si>
  <si>
    <t>Máximas (°C)</t>
  </si>
  <si>
    <t>Mínimas máx. (°C)</t>
  </si>
  <si>
    <t>Mínimas (°C)</t>
  </si>
  <si>
    <t>Racha (km/h)</t>
  </si>
  <si>
    <t>Velocidad máxima (km/h)</t>
  </si>
  <si>
    <t>Precipitación (mm)</t>
  </si>
  <si>
    <t>Provincias</t>
  </si>
  <si>
    <t>País Vasco</t>
  </si>
  <si>
    <t>Álava</t>
  </si>
  <si>
    <t>Castilla-La Mancha</t>
  </si>
  <si>
    <t>Albacete</t>
  </si>
  <si>
    <t>Comunidad Valenciana</t>
  </si>
  <si>
    <t>Alicante</t>
  </si>
  <si>
    <t>Andalucía</t>
  </si>
  <si>
    <t>Almería</t>
  </si>
  <si>
    <t>Asturias</t>
  </si>
  <si>
    <t>Castilla y León</t>
  </si>
  <si>
    <t>Ávila</t>
  </si>
  <si>
    <t>Extremadura</t>
  </si>
  <si>
    <t>Badajoz</t>
  </si>
  <si>
    <t>Cataluña</t>
  </si>
  <si>
    <t>Barcelona</t>
  </si>
  <si>
    <t>Burgos</t>
  </si>
  <si>
    <t>Cáceres</t>
  </si>
  <si>
    <t>Cádiz</t>
  </si>
  <si>
    <t>Cantabria</t>
  </si>
  <si>
    <t>Castellón</t>
  </si>
  <si>
    <t>Ceuta</t>
  </si>
  <si>
    <t>Ciudad Real</t>
  </si>
  <si>
    <t>Córdoba</t>
  </si>
  <si>
    <t>Cuenca</t>
  </si>
  <si>
    <t>Gerona</t>
  </si>
  <si>
    <t>Granada</t>
  </si>
  <si>
    <t>Guadalajara</t>
  </si>
  <si>
    <t>Guipúzcoa</t>
  </si>
  <si>
    <t>Huelva</t>
  </si>
  <si>
    <t>Islas Baleares</t>
  </si>
  <si>
    <t>Jaén</t>
  </si>
  <si>
    <t>Galicia</t>
  </si>
  <si>
    <t>La Coruña</t>
  </si>
  <si>
    <t>La Rioja</t>
  </si>
  <si>
    <t>Canarias</t>
  </si>
  <si>
    <t>Las Palmas</t>
  </si>
  <si>
    <t>León</t>
  </si>
  <si>
    <t>Lérida</t>
  </si>
  <si>
    <t>Lugo</t>
  </si>
  <si>
    <t>Comunidad de Madrid</t>
  </si>
  <si>
    <t>Madrid</t>
  </si>
  <si>
    <t>Málaga</t>
  </si>
  <si>
    <t>Melilla</t>
  </si>
  <si>
    <t>Región de Murcia</t>
  </si>
  <si>
    <t>Murcia</t>
  </si>
  <si>
    <t>Navarra</t>
  </si>
  <si>
    <t>Orense</t>
  </si>
  <si>
    <t>Palencia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</si>
  <si>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</si>
  <si>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</si>
  <si>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</si>
  <si>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</si>
  <si>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</si>
  <si>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</si>
  <si>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</si>
  <si>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Toledo</t>
  </si>
  <si>
    <t>Valencia</t>
  </si>
  <si>
    <t>Valladolid</t>
  </si>
  <si>
    <t>Vizcaya</t>
  </si>
  <si>
    <t>Zamora</t>
  </si>
  <si>
    <t>50 Provincias + 2 CA</t>
  </si>
  <si>
    <t>Datos1</t>
  </si>
  <si>
    <t>Datos2</t>
  </si>
  <si>
    <t>Datos3</t>
  </si>
  <si>
    <t>Datos4</t>
  </si>
  <si>
    <t>Datos5</t>
  </si>
  <si>
    <t>Datos6</t>
  </si>
  <si>
    <t>Datos7</t>
  </si>
  <si>
    <t>Datos8</t>
  </si>
  <si>
    <t>Máx. de Máximas (°C)</t>
  </si>
  <si>
    <t>Máx. de Mínimas máx. (°C)</t>
  </si>
  <si>
    <t>Mín. de Mínimas (°C)</t>
  </si>
  <si>
    <t>Máx. de Racha (km/h)</t>
  </si>
  <si>
    <t>Máx. de Velocidad máxima (km/h)</t>
  </si>
  <si>
    <t>Máx. de Precipitación (mm)</t>
  </si>
  <si>
    <t>FIN Provincias</t>
  </si>
  <si>
    <t>FIN Fechas</t>
  </si>
  <si>
    <t>Datos9</t>
  </si>
  <si>
    <t>Datos10</t>
  </si>
  <si>
    <t>TOP1</t>
  </si>
  <si>
    <t>TOP2</t>
  </si>
  <si>
    <t>TOP3</t>
  </si>
  <si>
    <t>TOP4</t>
  </si>
  <si>
    <t>TOP5</t>
  </si>
  <si>
    <t>TOP10</t>
  </si>
  <si>
    <t>NO TOP</t>
  </si>
  <si>
    <t>Máxima (ºC)</t>
  </si>
  <si>
    <t>Mínima máx. (ºC)</t>
  </si>
  <si>
    <t>Mínima (ºC)</t>
  </si>
  <si>
    <t>Provincias
filtradas</t>
  </si>
  <si>
    <t>Total</t>
  </si>
  <si>
    <t>Provincias
filtradas
valor</t>
  </si>
  <si>
    <t>Gráfico con máximas climáticas | #ExcelPedroWave</t>
  </si>
  <si>
    <t>Provincia</t>
  </si>
  <si>
    <t>Estación Máximas</t>
  </si>
  <si>
    <t>Hora Máximas</t>
  </si>
  <si>
    <t>Estación Mínimas máx.</t>
  </si>
  <si>
    <t>Hora Mínimas máx.</t>
  </si>
  <si>
    <t>Estación Mínimas</t>
  </si>
  <si>
    <t>Hora Mínimas</t>
  </si>
  <si>
    <t>Estación Racha</t>
  </si>
  <si>
    <t>Hora Racha</t>
  </si>
  <si>
    <t>Estación Velocidad</t>
  </si>
  <si>
    <t>Hora Velocidad</t>
  </si>
  <si>
    <t>Estación Precipitación</t>
  </si>
  <si>
    <t>Tabla FIN</t>
  </si>
  <si>
    <t>50 Provincias + 2 CA*</t>
  </si>
  <si>
    <t>Población (el 01/01/2022)</t>
  </si>
  <si>
    <t>Área (km²)</t>
  </si>
  <si>
    <t>Densidad (hab/km²)</t>
  </si>
  <si>
    <t>Oculta</t>
  </si>
  <si>
    <t>Mínimas</t>
  </si>
  <si>
    <t>Fila Tiempo</t>
  </si>
  <si>
    <t>Ceuta*</t>
  </si>
  <si>
    <t>Provincia de Jaen</t>
  </si>
  <si>
    <t>Melilla*</t>
  </si>
  <si>
    <t>Bizkaia</t>
  </si>
  <si>
    <t>TOP5 Provincias</t>
  </si>
  <si>
    <t>Fila
Provincia</t>
  </si>
  <si>
    <t>Mapa del clima español | #ExcelPedroWave</t>
  </si>
  <si>
    <t>Valores</t>
  </si>
  <si>
    <t>Llorac</t>
  </si>
  <si>
    <t>Ponferrada</t>
  </si>
  <si>
    <t>Puerto del Pico</t>
  </si>
  <si>
    <t>Sierra Nevada, Radiotelescopio</t>
  </si>
  <si>
    <t>Creative Commons — Atribución-NoComercial-CompartirIgual 4.0 No portada</t>
  </si>
  <si>
    <t>Matxitxako</t>
  </si>
  <si>
    <t>Estación de Tortosa (Roquetes)</t>
  </si>
  <si>
    <t>Hijar</t>
  </si>
  <si>
    <t>Monforte de Lemos</t>
  </si>
  <si>
    <t>Cabo de Gata</t>
  </si>
  <si>
    <t>Cuéllar</t>
  </si>
  <si>
    <t>Cabo de Creus</t>
  </si>
  <si>
    <t>Barcelona, Museo Marítimo</t>
  </si>
  <si>
    <t>Xinzo de Limia</t>
  </si>
  <si>
    <t>Talavera de la Reina</t>
  </si>
  <si>
    <t>Aroche</t>
  </si>
  <si>
    <t>Burela</t>
  </si>
  <si>
    <t>Marbella</t>
  </si>
  <si>
    <t>Vitoria-Gasteiz Aeropuerto</t>
  </si>
  <si>
    <t>Motril, Puerto</t>
  </si>
  <si>
    <t>La Aldea de San Nicolás</t>
  </si>
  <si>
    <t>Logroño, Aeropuerto</t>
  </si>
  <si>
    <t>Vega de San Mateo</t>
  </si>
  <si>
    <t>Osuna</t>
  </si>
  <si>
    <t>Ademuz</t>
  </si>
  <si>
    <t>Cebreros</t>
  </si>
  <si>
    <t>Zumaia</t>
  </si>
  <si>
    <t>Valdezcaray</t>
  </si>
  <si>
    <t>Tudela</t>
  </si>
  <si>
    <t>Albacete Base Aérea</t>
  </si>
  <si>
    <t>Belmonte</t>
  </si>
  <si>
    <t>La Molina</t>
  </si>
  <si>
    <t>Boiro</t>
  </si>
  <si>
    <t>Saelices El Chico</t>
  </si>
  <si>
    <t>Benavente</t>
  </si>
  <si>
    <t>Cabo Peñas</t>
  </si>
  <si>
    <t>Mérida</t>
  </si>
  <si>
    <t>Miranda de Ebro</t>
  </si>
  <si>
    <t>Alto Campoo</t>
  </si>
  <si>
    <t>Castellfort</t>
  </si>
  <si>
    <t>La Pobla de Benifassà-Fredes</t>
  </si>
  <si>
    <t>Villarrodrigo</t>
  </si>
  <si>
    <t>Puerto Alto del León</t>
  </si>
  <si>
    <t>Silleda</t>
  </si>
  <si>
    <t>La Orotava, Cañadas Teide</t>
  </si>
  <si>
    <t>Sevilla, Tablada</t>
  </si>
  <si>
    <t>Lalastra</t>
  </si>
  <si>
    <t>Prats de Lluçanès</t>
  </si>
  <si>
    <t>Torreblanca</t>
  </si>
  <si>
    <t>Almadén</t>
  </si>
  <si>
    <t>Tomelloso</t>
  </si>
  <si>
    <t>Mira</t>
  </si>
  <si>
    <t>Fraga</t>
  </si>
  <si>
    <t>Astún- La Raca</t>
  </si>
  <si>
    <t>Capdepera</t>
  </si>
  <si>
    <t>La Aldea de San Nicolás, Tasarte</t>
  </si>
  <si>
    <t>Puerto de San Isidro</t>
  </si>
  <si>
    <t>Madrid, Retiro</t>
  </si>
  <si>
    <t>Fuente de Piedra</t>
  </si>
  <si>
    <t>Ribadavia</t>
  </si>
  <si>
    <t>Tenerife Sur Aeropuerto</t>
  </si>
  <si>
    <t>Arcos de Jalón</t>
  </si>
  <si>
    <t>Madridejos</t>
  </si>
  <si>
    <t>Utiel</t>
  </si>
  <si>
    <t>Daroca</t>
  </si>
  <si>
    <t>Labastida</t>
  </si>
  <si>
    <t>Tobarra</t>
  </si>
  <si>
    <t>Chinchilla</t>
  </si>
  <si>
    <t>Taramundi, Ouria</t>
  </si>
  <si>
    <t>Mieres, Baiña</t>
  </si>
  <si>
    <t>Barcelona Aeropuerto</t>
  </si>
  <si>
    <t>Tornavacas</t>
  </si>
  <si>
    <t>Grazalema</t>
  </si>
  <si>
    <t>Coriscao, Parque Nacional Picos de Europa</t>
  </si>
  <si>
    <t>Villanueva de los Infantes</t>
  </si>
  <si>
    <t>Montoro</t>
  </si>
  <si>
    <t>Doña Mencía</t>
  </si>
  <si>
    <t>Beteta</t>
  </si>
  <si>
    <t>El Pedregal</t>
  </si>
  <si>
    <t>Huelva, Ronda Este</t>
  </si>
  <si>
    <t>Escorca, Son Torrella</t>
  </si>
  <si>
    <t>Sobrado</t>
  </si>
  <si>
    <t>Pájara</t>
  </si>
  <si>
    <t>Puerto de Navacerrada</t>
  </si>
  <si>
    <t>Águilas</t>
  </si>
  <si>
    <t>Ourense</t>
  </si>
  <si>
    <t>Velilla del Río Carrión, Camporredondo de Alba</t>
  </si>
  <si>
    <t>Ponteareas, Canedo</t>
  </si>
  <si>
    <t>San Sebastián de la Gomera</t>
  </si>
  <si>
    <t>La Puebla de los Infantes</t>
  </si>
  <si>
    <t>San Pedro Manrique</t>
  </si>
  <si>
    <t>Rasquera</t>
  </si>
  <si>
    <t>Bello</t>
  </si>
  <si>
    <t>Valmadrid</t>
  </si>
  <si>
    <t>Leza</t>
  </si>
  <si>
    <t>Yeste</t>
  </si>
  <si>
    <t>Nerpio</t>
  </si>
  <si>
    <t>Almansa</t>
  </si>
  <si>
    <t>Orihuela</t>
  </si>
  <si>
    <t>Pego</t>
  </si>
  <si>
    <t>el Pinós/Pinoso</t>
  </si>
  <si>
    <t>Alicante-Elche Aeropuerto</t>
  </si>
  <si>
    <t>Albox</t>
  </si>
  <si>
    <t>Vélez Blanco - Topares</t>
  </si>
  <si>
    <t>Láujar de Andarax</t>
  </si>
  <si>
    <t>Garrucha, Puerto</t>
  </si>
  <si>
    <t>Pajares-Valgrande</t>
  </si>
  <si>
    <t>Ibias, San Antolin</t>
  </si>
  <si>
    <t>Rivilla de Barajas</t>
  </si>
  <si>
    <t>Don Benito</t>
  </si>
  <si>
    <t>Retamal de Llerena</t>
  </si>
  <si>
    <t>Villafranca de los Barros</t>
  </si>
  <si>
    <t>Castuera</t>
  </si>
  <si>
    <t>Arenys de Mar</t>
  </si>
  <si>
    <t>Pontons</t>
  </si>
  <si>
    <t>Villamayor de los Montes</t>
  </si>
  <si>
    <t>Medina de Pomar</t>
  </si>
  <si>
    <t>Villadiego</t>
  </si>
  <si>
    <t>Navalmoral de la Mata</t>
  </si>
  <si>
    <t>Valverde del Fresno</t>
  </si>
  <si>
    <t>San Roque</t>
  </si>
  <si>
    <t>Olvera</t>
  </si>
  <si>
    <t>San Felices de Buelna</t>
  </si>
  <si>
    <t>Castro Urdiales</t>
  </si>
  <si>
    <t>Mirador del Cable, Parque Nacional Picos de Europa</t>
  </si>
  <si>
    <t>Reinosa</t>
  </si>
  <si>
    <t>Castelló - Almassora</t>
  </si>
  <si>
    <t>Alcornoquera, Parque Nacional Cabañeros</t>
  </si>
  <si>
    <t>Espiel</t>
  </si>
  <si>
    <t>Benamejí</t>
  </si>
  <si>
    <t>Tarancón</t>
  </si>
  <si>
    <t>San Clemente</t>
  </si>
  <si>
    <t>Castelló d'Empúries</t>
  </si>
  <si>
    <t>Girona Aeropuerto</t>
  </si>
  <si>
    <t>La Vall de Bianya</t>
  </si>
  <si>
    <t>Granada-Cartuja</t>
  </si>
  <si>
    <t>Camarate 2, Parque Nacional Sierra Nevada</t>
  </si>
  <si>
    <t>Zaorejas</t>
  </si>
  <si>
    <t>Campisábalos</t>
  </si>
  <si>
    <t>Donostia / San Sebastián Aeropuerto</t>
  </si>
  <si>
    <t>Segura</t>
  </si>
  <si>
    <t>Mutriku</t>
  </si>
  <si>
    <t>Ayamonte</t>
  </si>
  <si>
    <t>Almonte</t>
  </si>
  <si>
    <t>Torla - Ordesa</t>
  </si>
  <si>
    <t>Lanaja</t>
  </si>
  <si>
    <t>Valle de Hecho, Hecho</t>
  </si>
  <si>
    <t>Sant Antoni de Portmany</t>
  </si>
  <si>
    <t>Ibiza, Aeropuerto</t>
  </si>
  <si>
    <t>Port de Pollença</t>
  </si>
  <si>
    <t>Andújar</t>
  </si>
  <si>
    <t>A Coruña</t>
  </si>
  <si>
    <t>Estaca de Bares</t>
  </si>
  <si>
    <t>Santiago de Compostela</t>
  </si>
  <si>
    <t>Enciso</t>
  </si>
  <si>
    <t>Anguiano, Valvanera</t>
  </si>
  <si>
    <t>Gran Canaria Aeropuerto</t>
  </si>
  <si>
    <t>Quintana del Castillo, Villameca</t>
  </si>
  <si>
    <t>Posada de Valdeón, Soto</t>
  </si>
  <si>
    <t>Artesa de Segre</t>
  </si>
  <si>
    <t>El Soleràs</t>
  </si>
  <si>
    <t>Cap de Vaquèira</t>
  </si>
  <si>
    <t>Coll de Nargó</t>
  </si>
  <si>
    <t>Torre de Cabdella</t>
  </si>
  <si>
    <t>Becerreá</t>
  </si>
  <si>
    <t>Aranjuez</t>
  </si>
  <si>
    <t>Buitrago del Lozoya</t>
  </si>
  <si>
    <t>Estepona</t>
  </si>
  <si>
    <t>Alhama de Murcia</t>
  </si>
  <si>
    <t>Jumilla</t>
  </si>
  <si>
    <t>Yecla</t>
  </si>
  <si>
    <t>Cáseda</t>
  </si>
  <si>
    <t>Navascués/Nabaskoze</t>
  </si>
  <si>
    <t>Irurtzun</t>
  </si>
  <si>
    <t>Monreal/Elo</t>
  </si>
  <si>
    <t>Bera</t>
  </si>
  <si>
    <t>Chandrexa de Queixa</t>
  </si>
  <si>
    <t>Carrión de los Condes</t>
  </si>
  <si>
    <t>Villaeles de Valdavia</t>
  </si>
  <si>
    <t>Santervás de la Vega, Villapún</t>
  </si>
  <si>
    <t>Vilagarcía de Arousa</t>
  </si>
  <si>
    <t>Escuela Naval de Marín</t>
  </si>
  <si>
    <t>A Lama</t>
  </si>
  <si>
    <t>La Covatilla, estación de esquí</t>
  </si>
  <si>
    <t>Salamanca Aeropuerto</t>
  </si>
  <si>
    <t>Tazacorte</t>
  </si>
  <si>
    <t>Miguelañez</t>
  </si>
  <si>
    <t>Carrión de los Céspedes</t>
  </si>
  <si>
    <t>Morón de Almazán</t>
  </si>
  <si>
    <t>Lubia</t>
  </si>
  <si>
    <t>La Riba de Escalote</t>
  </si>
  <si>
    <t>Santa Eulalia del Campo</t>
  </si>
  <si>
    <t>Andorra, Horcallana</t>
  </si>
  <si>
    <t>Castellote</t>
  </si>
  <si>
    <t>San Pablo de los Montes</t>
  </si>
  <si>
    <t>Tembleque</t>
  </si>
  <si>
    <t>Mora</t>
  </si>
  <si>
    <t>Jalance</t>
  </si>
  <si>
    <t>Miramar</t>
  </si>
  <si>
    <t>Zarra</t>
  </si>
  <si>
    <t>Fontanars dels Alforins</t>
  </si>
  <si>
    <t>Peñafiel</t>
  </si>
  <si>
    <t>Villalón de Campos</t>
  </si>
  <si>
    <t>Forua</t>
  </si>
  <si>
    <t>Abadiño, Urkiola</t>
  </si>
  <si>
    <t>Peñausende</t>
  </si>
  <si>
    <t>Alcañices</t>
  </si>
  <si>
    <t>Villadepera</t>
  </si>
  <si>
    <t>Pozuelo de Tabara</t>
  </si>
  <si>
    <t>Caspe, Plana del Pilón</t>
  </si>
  <si>
    <t>Zaragoza, Valdespartera</t>
  </si>
  <si>
    <t>Quinto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</si>
</sst>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0.0"/>
    <numFmt numFmtId="165" formatCode="dd\ mmm"/>
    <numFmt numFmtId="166" formatCode="#,##0.0"/>
    <numFmt numFmtId="167" formatCode="#,##0.0;;;"/>
    <numFmt numFmtId="168" formatCode="hh:mm"/>
    <numFmt numFmtId="169" formatCode="#,##0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499984740745262"/>
        <bgColor theme="5" tint="-0.499984740745262"/>
      </patternFill>
    </fill>
  </fills>
  <borders count="1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0.39997558519241921"/>
      </left>
      <right/>
      <top style="thin">
        <color theme="4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4" tint="0.39997558519241921"/>
      </bottom>
      <diagonal/>
    </border>
    <border>
      <left style="thin">
        <color theme="5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5" tint="0.39997558519241921"/>
      </right>
      <top/>
      <bottom style="thin">
        <color theme="4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2" xfId="0" pivotButton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14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vertical="center"/>
    </xf>
    <xf numFmtId="0" fontId="4" fillId="3" borderId="5" xfId="0" applyFont="1" applyFill="1" applyBorder="1" applyAlignment="1">
      <alignment vertical="center"/>
    </xf>
    <xf numFmtId="0" fontId="10" fillId="3" borderId="5" xfId="1" applyFont="1" applyFill="1" applyBorder="1" applyAlignment="1">
      <alignment vertical="center"/>
    </xf>
    <xf numFmtId="164" fontId="0" fillId="0" borderId="3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/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8" xfId="0" applyBorder="1"/>
    <xf numFmtId="0" fontId="4" fillId="0" borderId="9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4" xfId="0" applyBorder="1" applyAlignment="1">
      <alignment vertical="center"/>
    </xf>
    <xf numFmtId="165" fontId="0" fillId="0" borderId="1" xfId="0" applyNumberFormat="1" applyBorder="1" applyAlignment="1">
      <alignment horizontal="center" vertical="center"/>
    </xf>
    <xf numFmtId="166" fontId="0" fillId="0" borderId="3" xfId="0" applyNumberForma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3" xfId="0" applyNumberFormat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165" fontId="0" fillId="0" borderId="5" xfId="0" applyNumberFormat="1" applyBorder="1" applyAlignment="1">
      <alignment horizontal="center" vertical="center"/>
    </xf>
    <xf numFmtId="166" fontId="0" fillId="0" borderId="5" xfId="0" applyNumberForma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0" fillId="0" borderId="1" xfId="0" applyBorder="1"/>
    <xf numFmtId="21" fontId="0" fillId="0" borderId="2" xfId="0" applyNumberFormat="1" applyBorder="1" applyAlignment="1">
      <alignment vertical="center"/>
    </xf>
    <xf numFmtId="167" fontId="0" fillId="0" borderId="2" xfId="0" applyNumberForma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2" fillId="0" borderId="13" xfId="1" applyFill="1" applyBorder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7" fontId="0" fillId="0" borderId="0" xfId="0" applyNumberFormat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/>
    <xf numFmtId="3" fontId="0" fillId="0" borderId="0" xfId="0" applyNumberFormat="1"/>
    <xf numFmtId="3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vertical="center"/>
    </xf>
    <xf numFmtId="167" fontId="0" fillId="0" borderId="1" xfId="0" applyNumberFormat="1" applyBorder="1" applyAlignment="1">
      <alignment vertical="center"/>
    </xf>
    <xf numFmtId="164" fontId="0" fillId="0" borderId="1" xfId="0" applyNumberFormat="1" applyBorder="1"/>
    <xf numFmtId="0" fontId="15" fillId="0" borderId="0" xfId="0" applyFont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 applyProtection="1">
      <alignment horizontal="center" vertical="center"/>
      <protection locked="0"/>
    </xf>
    <xf numFmtId="169" fontId="0" fillId="0" borderId="2" xfId="0" applyNumberFormat="1" applyBorder="1" applyAlignment="1">
      <alignment vertical="center"/>
    </xf>
    <xf numFmtId="168" fontId="0" fillId="0" borderId="2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" fillId="0" borderId="0" xfId="1" applyFont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8" fillId="0" borderId="0" xfId="1" applyFont="1" applyFill="1" applyAlignment="1">
      <alignment horizontal="left" vertical="center"/>
    </xf>
    <xf numFmtId="0" fontId="0" fillId="0" borderId="2" xfId="0" applyNumberFormat="1" applyBorder="1" applyAlignment="1">
      <alignment vertical="center"/>
    </xf>
  </cellXfs>
  <cellStyles count="2">
    <cellStyle name="Hipervínculo" xfId="1" builtinId="8"/>
    <cellStyle name="Normal" xfId="0" builtinId="0"/>
  </cellStyles>
  <dxfs count="12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dd\ mmm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7" formatCode="#,##0.0;;;"/>
    </dxf>
    <dxf>
      <numFmt numFmtId="170" formatCode="0.0;;;"/>
    </dxf>
    <dxf>
      <numFmt numFmtId="171" formatCode="[&lt;50]0.0;;;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numFmt numFmtId="165" formatCode="dd\ m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 style="thin">
          <color theme="5" tint="0.3999755851924192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vertical/>
        <horizontal/>
      </border>
    </dxf>
    <dxf>
      <border outline="0">
        <left style="thin">
          <color theme="5" tint="0.39997558519241921"/>
        </left>
        <right style="thin">
          <color theme="5" tint="0.39997558519241921"/>
        </right>
        <top style="thin">
          <color theme="4" tint="0.39997558519241921"/>
        </top>
        <bottom style="thin">
          <color theme="5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 style="thin">
          <color theme="5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#,##0.0;;;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,##0.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dd\ 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dd\ 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5" tint="0.39997558519241921"/>
        </left>
        <right/>
        <top style="thin">
          <color theme="5" tint="0.39997558519241921"/>
        </top>
        <bottom/>
      </border>
    </dxf>
    <dxf>
      <border outline="0">
        <left style="thin">
          <color theme="5" tint="0.39997558519241921"/>
        </left>
        <right style="thin">
          <color theme="5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minor"/>
      </font>
      <fill>
        <patternFill patternType="solid">
          <fgColor theme="5" tint="0.79998168889431442"/>
          <bgColor theme="5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5" tint="0.39997558519241921"/>
        </left>
        <right style="thin">
          <color theme="5" tint="0.39997558519241921"/>
        </right>
        <top/>
        <bottom/>
      </border>
    </dxf>
    <dxf>
      <border outline="0">
        <top style="thin">
          <color indexed="64"/>
        </top>
      </border>
    </dxf>
    <dxf>
      <numFmt numFmtId="167" formatCode="#,##0.0;;;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8" formatCode="hh:mm"/>
      <alignment horizontal="center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164" formatCode="0.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</dxf>
    <dxf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167" formatCode="#,##0.0;;;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#,##0.0;;;"/>
      <alignment horizontal="general" vertical="center" textRotation="0" wrapText="0" indent="0" justifyLastLine="0" shrinkToFit="0" readingOrder="0"/>
    </dxf>
    <dxf>
      <numFmt numFmtId="1" formatCode="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general" vertical="center" textRotation="0" wrapText="0" indent="0" justifyLastLine="0" shrinkToFit="0" readingOrder="0"/>
    </dxf>
    <dxf>
      <numFmt numFmtId="1" formatCode="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  <alignment horizontal="general" vertical="center" textRotation="0" wrapText="0" indent="0" justifyLastLine="0" shrinkToFit="0" readingOrder="0"/>
    </dxf>
    <dxf>
      <numFmt numFmtId="164" formatCode="0.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</dxf>
    <dxf>
      <numFmt numFmtId="164" formatCode="0.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"/>
    </dxf>
    <dxf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numFmt numFmtId="3" formatCode="#,##0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sz val="11"/>
        <color theme="1"/>
      </font>
      <border>
        <vertical/>
        <horizontal/>
      </border>
    </dxf>
    <dxf>
      <font>
        <color theme="1"/>
      </font>
      <border>
        <vertical/>
        <horizontal/>
      </border>
    </dxf>
  </dxfs>
  <tableStyles count="1" defaultTableStyle="TableStyleMedium2" defaultPivotStyle="PivotStyleLight16">
    <tableStyle name="TimeSlicerStyleDark2 2" pivot="0" table="0" count="9" xr9:uid="{E3244FDF-A9B6-469F-ABEF-C40E5D64BF93}">
      <tableStyleElement type="wholeTable" dxfId="1281"/>
      <tableStyleElement type="headerRow" dxfId="1280"/>
    </tableStyle>
  </tableStyles>
  <colors>
    <mruColors>
      <color rgb="FFD9D9D9"/>
      <color rgb="FFFFCCCC"/>
      <color rgb="FFFF9966"/>
    </mruColors>
  </colors>
  <extLst>
    <ext xmlns:x14="http://schemas.microsoft.com/office/spreadsheetml/2009/9/main" uri="{EB79DEF2-80B8-43e5-95BD-54CBDDF9020C}">
      <x14:slicerStyles defaultSlicerStyle="SlicerStyleLight2"/>
    </ext>
    <ext xmlns:x15="http://schemas.microsoft.com/office/spreadsheetml/2010/11/main" uri="{A0A4C193-F2C1-4fcb-8827-314CF55A85BB}">
      <x15:dxfs count="7">
        <dxf>
          <fill>
            <patternFill patternType="solid">
              <fgColor theme="5" tint="0.39997558519241921"/>
              <bgColor theme="5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249977111117893"/>
              </stop>
              <stop position="1">
                <color theme="0" tint="-0.249977111117893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5"/>
              </stop>
              <stop position="1">
                <color theme="5" tint="-0.499984740745262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5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Dark2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26" Type="http://schemas.microsoft.com/office/2011/relationships/timelineCache" Target="timelineCaches/timelineCache2.xml"/><Relationship Id="rId39" Type="http://schemas.microsoft.com/office/2017/06/relationships/rdRichValueTypes" Target="richData/rdRichValueTypes.xml"/><Relationship Id="rId21" Type="http://schemas.microsoft.com/office/2007/relationships/slicerCache" Target="slicerCaches/slicerCache1.xml"/><Relationship Id="rId34" Type="http://schemas.microsoft.com/office/2017/06/relationships/rdRichValue" Target="richData/rdrichvalue.xml"/><Relationship Id="rId42" Type="http://schemas.openxmlformats.org/officeDocument/2006/relationships/customXml" Target="../customXml/item1.xml"/><Relationship Id="rId47" Type="http://schemas.openxmlformats.org/officeDocument/2006/relationships/customXml" Target="../customXml/item6.xml"/><Relationship Id="rId50" Type="http://schemas.openxmlformats.org/officeDocument/2006/relationships/customXml" Target="../customXml/item9.xml"/><Relationship Id="rId55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9" Type="http://schemas.openxmlformats.org/officeDocument/2006/relationships/theme" Target="theme/theme1.xml"/><Relationship Id="rId11" Type="http://schemas.openxmlformats.org/officeDocument/2006/relationships/pivotCacheDefinition" Target="pivotCache/pivotCacheDefinition2.xml"/><Relationship Id="rId24" Type="http://schemas.openxmlformats.org/officeDocument/2006/relationships/pivotCacheDefinition" Target="pivotCache/pivotCacheDefinition13.xml"/><Relationship Id="rId32" Type="http://schemas.openxmlformats.org/officeDocument/2006/relationships/sharedStrings" Target="sharedStrings.xml"/><Relationship Id="rId37" Type="http://schemas.microsoft.com/office/2017/06/relationships/rdSupportingPropertyBagStructure" Target="richData/rdsupportingpropertybagstructure.xml"/><Relationship Id="rId40" Type="http://schemas.openxmlformats.org/officeDocument/2006/relationships/powerPivotData" Target="model/item.data"/><Relationship Id="rId45" Type="http://schemas.openxmlformats.org/officeDocument/2006/relationships/customXml" Target="../customXml/item4.xml"/><Relationship Id="rId53" Type="http://schemas.openxmlformats.org/officeDocument/2006/relationships/customXml" Target="../customXml/item12.xml"/><Relationship Id="rId58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1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5.xml"/><Relationship Id="rId22" Type="http://schemas.microsoft.com/office/2007/relationships/slicerCache" Target="slicerCaches/slicerCache2.xml"/><Relationship Id="rId27" Type="http://schemas.microsoft.com/office/2007/relationships/slicerCache" Target="slicerCaches/slicerCache3.xml"/><Relationship Id="rId30" Type="http://schemas.openxmlformats.org/officeDocument/2006/relationships/connections" Target="connections.xml"/><Relationship Id="rId35" Type="http://schemas.microsoft.com/office/2017/06/relationships/rdRichValueStructure" Target="richData/rdrichvaluestructure.xml"/><Relationship Id="rId43" Type="http://schemas.openxmlformats.org/officeDocument/2006/relationships/customXml" Target="../customXml/item2.xml"/><Relationship Id="rId48" Type="http://schemas.openxmlformats.org/officeDocument/2006/relationships/customXml" Target="../customXml/item7.xml"/><Relationship Id="rId56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microsoft.com/office/2011/relationships/timelineCache" Target="timelineCaches/timelineCache1.xml"/><Relationship Id="rId33" Type="http://schemas.openxmlformats.org/officeDocument/2006/relationships/sheetMetadata" Target="metadata.xml"/><Relationship Id="rId38" Type="http://schemas.microsoft.com/office/2017/06/relationships/rdSupportingPropertyBag" Target="richData/rdsupportingpropertybag.xml"/><Relationship Id="rId46" Type="http://schemas.openxmlformats.org/officeDocument/2006/relationships/customXml" Target="../customXml/item5.xml"/><Relationship Id="rId59" Type="http://schemas.openxmlformats.org/officeDocument/2006/relationships/customXml" Target="../customXml/item18.xml"/><Relationship Id="rId20" Type="http://schemas.openxmlformats.org/officeDocument/2006/relationships/pivotCacheDefinition" Target="pivotCache/pivotCacheDefinition11.xml"/><Relationship Id="rId41" Type="http://schemas.openxmlformats.org/officeDocument/2006/relationships/calcChain" Target="calcChain.xml"/><Relationship Id="rId54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12.xml"/><Relationship Id="rId28" Type="http://schemas.microsoft.com/office/2007/relationships/slicerCache" Target="slicerCaches/slicerCache4.xml"/><Relationship Id="rId36" Type="http://schemas.microsoft.com/office/2017/06/relationships/richStyles" Target="richData/richStyles.xml"/><Relationship Id="rId49" Type="http://schemas.openxmlformats.org/officeDocument/2006/relationships/customXml" Target="../customXml/item8.xml"/><Relationship Id="rId57" Type="http://schemas.openxmlformats.org/officeDocument/2006/relationships/customXml" Target="../customXml/item16.xml"/><Relationship Id="rId10" Type="http://schemas.openxmlformats.org/officeDocument/2006/relationships/pivotCacheDefinition" Target="pivotCache/pivotCacheDefinition1.xml"/><Relationship Id="rId31" Type="http://schemas.openxmlformats.org/officeDocument/2006/relationships/styles" Target="styles.xml"/><Relationship Id="rId44" Type="http://schemas.openxmlformats.org/officeDocument/2006/relationships/customXml" Target="../customXml/item3.xml"/><Relationship Id="rId52" Type="http://schemas.openxmlformats.org/officeDocument/2006/relationships/customXml" Target="../customXml/item1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Gráfico!$E$2</c:f>
          <c:strCache>
            <c:ptCount val="1"/>
            <c:pt idx="0">
              <c:v>Temperaturas Máximas (°C)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875687568756873E-2"/>
          <c:y val="0.13340557275541795"/>
          <c:w val="0.78533910891089109"/>
          <c:h val="0.79477316496428663"/>
        </c:manualLayout>
      </c:layout>
      <c:lineChart>
        <c:grouping val="standard"/>
        <c:varyColors val="0"/>
        <c:ser>
          <c:idx val="2"/>
          <c:order val="0"/>
          <c:tx>
            <c:strRef>
              <c:f>Provincias!$D$2</c:f>
              <c:strCache>
                <c:ptCount val="1"/>
                <c:pt idx="0">
                  <c:v>Santa Cruz de Tenerife (37,2)</c:v>
                </c:pt>
              </c:strCache>
            </c:strRef>
          </c:tx>
          <c:spPr>
            <a:ln w="28575" cap="rnd">
              <a:solidFill>
                <a:schemeClr val="accent2">
                  <a:shade val="6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Provincias!$D$4:$D$143</c:f>
              <c:numCache>
                <c:formatCode>#,##0.0</c:formatCode>
                <c:ptCount val="140"/>
                <c:pt idx="0">
                  <c:v>37.200000000000003</c:v>
                </c:pt>
                <c:pt idx="1">
                  <c:v>34.6</c:v>
                </c:pt>
                <c:pt idx="2">
                  <c:v>32.700000000000003</c:v>
                </c:pt>
                <c:pt idx="3">
                  <c:v>33.1</c:v>
                </c:pt>
                <c:pt idx="4">
                  <c:v>32.6</c:v>
                </c:pt>
                <c:pt idx="5">
                  <c:v>30.4</c:v>
                </c:pt>
                <c:pt idx="6">
                  <c:v>30.6</c:v>
                </c:pt>
                <c:pt idx="7">
                  <c:v>26.7</c:v>
                </c:pt>
                <c:pt idx="8">
                  <c:v>27.4</c:v>
                </c:pt>
                <c:pt idx="9">
                  <c:v>26.8</c:v>
                </c:pt>
                <c:pt idx="10">
                  <c:v>25.9</c:v>
                </c:pt>
                <c:pt idx="11">
                  <c:v>27.4</c:v>
                </c:pt>
                <c:pt idx="12">
                  <c:v>28.5</c:v>
                </c:pt>
                <c:pt idx="13">
                  <c:v>26.9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8-4165-BAB2-EFBB15A6C5F9}"/>
            </c:ext>
          </c:extLst>
        </c:ser>
        <c:ser>
          <c:idx val="0"/>
          <c:order val="1"/>
          <c:tx>
            <c:strRef>
              <c:f>Provincias!$E$2</c:f>
              <c:strCache>
                <c:ptCount val="1"/>
                <c:pt idx="0">
                  <c:v>Las Palmas (36,3)</c:v>
                </c:pt>
              </c:strCache>
            </c:strRef>
          </c:tx>
          <c:spPr>
            <a:ln w="28575" cap="rnd">
              <a:solidFill>
                <a:schemeClr val="accent2">
                  <a:shade val="42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shade val="65000"/>
                </a:schemeClr>
              </a:solidFill>
              <a:ln w="9525">
                <a:solidFill>
                  <a:schemeClr val="accent2">
                    <a:shade val="65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Provincias!$E$4:$E$143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36.299999999999997</c:v>
                </c:pt>
                <c:pt idx="15">
                  <c:v>34.4</c:v>
                </c:pt>
                <c:pt idx="16">
                  <c:v>34.9</c:v>
                </c:pt>
                <c:pt idx="17">
                  <c:v>34.700000000000003</c:v>
                </c:pt>
                <c:pt idx="18">
                  <c:v>31.4</c:v>
                </c:pt>
                <c:pt idx="19">
                  <c:v>31.3</c:v>
                </c:pt>
                <c:pt idx="20">
                  <c:v>29.9</c:v>
                </c:pt>
                <c:pt idx="21">
                  <c:v>28.5</c:v>
                </c:pt>
                <c:pt idx="22">
                  <c:v>27.3</c:v>
                </c:pt>
                <c:pt idx="23">
                  <c:v>27.6</c:v>
                </c:pt>
                <c:pt idx="24">
                  <c:v>26.5</c:v>
                </c:pt>
                <c:pt idx="25">
                  <c:v>28.2</c:v>
                </c:pt>
                <c:pt idx="26">
                  <c:v>29.9</c:v>
                </c:pt>
                <c:pt idx="27">
                  <c:v>29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8-4165-BAB2-EFBB15A6C5F9}"/>
            </c:ext>
          </c:extLst>
        </c:ser>
        <c:ser>
          <c:idx val="1"/>
          <c:order val="2"/>
          <c:tx>
            <c:strRef>
              <c:f>Provincias!$F$2</c:f>
              <c:strCache>
                <c:ptCount val="1"/>
                <c:pt idx="0">
                  <c:v>Málaga (35,4)</c:v>
                </c:pt>
              </c:strCache>
            </c:strRef>
          </c:tx>
          <c:spPr>
            <a:ln w="28575" cap="rnd">
              <a:solidFill>
                <a:schemeClr val="accent2">
                  <a:shade val="5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Provincias!$F$4:$F$143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23.4</c:v>
                </c:pt>
                <c:pt idx="29">
                  <c:v>25.9</c:v>
                </c:pt>
                <c:pt idx="30">
                  <c:v>28.1</c:v>
                </c:pt>
                <c:pt idx="31">
                  <c:v>33.299999999999997</c:v>
                </c:pt>
                <c:pt idx="32">
                  <c:v>35.4</c:v>
                </c:pt>
                <c:pt idx="33">
                  <c:v>29.3</c:v>
                </c:pt>
                <c:pt idx="34">
                  <c:v>26.6</c:v>
                </c:pt>
                <c:pt idx="35">
                  <c:v>21.5</c:v>
                </c:pt>
                <c:pt idx="36">
                  <c:v>24.4</c:v>
                </c:pt>
                <c:pt idx="37">
                  <c:v>25.6</c:v>
                </c:pt>
                <c:pt idx="38">
                  <c:v>29.1</c:v>
                </c:pt>
                <c:pt idx="39">
                  <c:v>26.9</c:v>
                </c:pt>
                <c:pt idx="40">
                  <c:v>26.2</c:v>
                </c:pt>
                <c:pt idx="41">
                  <c:v>27.8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8-4165-BAB2-EFBB15A6C5F9}"/>
            </c:ext>
          </c:extLst>
        </c:ser>
        <c:ser>
          <c:idx val="3"/>
          <c:order val="3"/>
          <c:tx>
            <c:strRef>
              <c:f>Provincias!$G$2</c:f>
              <c:strCache>
                <c:ptCount val="1"/>
                <c:pt idx="0">
                  <c:v>Murcia (34,4)</c:v>
                </c:pt>
              </c:strCache>
            </c:strRef>
          </c:tx>
          <c:spPr>
            <a:ln w="28575" cap="rnd">
              <a:solidFill>
                <a:schemeClr val="accent2">
                  <a:shade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shade val="92000"/>
                </a:schemeClr>
              </a:solidFill>
              <a:ln w="9525">
                <a:solidFill>
                  <a:schemeClr val="accent2">
                    <a:shade val="92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Provincias!$G$4:$G$143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26.6</c:v>
                </c:pt>
                <c:pt idx="43">
                  <c:v>29.4</c:v>
                </c:pt>
                <c:pt idx="44">
                  <c:v>29.1</c:v>
                </c:pt>
                <c:pt idx="45">
                  <c:v>31.6</c:v>
                </c:pt>
                <c:pt idx="46">
                  <c:v>34.4</c:v>
                </c:pt>
                <c:pt idx="47">
                  <c:v>26.1</c:v>
                </c:pt>
                <c:pt idx="48">
                  <c:v>27.2</c:v>
                </c:pt>
                <c:pt idx="49">
                  <c:v>21</c:v>
                </c:pt>
                <c:pt idx="50">
                  <c:v>24</c:v>
                </c:pt>
                <c:pt idx="51">
                  <c:v>24.4</c:v>
                </c:pt>
                <c:pt idx="52">
                  <c:v>23.5</c:v>
                </c:pt>
                <c:pt idx="53">
                  <c:v>22.8</c:v>
                </c:pt>
                <c:pt idx="54">
                  <c:v>25.2</c:v>
                </c:pt>
                <c:pt idx="55">
                  <c:v>25.6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B-4193-ABAB-9D27B9190EEB}"/>
            </c:ext>
          </c:extLst>
        </c:ser>
        <c:ser>
          <c:idx val="4"/>
          <c:order val="4"/>
          <c:tx>
            <c:strRef>
              <c:f>Provincias!$H$2</c:f>
              <c:strCache>
                <c:ptCount val="1"/>
                <c:pt idx="0">
                  <c:v>Orense (33,9)</c:v>
                </c:pt>
              </c:strCache>
            </c:strRef>
          </c:tx>
          <c:spPr>
            <a:ln w="28575" cap="rnd">
              <a:solidFill>
                <a:schemeClr val="accent2">
                  <a:shade val="93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93000"/>
                </a:schemeClr>
              </a:solidFill>
              <a:ln w="9525">
                <a:solidFill>
                  <a:schemeClr val="accent2">
                    <a:tint val="93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Provincias!$H$4:$H$143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33.9</c:v>
                </c:pt>
                <c:pt idx="57">
                  <c:v>33.200000000000003</c:v>
                </c:pt>
                <c:pt idx="58">
                  <c:v>32.6</c:v>
                </c:pt>
                <c:pt idx="59">
                  <c:v>26.4</c:v>
                </c:pt>
                <c:pt idx="60">
                  <c:v>24.7</c:v>
                </c:pt>
                <c:pt idx="61">
                  <c:v>24.5</c:v>
                </c:pt>
                <c:pt idx="62">
                  <c:v>26.5</c:v>
                </c:pt>
                <c:pt idx="63">
                  <c:v>29.3</c:v>
                </c:pt>
                <c:pt idx="64">
                  <c:v>31</c:v>
                </c:pt>
                <c:pt idx="65">
                  <c:v>28.6</c:v>
                </c:pt>
                <c:pt idx="66">
                  <c:v>25.6</c:v>
                </c:pt>
                <c:pt idx="67">
                  <c:v>22.7</c:v>
                </c:pt>
                <c:pt idx="68">
                  <c:v>23.3</c:v>
                </c:pt>
                <c:pt idx="69">
                  <c:v>19.899999999999999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B-4193-ABAB-9D27B9190EEB}"/>
            </c:ext>
          </c:extLst>
        </c:ser>
        <c:ser>
          <c:idx val="5"/>
          <c:order val="5"/>
          <c:tx>
            <c:strRef>
              <c:f>Provincias!$I$2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tint val="94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77000"/>
                </a:schemeClr>
              </a:solidFill>
              <a:ln w="9525">
                <a:solidFill>
                  <a:schemeClr val="accent2">
                    <a:tint val="77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Provincias!$I$4:$I$143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B-4193-ABAB-9D27B9190EEB}"/>
            </c:ext>
          </c:extLst>
        </c:ser>
        <c:ser>
          <c:idx val="6"/>
          <c:order val="6"/>
          <c:tx>
            <c:strRef>
              <c:f>Provincias!$J$2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tint val="81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62000"/>
                </a:schemeClr>
              </a:solidFill>
              <a:ln w="9525">
                <a:solidFill>
                  <a:schemeClr val="accent2">
                    <a:tint val="62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Provincias!$J$4:$J$143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FB-4193-ABAB-9D27B9190EEB}"/>
            </c:ext>
          </c:extLst>
        </c:ser>
        <c:ser>
          <c:idx val="7"/>
          <c:order val="7"/>
          <c:tx>
            <c:strRef>
              <c:f>Provincias!$K$2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tint val="6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46000"/>
                </a:schemeClr>
              </a:solidFill>
              <a:ln w="9525">
                <a:solidFill>
                  <a:schemeClr val="accent2">
                    <a:tint val="46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Provincias!$K$4:$K$143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FB-4193-ABAB-9D27B9190EEB}"/>
            </c:ext>
          </c:extLst>
        </c:ser>
        <c:ser>
          <c:idx val="8"/>
          <c:order val="8"/>
          <c:tx>
            <c:strRef>
              <c:f>Provincias!$L$2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tint val="5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44000"/>
                </a:schemeClr>
              </a:solidFill>
              <a:ln w="9525">
                <a:solidFill>
                  <a:schemeClr val="accent2">
                    <a:tint val="44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Provincias!$L$4:$L$143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5-403F-8DF1-9D9D2FA69126}"/>
            </c:ext>
          </c:extLst>
        </c:ser>
        <c:ser>
          <c:idx val="9"/>
          <c:order val="9"/>
          <c:tx>
            <c:strRef>
              <c:f>Provincias!$M$2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tint val="43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tint val="43000"/>
                </a:schemeClr>
              </a:solidFill>
              <a:ln w="9525">
                <a:solidFill>
                  <a:schemeClr val="accent2">
                    <a:tint val="43000"/>
                  </a:schemeClr>
                </a:solidFill>
              </a:ln>
              <a:effectLst/>
            </c:spPr>
          </c:marker>
          <c:cat>
            <c:numRef>
              <c:f>Provincias!$C$4:$C$143</c:f>
              <c:numCache>
                <c:formatCode>dd\ mmm</c:formatCode>
                <c:ptCount val="140"/>
                <c:pt idx="0">
                  <c:v>45394</c:v>
                </c:pt>
                <c:pt idx="1">
                  <c:v>45395</c:v>
                </c:pt>
                <c:pt idx="2">
                  <c:v>45396</c:v>
                </c:pt>
                <c:pt idx="3">
                  <c:v>45397</c:v>
                </c:pt>
                <c:pt idx="4">
                  <c:v>45398</c:v>
                </c:pt>
                <c:pt idx="5">
                  <c:v>45399</c:v>
                </c:pt>
                <c:pt idx="6">
                  <c:v>45400</c:v>
                </c:pt>
                <c:pt idx="7">
                  <c:v>45401</c:v>
                </c:pt>
                <c:pt idx="8">
                  <c:v>45402</c:v>
                </c:pt>
                <c:pt idx="9">
                  <c:v>45403</c:v>
                </c:pt>
                <c:pt idx="10">
                  <c:v>45404</c:v>
                </c:pt>
                <c:pt idx="11">
                  <c:v>45405</c:v>
                </c:pt>
                <c:pt idx="12">
                  <c:v>45406</c:v>
                </c:pt>
                <c:pt idx="13">
                  <c:v>45407</c:v>
                </c:pt>
                <c:pt idx="14">
                  <c:v>45394</c:v>
                </c:pt>
                <c:pt idx="15">
                  <c:v>45395</c:v>
                </c:pt>
                <c:pt idx="16">
                  <c:v>45396</c:v>
                </c:pt>
                <c:pt idx="17">
                  <c:v>45397</c:v>
                </c:pt>
                <c:pt idx="18">
                  <c:v>45398</c:v>
                </c:pt>
                <c:pt idx="19">
                  <c:v>45399</c:v>
                </c:pt>
                <c:pt idx="20">
                  <c:v>45400</c:v>
                </c:pt>
                <c:pt idx="21">
                  <c:v>45401</c:v>
                </c:pt>
                <c:pt idx="22">
                  <c:v>45402</c:v>
                </c:pt>
                <c:pt idx="23">
                  <c:v>45403</c:v>
                </c:pt>
                <c:pt idx="24">
                  <c:v>45404</c:v>
                </c:pt>
                <c:pt idx="25">
                  <c:v>45405</c:v>
                </c:pt>
                <c:pt idx="26">
                  <c:v>45406</c:v>
                </c:pt>
                <c:pt idx="27">
                  <c:v>45407</c:v>
                </c:pt>
                <c:pt idx="28">
                  <c:v>45394</c:v>
                </c:pt>
                <c:pt idx="29">
                  <c:v>45395</c:v>
                </c:pt>
                <c:pt idx="30">
                  <c:v>45396</c:v>
                </c:pt>
                <c:pt idx="31">
                  <c:v>45397</c:v>
                </c:pt>
                <c:pt idx="32">
                  <c:v>45398</c:v>
                </c:pt>
                <c:pt idx="33">
                  <c:v>45399</c:v>
                </c:pt>
                <c:pt idx="34">
                  <c:v>45400</c:v>
                </c:pt>
                <c:pt idx="35">
                  <c:v>45401</c:v>
                </c:pt>
                <c:pt idx="36">
                  <c:v>45402</c:v>
                </c:pt>
                <c:pt idx="37">
                  <c:v>45403</c:v>
                </c:pt>
                <c:pt idx="38">
                  <c:v>45404</c:v>
                </c:pt>
                <c:pt idx="39">
                  <c:v>45405</c:v>
                </c:pt>
                <c:pt idx="40">
                  <c:v>45406</c:v>
                </c:pt>
                <c:pt idx="41">
                  <c:v>45407</c:v>
                </c:pt>
                <c:pt idx="42">
                  <c:v>45394</c:v>
                </c:pt>
                <c:pt idx="43">
                  <c:v>45395</c:v>
                </c:pt>
                <c:pt idx="44">
                  <c:v>45396</c:v>
                </c:pt>
                <c:pt idx="45">
                  <c:v>45397</c:v>
                </c:pt>
                <c:pt idx="46">
                  <c:v>45398</c:v>
                </c:pt>
                <c:pt idx="47">
                  <c:v>45399</c:v>
                </c:pt>
                <c:pt idx="48">
                  <c:v>45400</c:v>
                </c:pt>
                <c:pt idx="49">
                  <c:v>45401</c:v>
                </c:pt>
                <c:pt idx="50">
                  <c:v>45402</c:v>
                </c:pt>
                <c:pt idx="51">
                  <c:v>45403</c:v>
                </c:pt>
                <c:pt idx="52">
                  <c:v>45404</c:v>
                </c:pt>
                <c:pt idx="53">
                  <c:v>45405</c:v>
                </c:pt>
                <c:pt idx="54">
                  <c:v>45406</c:v>
                </c:pt>
                <c:pt idx="55">
                  <c:v>45407</c:v>
                </c:pt>
                <c:pt idx="56">
                  <c:v>45394</c:v>
                </c:pt>
                <c:pt idx="57">
                  <c:v>45395</c:v>
                </c:pt>
                <c:pt idx="58">
                  <c:v>45396</c:v>
                </c:pt>
                <c:pt idx="59">
                  <c:v>45397</c:v>
                </c:pt>
                <c:pt idx="60">
                  <c:v>45398</c:v>
                </c:pt>
                <c:pt idx="61">
                  <c:v>45399</c:v>
                </c:pt>
                <c:pt idx="62">
                  <c:v>45400</c:v>
                </c:pt>
                <c:pt idx="63">
                  <c:v>45401</c:v>
                </c:pt>
                <c:pt idx="64">
                  <c:v>45402</c:v>
                </c:pt>
                <c:pt idx="65">
                  <c:v>45403</c:v>
                </c:pt>
                <c:pt idx="66">
                  <c:v>45404</c:v>
                </c:pt>
                <c:pt idx="67">
                  <c:v>45405</c:v>
                </c:pt>
                <c:pt idx="68">
                  <c:v>45406</c:v>
                </c:pt>
                <c:pt idx="69">
                  <c:v>45407</c:v>
                </c:pt>
                <c:pt idx="70">
                  <c:v>45394</c:v>
                </c:pt>
                <c:pt idx="71">
                  <c:v>45395</c:v>
                </c:pt>
                <c:pt idx="72">
                  <c:v>45396</c:v>
                </c:pt>
                <c:pt idx="73">
                  <c:v>45397</c:v>
                </c:pt>
                <c:pt idx="74">
                  <c:v>45398</c:v>
                </c:pt>
                <c:pt idx="75">
                  <c:v>45399</c:v>
                </c:pt>
                <c:pt idx="76">
                  <c:v>45400</c:v>
                </c:pt>
                <c:pt idx="77">
                  <c:v>45401</c:v>
                </c:pt>
                <c:pt idx="78">
                  <c:v>45402</c:v>
                </c:pt>
                <c:pt idx="79">
                  <c:v>45403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45394</c:v>
                </c:pt>
                <c:pt idx="85">
                  <c:v>45395</c:v>
                </c:pt>
                <c:pt idx="86">
                  <c:v>45396</c:v>
                </c:pt>
                <c:pt idx="87">
                  <c:v>45397</c:v>
                </c:pt>
                <c:pt idx="88">
                  <c:v>45398</c:v>
                </c:pt>
                <c:pt idx="89">
                  <c:v>45399</c:v>
                </c:pt>
                <c:pt idx="90">
                  <c:v>45400</c:v>
                </c:pt>
                <c:pt idx="91">
                  <c:v>45401</c:v>
                </c:pt>
                <c:pt idx="92">
                  <c:v>45402</c:v>
                </c:pt>
                <c:pt idx="93">
                  <c:v>45403</c:v>
                </c:pt>
                <c:pt idx="94">
                  <c:v>45404</c:v>
                </c:pt>
                <c:pt idx="95">
                  <c:v>45405</c:v>
                </c:pt>
                <c:pt idx="96">
                  <c:v>45406</c:v>
                </c:pt>
                <c:pt idx="97">
                  <c:v>45407</c:v>
                </c:pt>
                <c:pt idx="98">
                  <c:v>45394</c:v>
                </c:pt>
                <c:pt idx="99">
                  <c:v>45395</c:v>
                </c:pt>
                <c:pt idx="100">
                  <c:v>45396</c:v>
                </c:pt>
                <c:pt idx="101">
                  <c:v>45397</c:v>
                </c:pt>
                <c:pt idx="102">
                  <c:v>45398</c:v>
                </c:pt>
                <c:pt idx="103">
                  <c:v>45399</c:v>
                </c:pt>
                <c:pt idx="104">
                  <c:v>45400</c:v>
                </c:pt>
                <c:pt idx="105">
                  <c:v>45401</c:v>
                </c:pt>
                <c:pt idx="106">
                  <c:v>45402</c:v>
                </c:pt>
                <c:pt idx="107">
                  <c:v>45403</c:v>
                </c:pt>
                <c:pt idx="108">
                  <c:v>45404</c:v>
                </c:pt>
                <c:pt idx="109">
                  <c:v>45405</c:v>
                </c:pt>
                <c:pt idx="110">
                  <c:v>45406</c:v>
                </c:pt>
                <c:pt idx="111">
                  <c:v>45407</c:v>
                </c:pt>
                <c:pt idx="112">
                  <c:v>45394</c:v>
                </c:pt>
                <c:pt idx="113">
                  <c:v>45395</c:v>
                </c:pt>
                <c:pt idx="114">
                  <c:v>45396</c:v>
                </c:pt>
                <c:pt idx="115">
                  <c:v>45397</c:v>
                </c:pt>
                <c:pt idx="116">
                  <c:v>45398</c:v>
                </c:pt>
                <c:pt idx="117">
                  <c:v>45399</c:v>
                </c:pt>
                <c:pt idx="118">
                  <c:v>45400</c:v>
                </c:pt>
                <c:pt idx="119">
                  <c:v>45401</c:v>
                </c:pt>
                <c:pt idx="120">
                  <c:v>45402</c:v>
                </c:pt>
                <c:pt idx="121">
                  <c:v>45403</c:v>
                </c:pt>
                <c:pt idx="122">
                  <c:v>45404</c:v>
                </c:pt>
                <c:pt idx="123">
                  <c:v>45405</c:v>
                </c:pt>
                <c:pt idx="124">
                  <c:v>45406</c:v>
                </c:pt>
                <c:pt idx="125">
                  <c:v>45407</c:v>
                </c:pt>
                <c:pt idx="126">
                  <c:v>45394</c:v>
                </c:pt>
                <c:pt idx="127">
                  <c:v>45395</c:v>
                </c:pt>
                <c:pt idx="128">
                  <c:v>45396</c:v>
                </c:pt>
                <c:pt idx="129">
                  <c:v>45397</c:v>
                </c:pt>
                <c:pt idx="130">
                  <c:v>45398</c:v>
                </c:pt>
                <c:pt idx="131">
                  <c:v>45399</c:v>
                </c:pt>
                <c:pt idx="132">
                  <c:v>45400</c:v>
                </c:pt>
                <c:pt idx="133">
                  <c:v>45401</c:v>
                </c:pt>
                <c:pt idx="134">
                  <c:v>45402</c:v>
                </c:pt>
                <c:pt idx="135">
                  <c:v>45403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</c:numCache>
            </c:numRef>
          </c:cat>
          <c:val>
            <c:numRef>
              <c:f>Provincias!$M$4:$M$143</c:f>
              <c:numCache>
                <c:formatCode>#,##0.0</c:formatCode>
                <c:ptCount val="14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2-4C9B-8E2E-860F2D6FF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5503"/>
        <c:axId val="185386367"/>
      </c:lineChart>
      <c:dateAx>
        <c:axId val="185405503"/>
        <c:scaling>
          <c:orientation val="minMax"/>
        </c:scaling>
        <c:delete val="0"/>
        <c:axPos val="b"/>
        <c:numFmt formatCode="dd\ 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5386367"/>
        <c:crossesAt val="-50"/>
        <c:auto val="1"/>
        <c:lblOffset val="100"/>
        <c:baseTimeUnit val="days"/>
      </c:dateAx>
      <c:valAx>
        <c:axId val="185386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540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5487142464246424"/>
          <c:y val="0.11792569659442727"/>
          <c:w val="0.14338215071507152"/>
          <c:h val="0.813471148923722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</cx:numDim>
    </cx:data>
  </cx:chartData>
  <cx:chart>
    <cx:plotArea>
      <cx:plotAreaRegion>
        <cx:series layoutId="regionMap" uniqueId="{68E5CF3D-63DA-482F-BD83-86A5F85CA8E8}">
          <cx:tx>
            <cx:txData>
              <cx:f>_xlchart.v5.2</cx:f>
              <cx:v>Valores</cx:v>
            </cx:txData>
          </cx:tx>
          <cx:dataLabels/>
          <cx:dataId val="0"/>
          <cx:layoutPr>
            <cx:regionLabelLayout val="showAll"/>
            <cx:geography viewedRegionType="dataOnly" cultureLanguage="es-ES" cultureRegion="ES" attribution="Con tecnología de Bing">
              <cx:geoCache provider="{E9337A44-BEBE-4D9F-B70C-5C5E7DAFC167}">
                <cx:binary>1F1Lc9y4dv4rLq9DDQCCBHnrzq0akP3SW7Js2d6w2lIPCL5Agm/u8lOyzCKLVHbZ+o/ltKSWJbol
a5JO1e2+t2ZqBJ5uEB/P6zsH4N9vur/dJKulftelSVb+7ab7/X1YVfnffvutvAlX6bI8SOWNVqX6
szq4Uelv6s8/5c3qt1u9bGUmfiMI099uwqWuVt37f/wdvk2s1LG6WVZSZRf1SveXq7JOqvKVsa1D
75a3qcx8WVZa3lTk9/fnWjUyu5HLd7erd/N6lTTL9+9WWSWr/qrPV7+/fy7w/t1v4+/9aQ7vEphm
Vd+CsMkOLGYzRu337xKViYc/G/aBYyJEHeSg+w/e/OjpMgW5N0zkbhrL21u9Kku4q7t//xB8Nuvf
3/+R3S6T+ub7f8DNPRuCFdj81o2qs2q9sALW+Pf3kzJffv9PuF6Wyrsf8tT6niYf7hbht+eg/OPv
oz/Asoz+8gS38Rr+auinST+D7fu/JsudwkYJ4ENdRswHfOhz+MgBI8gybdfaDt8bJrQdvo3gM4zg
IV1+/4/y3adleaN+xm8js7/4/ZHIm2VWrTY6sAvFcw4ocyzXtah793GeI4gOLNuxXeY698Pwz82v
32vgm+a0HcQfoiMYPZXWmbxd3gKUyWptdLIt+vhDfH8RPX+4v82a7gBR0EmTIQsj9IAYe44oPbBM
B7sWBsN69xmZ1DdNaTugP0THgC7LSibJ8l3/7nj1/b+yn5Xzh+j+gvlH8m15s9q1ejrEwthF5B4s
8hxMfOA6YGARKOjDZ/MkbbTzDVPaDuaPu3kBTON4+e5kmUH08TOcP4T3Gc50pe8igV2GOaB5gBR+
sLZgTJ+GO6C6lLrIRhtrC9b4/sc3cL5hSi/BuREdwflayPNHshHaXxi//2sjE3hEdwYiBZ/IkGOC
ib3XuZ8MrEstmxAXb9fJN0xoO4QbwRGA3i+N60Zwf0EEU+MpXd/F2bsD0jzAxILolT2Ep+ZzbYTQ
yDZt23LtB08JxvepNr5xUtvBfCo8AnS2hDhPbrGqT2X2F8s/yqrWclluFnMXMY95QFxiIseBsGf9
GblJ68B1TROQpvfD6/GnSL5pSttx/CE6QvFcr9PlfHmr1hnzC5dBWvljZH8h5cvbZaSGzaLuAFHT
OWAQ1VBzkzmOELUPMMWAtuM+IAqZ51NE3zKj7YA+So7wnHSVBkLmttZbNPNRaJ8x1DcrCEZ26irx
ATMRMy32wA88t7Dr6NV0TYo2aonHIL5lSi/B+Cg7AtJbVsDx3LmSZyOgi3z5KLTHQNZaqJ1aVwhL
bWwxQti9sj1H0TAPbGQCd4cehtEYxl9P6AUMHwSfwfT7+18HPPxBcH9B9L7/280KKMuNQuzCpLoH
DGMHkHrA6WeTaiOGYXB73PqmKW0H8ofoCMpXjeoPqb3G8Vbu1DHaB5YFoQyCeOb+8zxotQ4YoEhN
vBkepZCwqL+a0IsY3gmOEHwtfdz81v7Cd66Abm1WUG7ZoSICQwdxjYmBs7m3p2Avn7IAkHdYrkVs
BMWQpzHNGyezHb6nwiMIX8w3nsrsL4YeUObLb5BxbFZzB7aUQuroMtOkZDuE9ACZxEFsXb26+4DL
fArl2+a0HcknsiMg/6grlakUOKt1yvHSdRDnPBnaX1w/qB1jig9sghxmmyN9JAeWA4Qc1LkeLO7I
pP56ItuBfJAbgfjr6OZBbn+RO64F1Ofu9WE3yogwtikBs3n3GRFy7IBSGwMjtyHkYPypMv5yOtvh
uxcbofeiLb2/en8xm9WQ4yfLaLlbV4gOHGxalm3bW6EjoJKmbcHggx0dETdvndV2BJ9Jj4DcqOFr
VY5n8vsL7fpWV0lyV5fbnVKiA0IxsR28XSkREDg2s8iDSV3/67lWvnFW25F9KjwG9k3F5adfsMfI
ynpdRb9cLZPN4u7A3gI3B7UNDMz4AzE+8pcm6DTwBQT+/NTMem+czAuIPpUeQwoP8Lq8/JquPvv1
vUL0ZHmr5e1mLXeAHxSwKJSoKPjMe+0b9XyYwBOAv7Q3NecxW/6GCW3HcCM4hu9RIyFq3XoNhKyb
v/9foXvejfWkBY0eMEZsZrsbMnJEjzB6sC4WwUP/ENOPGOfNBF+xoH9tVT6e/lxX3/zIaBU8laj0
2zrDGTeheWf/bE1o3vf/0rfqG8z1lZX6y92DrkvA6LgP7mTURUgPHOQSyoA1uf+MoHvTlLaD90N0
9FC/zotslmCE4x71Eno1NGbtFET3wHGBZLbI9k40Ahm35SDiblLqUSj4hgm9AOHDnYwAXEcAv3Qq
D6L7C+NspXdc8gGcCJTUIah/CO2ekVsQ0DMLmK+N9t/3tbxhFtux2wj+hN2LJZ6NxP5C9mEloBV7
l6pH8QHQ/i4kWlvLdAawWRal1HSeuMankd1bZrQdv0fJnwD8VcPgo+T+AjnT0Nd6u0sgoY3exASY
R6ip3n3wM+WDSt06IUMW2thQGH8K5FtmtB3IR8kRkK+5wUeZPYawlvn3/x5u1C5RXJPL1ITC+Qup
89oTUmI99p+5Iz5y9rZJvQDkE+ERlq921z/90f3Fc9NvvlGLHWRbpnvX1IlN2MVy9xnlFegAqgRr
V/kwDNtdNr9+7xzfNKftYP4QHUH5tg77H+L7iyjs2il3GqdC9Y5AFMqAT7YdZNt0ZGPRAWIQpAKa
xAZC2nZNd2Rl3zCl7XBuBEdg/qGXYmtT/eb6vUJvUSbL8h2HjRHLnfc/2HhdsiOb7upnzpEcuLDV
BbqvH8LWMR/5F+a1Hb3xF4xQfHUYCJDx+F6B+mwbGrSxXkoV7dRlglIy6pimPeKyoHYHoS1skNj0
EY508U1z2Y7nD9ERki8MAIY/RvYXvcPlCvbv7I67cQ4Q1OYg9XiJjKQUMxO7owr64fL7v78+j+2o
PciNIHstTH2Q+L8i9iLxaFgHYHegxuWA43/aB8LcA9gKAmXNTWQwqls+U6r/7Xps+5LR4nhQ9Uuh
MxIU9tkIPNDbpEcLdQ6baP77Z2LyfPLPRkw+7Ezb2ZMNgYKNXQfDzq17lzIqS1sHkE8T667jbpOs
PU3Gfj2f7U/4th12b2mafJAbwbdHlOTx93+HQsmO3QqCTMyi1kPrx3Pvgg8QZZbN0MOug3Hj61sm
9AKGm1t5pnBrFF8kth5/bH8BPPn+b8lS7BJAEw4QwKZzxxvfK+FzEwtFHyjqgO3dtIaMUum3zGg7
go+SIwRf8zSPMnsMYa3vti7tzIpCsRkyKWSbbHtZAB9Q2L4OrT0bJzkK8E5+PaEXAHwQHOG3PvYB
kq11g93mq59dsS5VPkjuFYqncDKE3m1vD/g/yJDBv23fXgftdhQqdhRtdG9UFHjLjLZD9yj5DBmw
no+F5qnSy2SN4fZLAcTHgb1C8Vk8dqZXWbnLwyIgosGuTRiDuObuM6qzwiEu7ppgdl5olHzDhLYD
uhEc4flis93m+v3F7gP02qWwuX6XzhD6PuCwAEQgmXruBW3IM6DAwza7J8cNH2+bzHbonsiO0NsU
WF8+FOKJ7B4juYL95zvdgA5VHtg/AMVwZ6R/60TShI70uyMG7hR0k6jfM8kf3jCVF1DcSI4wfC2a
efy1/cXuau0SxY4L5FBsvet2dR6O9ICA5UnWPwpfnhn0t01nO4IvfdEI0FcSjJe+YY/hXWk4yGyj
Izuo9YCFtW1I+KGtFQMdCdnhM2yNdbczNDtDwgjddRgOibA2P36voFe/ntB2dDeCIzRfrAxsrt9j
7FSyut3lLgKo0zFogYD/PQQ3I+woFGUdiGfJJtkf9R9d/XpCL2D3IDjCbuMeX2tq3fzm/sIIJcYE
jkhIdtvgCqkFbIC0oMP8Pk59TttAP4tD4WAPBmW8x/GnzNsbJ7UdzqfCL0D6csTzVHh/Qf26TCG/
2pi2XdhVOEeAAJaPTWUj3YTzPSDRtIAJuC+xo1Gx4A0T2g7mRvAvA7kR3CsQuRzi5W47y6DjCPrM
Xexs3yoA50cCrYMg8XjQxBEH8EkON8v+9UdpO3KPkiPoXm1ieRTaK9ieBWZfYYOWUMPrS/bX2quh
PRA2RoKxhLPJqA3Vc4hRn0SsBtDg0OkA6mkBEQ5s+bgf6U1T2o7iD9ERjC9GNj8k/qkxfGlyT3nT
Z9f8xQN1IRI1XYBjw9SsMXmKmQmnCEBlA3a1bsz0fQT6WO55eSLbkXoUfDbr//fjcV8+OvfxuGEf
aiaTu4OKn5ye+/ro3S3CScoj0Ver3vcLtrj9/T2k3wxb6Ali6+951mj5mBtvkVpB4/nv7yFIsaHD
D1IF6Ja2oArlQq7Qru6G4AgI6MVdn8oKhyAROEoAhjKlqxAOUnbWFB2c72lCyy4EsgSi1FLVd0NQ
C6EEr/lWxuAICTheYHOf5yrpIc19XJSH/36X1em5kllV/v4eLDQ8Kvn9heu7hDQGwzGGcBQebIQH
RhCKZDB+s7yEc6nX1/8LCaukHoI05C21pn0ijmlJQy/VRqE8XMUdp46rl8iSZ6K1Ld9gmVcRrwhK
vzPUh8hR7TTENfJpbtzGTW57BEvTN1CS87YQauI6JJxkQ1p7XSAqTxBceiGOLC5tk7s5Hbw0y8W0
HMpymhmy9swWdZfOIBUvdJ5zWMEJRBT6m9Ea8UIT1+A4y6YDlQtqmeY0CYJJKOujrss/WwO+Lhp6
HeCMTBqNMq+so+S8C3DkwzFVmR90bcTjWmDFjbbp5l1eJT58e+GVXZN6bZeknpuTDwDcjBhN5sUd
U56W1aJipOUiRRXvg2FVdJhwVbv5VCLjo+zMgpdRm0+7Ngg4bE6P5qwW3UcSIA8plM6GKOhnAmfJ
EXNt64QyIvyIBHjeiqHiYW9k3LJkyoksLK4H0zztjB57NcrVrGwGyy+jZmo57TS2dciZyA5NWeae
rdIpjiLFsZkvRBxcWXF+VndV4Mdl2PuCRCcpAcDiWn7ukcy8MBvq6dDVkWclqORR0SJu6Wiuzegr
6pSYplaezpmKybQB5oP3TWB6QWdc4jLoeSvKZu60xVnWDniS05odyiqbdqnuTzpGHN9wHLaoItF+
yWqnOgyVsHxlBYvOrTVncC84Vdgv87Q/Hwaj9xrWxV5v1WyaMzG3OyOaoCFRfiOsxq9ScRrFqPWU
lZuTWATlLCCx5VWto6Zp2BReF0fOgpQRnvW6PCW6uRR9cBmEsESRFTcT2+1tr4lU4dssCngpkovG
qs+VtgoAPTkWdS+8gg4tj+E5mRtiWDWZuO2M9gOyM98wB7vjRqAsjwTBZULJuRvWoW+H1ZdUEHXS
Fyb1S8kiHqbDZxRJg/euPcNSzNxgkcDkyiQ/UWmS8LrDEQ+COpmhtv0qa3Xk0EZ4QdXUE9OU2VFK
Rc5ri3ZT0XRnfVcmPtPuNDbrT3BOlORtbU+7wok5UUHKcaQJF7D/jyMoivoY51PU6JoPiF1XRdFy
wyn0NHKo9EqzsT4Z0jiOoxaeMhZe49zkKnZvijw2uYjDQ2Ua8FA1hh8XXQiqrbiVFwtXtfAYVTNk
ac2tODkxpFr1Km79um20nxp9Bc9On06ZaI6dyF6ytBYTI8epZ+TOsWbyY1eUhNc2GfiQhRGHfnYJ
ehJm0150ktfCZWeWI1XIq5BNhaEvwBTNiV1NzQT72GBnLMwkBwr1z0Jk1wSFycJNZXlG0iJYRD25
FXZc8ipyy0k7uDOD2aWH7HoJ7M5hE9iFlwZMe8SObmSWHgWUeWmOFuBhZ/CryGNSfrCkPBZGzhsX
zwnKp9o1PpTFMHiRMI5Sp+q9vs9DTnH2rSvEwiEk93ObzIrEPZFZf4wz49aMupxnDaiQW/RcdMHn
MHUhXdahH1WunxUo9Fy77n1coZvcCSSXcfDRqXLB87aCO3X1qkNlymli0GlFjZvIdsKJHOQ8S+vP
lSDHRqdDr6/tlBuFeapCWnkOaz8io50Hkdvwvrdv3My9ogMq/CxxQi7qVHoDUUsUNbMwCbFnoXQa
N+1hUrWzlJFlRLOa23ZjgFUx5GLAGpSRVSk3m/Q8CvVkqDLBs6BWn0RvoWXcYser6qH3wE9f9EFS
eyKwTyJKPNn118Tuet8JMsoFsc9T1/ha2vpcBnbNpXA7z2ji0NdZ8W3IAupVFJwJCZPKD5ROF2Iw
j3HkXGI7XMqw/azqEixxkmg/G0jKWVtYEytzEY9aeVr19NLGIuaG6M9LpzsVcX8Th03IrTQ+r7E6
6frmImgDh8cInju7M8NJGuVLq06vTDcEO6uCZmaU5tfMJTMLpx+HNqp5RKNu6lDjsO/iig8k+loN
5CIOmkMStxeZoeemyr7abTwpGbkuBVp1SXhWZHXrtYlxODhI8CTu/wT3E/iDsmwP/IvXDEPtVa7x
McTB4KvIOiax+9Vl8SoKXWdRx9qLrHZhEEP5NLFPws50OCmigoMhta5kBZtGoyLMZznLy+O6d4a1
fRx420JfM8ySqa+4V5knEGJeHIqCS9dYZmFcTQwt5EUZlV91Nnww2+LQDkXi9aSKZ/C6iZA7A8l4
j90JSpR9Kyp6Flj9MA0IamdmrAU3BTj0VMsrjNrTRIQBd7tGTBpriL2u6DHXUUUPGyMz5lZcRV7t
smhSY+OkUjg5dZShU96l4EOEbagTN63xF8riYzOy8Wkk4vwwjuBmwd/NjVaShRVgNWkpCXiUBJ1P
nXCa97nkg0hCr0nQleVo14OI+INTZaHnmPGpVnKiA+PSaYU3sH7RO6afB8Vh2FenVV17SCjlBYP9
0awMzWG/+yyU1pF2o8sqKo/gPNKpm6ZeAgEK74cGApuQ1V6KmmmaqI9tks4dq/8ah+jIjWIDLJgh
JqnVs4mrVM+TjLY8EAh7g05rrutE+mEUgj+OZerVOWg6nPEuppYw7aMc6VViGwuWuuDcjKLidtKe
5k3ielUVTcOiTXhUMl+i8Dyqg8yvLbeeV3mpuZuEH8B9xpctcVPYRhwd2yj9qoPiY1SLnue4xL6M
WMrboKG8YmY6DQd5bjP9pUIs4SWD1dEa5TMzTxow9W3uUZoZ3Cnxed7k2aTLsQmRHxp4pcoAgjmW
TcLAvXXC5LOOIVSwc/SpiY0vbV8tazM5Si192pXOQkVRysGizOEZOE+HqvAjO1nlzDoMdKY9zJIT
naQFD0X4p9TqJpftqSstn4WVl7rKZya9DHq6yB33qkXBKaL10mJ0mipbTqB61s8tQxyzoEindpt4
iZJfFUGeq5wjOTQzXQ1yYpTVETH1BSpQ4ukoPYcy6cTIyIXbuXM3KS4GaR1apqY8F/pU6zbxaU8P
C4slc/DJ8Yy1WcvDWiYzYwCfmtQ1PBYdWbSVBb5JVglvVJ17LKedbzTl4LO2/tTStSb2A7kMikj7
g6uF1/Zxr8BkJudxjOnUtSTlRRxVp0ilpa9B17kZ5kXGQZfjiaBZwLOwvojF4EydISrBsSfdtEpw
f5bqdAYlSTYxNaLcpbX2nLA0/TYsj8Le1jNQNeska9IvnRt/7UQgvMqWM2QGBa/hYYKHip2rQnXz
pLWnEGu6PKPRRLjiqhTFHKvk3HC6c1qxsyAuv4BdzbmASZlJGPpsGD7FYG0goblS0tbgYzvMraG4
atNk0svhXGj0xSnEkRuXi7IggjtmJT3Rlreiaz8mrUOnhAS1ZxU646wEtPL0W6bCBWQWp0D7Xhex
OQNjNo9kdgy5zwlkFAuZd2rRmPUirIuUp3l0nTBr6hhF4UU4xNMYuT2XkJ/MOglLqUWTT8H5k5PM
DT7LrHCP7TADR8filuu2aj0SZmDcdGd4EQuWmKWTsAtLn3bDn11sDLxuSM9rowKlQVnnE5bcFo0w
p5mwV0WVw8NMe+npVAmI/ftlGwrpKUekvGhBn+tV77CbzgopR3WIJmqoMc9S46uNk2DWtRD3Fbah
PZqqz2EkhUe6+iiuHfeYCaPjZa7lxBSGDcBZ4QSi8nAOpnSA50cnXCF8nTMqODXYZR+q2NNNPUyC
Mj7WViInYa0rPwvBHg5lnBxVrAdX6oKfBRWZGaj7Bm+/ibgojBPTSYSH4hiSEt2vIHbKPNX1x2Ue
ZhNXmjEoOtjwVt0aREi4s7b0w1TFPBxSiPTbz2ZeJFzH8ZUtselldf15cGCxetIWHk5axV0mP6G+
+DSo6BMOHHIhSNNaPC5Y5cVmAeYVI8+yNQR/TCY8sMz4K7yxCM+0Aba3djvkORoPk173h4rWCZhp
Ok91cuEMbu5btIw8d2CXjpvNByVcLlkXTdLULHnRQeZENAS8jpNelAEECCEJykuW4pZbqoW1rzVk
VNkQLxrDCr2gtWECuVkLXlbFEPKe1O1JmKfdpCjkqkDFUS+imSycS5U7ekJpbvOwIH6ujUObVBIi
tuxTT1tIMbLucxgLiNdCwe1YmTyJuuM0VUelUV8kth1ybaC5rVAB6t6ZHHatgMNU8TWCiFyEakoH
6wTTpOUsSE6c2LiWwjknfXUUwN4knlrFRTdABsxco+IdLgXHTt94aWUtjBjPkN0d1lRWnLbxoYaY
rtXJxzJK/L6MZl1fQDjsgNNspjqChJaKeWmSI1wmh6mMZ6oHzcH90kz1udbhiaobyGJadS11tIhp
wA3LnpuJNYl0d9i2kd8OX0guA65SeqKdYGYbgR86BOJH/aGBoJNTWt20RbwYmvY6VvakNq0JdE4f
UmyC8nTshLVRwvOsXHah/JJC+iRM6xtrScVNDAASUZ5goS7iujtVgVRebEkwCukUcroj8A6XJGQ3
scG8IbtllM6NyjqCYHyad/gwhey4FvmktaKTIYGcI63VVMag6HU5LUn7BaXhl6h32y8Q3rBj1Mt6
3qWD9BJ7qHyZxpQr03K8vGXcKppJNAwm2PKm8Addgz2PmxTyczUZnGSYp27+oa8xxJaaHoMt8jtE
Tqk7TGhXHNut2XhFlRngpcupqJPOE3lecaXDsyZ2Iw+WRHqu09gXidko3g0BuCyRzaMCpzzrw8pP
+oRMhiY5dmiseGznRyHCfreO8k0ljVNdWwTyGPXZMOQNSupoEsFJ7SexSj5FCW3mmRXriZ2m7WmD
ynY+BNbKhMgLFDAKF8SxITQNI0j8rEAtWFBm13BaSuvJcLgI8vRiSHqIaI1zEyPDZ6q6SENdLHDd
RTMtHP1ZIPlnj4zIwzk6pqH7Z+Dk5lwx889U2uiwFTnhpQadshtHHbpdoqeqUY3JIREoLvMqd2d9
g9msojo9bYWKfGqg+qhnFsSta2WjZv4l1Qqi+8YxtWdQs13IMDpWtZFLL2PtFxq59BihSvCIDckU
21kyBYDBZCZFdEUkzk/hVWT5kQZeYuBIR9mHzC2yaenWwS2yCjnN61blXhEdqsq5osCi+LIRNSdJ
9UUXoGI0DNiMhVYX83/pCOTvigkwFawJuOgdyd0GADYdEU4dt7A9sGzYcwnEl73rasz7yLlqguyk
UP0AIbcLpr5kxSyCp3kWhDjkIaQc8xaH0q+a0OVNFZM564KY96b5qW6G2dNdF89ovxuV91qK8OFd
cY//+Y8rlcL/715S9uOP61fN/fiv2Uqt6eNyfNGanX286seLztZ06ONbz0Yc6+Xd++o2xORfGXwr
OwvnqhIEBcTHF9T9xM4+9n4+YWc3Ug/sLOzahZeerfsciWtjB94GAuzoAz0Le85gEy+FV2ZZ0HnO
oMv1kZ6Frd0mZArrN044EEo+pWehyuJi6C4Atsu6bw3ZLMIzmICV3sbOAr3/jJu1HWe9owg2HQMR
DNsegY1+ys32rHdQZQJVYrS25DStTrsGYhUnzgc/wobiA66oV9vsMKbDLYQAhWfg9NoYEtAjUlZT
sHnnSJfNcQOJFu+cEC+w6G+fLOuWaTou0NE/zRNcEpwYsqa6KV2PP+GQ+zg0gPUtJHiQzD6mxhB5
fZMyoN2EmGSOWXsatemCJEHjdx1mi1RactblOeR3jdAcDa2PIlOfm1FNOTj9zG+7tJ7UqsMXWEb1
WZxRetzlmebNkNDTmHXyE47cw0LrqWFgYNJCdwmhfs0tZFxCnfIzZPTnlaXY4UDAMwAZAv5ZJfmk
z2kyg8BcTVCRhDektm2vrFDEdVpWJ4Vb3hSJ/QmybteHxEdCgJAg7nQReIYYkulSVtN8CBaZXZYc
FXk5dSmmXLZKe3GaER6hMgTC04g9U0gJmUL4MSxdCBdIe1MEpjh2MRCyBonOmoplM4wohvDasuXU
sdvsSIVqRfPyhMKvcSuJTpp2+ITjNQ1WO7GnEDKmqhBoEaMM6KyohyiKCANCSIhzgAevb0OnKz6b
KCknyixPHJxfBy4JJoURXfd9aXl9lSm4q+K2ajLpdRntuEmB9ckhZAEeqYgvnEKK87ZobMhtM7/s
2FerLV3IxoTtV4FzauTgRJhssO+g6CxW1TlwsNqvewsYwTpMPNo1JzSglAOXn38ZwMJzu1Zf7CyQ
U6tikIuG+BTJ4jquQ4PL3M7m7qAjjkwqD1VqOF4togyi8yq9gsRRfx0oa+HsAlxzhxaYwzNzGFpA
RPVEr1nwckGizuW1jL/YfQoAySCcIAuIcaGJ4zlFchE7CfGcEgoSJUmjw16GX0uS9Z5QyZzWofD7
LASyN8UfNQvrSd8CsejiNWMVy2gCge8XrXF8CHREMGV2oiCUZR+Z0xkzHHWxb4bdLU2zsyBv0wm8
6ktzMrjrsDClngMsnVfm+Cwsq4bXTn6dVYWYp2V009hFB3WEKPa7upsBc/iNBekF7EY7gUdrgGAL
1CQtQ2DBsHU9mOqzoHY3S3DWeU0MOUiTBYeV4SBvMDvg7qtbs7KbWUZKtahVavupGztAwFS159Z1
OXHr/jyzSiAre3nS1xTzQBWW72gIMEnCOq8zMyAhiiDnVSrPezvqJzGogwfnlTjzIU7caRgbMXeE
cU5Aj2Je0OokiUJnglrxzdH0yCrt3Kelmfqx1cbTvkDVxCobCMmG1prnQ2lM0yKalZYV8b6wDmkp
0pPALMLjKu+B2E5syu8yqrJMBy4b86zMKshcXVBa+rmO6CUugmKi4/LzQPrAS5xaeXUSOoC+1U4D
3TNeBdkZNvJglsTBZzZEENgVg8GjyL6xGSxIjwLzCJ7ozxmtINeRwbxM45on7pA2kOnTdFEod7hy
ZRxOZZums0w6p27D0Dx0+4STxvxgwLM4MRLde0PLJBBBofL7SDcTo8iOAieYklIsKrelM8jtEoi9
GHDujSsmbhKlE9J3/cyEmtgkE/mtDodvoNHIqzrrIokInjSip54rW1hJKb6kQWot2ziFUkiVh+w6
kSaYuapJO76Op6aDK21OSogKzQb4RiZiwcFWm0BBygtVDs4cJYPyTBb1PooJ8KEh5KJNQyu/bWzp
dyT8pCnETxaQjrOe5q0fQHF00kGxpTWqgTsZg1IQGYSfQT7I0xYImDoAagIguwDDM5eWM/CupchX
FdAdvB5iwsEiCrBSSHt5KZ1ZjBJjWjfwuDGzciDNhLKKHZaRP1j9GaOQD0clPHPMyq8s1OvJ/7B3
bl1y4ti2/kX0AMRNr0AQt4zIi9PpdL4w0k4bJC5CCISkX79nVFXvclf36TN6P+5zHmrYo6oyiQuS
1przmwsv1RRrlZ8jYu+9cEPzODL6xlt4NjOeNAsVa3oya0dztW1fTdO6wtXp3RhEcR4nVpTMeS/W
X1+1IXzXCp+X4UIGSNbqQ2eQ11sy66Jvt2mHI22rFFEyr9Ms23HBRSEBvMAxytojNgfcqm774nT6
cxP8sA7thOMXRs+cVHVmIW752Zj7vt1BBty5cLpLO7kbe/dtjHmUj8KD6RXBR6xVipZVzUWqIohv
szK5thPNJ9petjD5kMn8NNIETpGOj8qKe+MF+F9qHKftXDXj8I102fNAxqem45/TwB6ov52ClT6M
4VoFg/uIveAxFuqs12hPV3aSbCpXI+5l03xap+yil7DsRgnRPnjZuPwk+FiRWezTqHuQnts7034e
Z/Yw9fyR8CiBou5hl+VvRNz6a/2gg/CzRXHNDT9afzk5bj8HhnRY39Fu2cTL5g27IZFVKscvdrCf
bBYcONlKZuYu72Xz0jf8FebRjyzTpe6bE2/cM3zTR4gPp57Mda437y7iw6eArI9TjNMp4AGOhv45
E9HjYLXNRV1fHB1vG/pK8kQ5+Hm+35dYozSfjW4PkWiyfDIRXCZB0FybWeQ+HMKTi/qlcHCBnB99
28LxCUMZ731RF0sqOXy+6FDHaJ983uQxhQcdmuYgAzgUgye8oo1CluuorrqaYxGOZM6g+E8SJ1IE
9X71hpwPME1Iz4Kc0ybYxahByq6rvxCPXAcJ6Whp0XPGVDa7LevuULJ89/3MK9K6ecrC2WF7SU3e
3/yEWpBrGkNFDTvNi97HG1Y1R/82Re82ESwXQRsWaxZ88lYy54pZ9bnu4qng0fTsJMoem9gqiqfk
3LNuyqe5f4azikZp27Ctoigxg/dZEAoNYZ1/aIkTa1NAAdQy+TnzM3vho3LohNHB9ui8Ojtg0aak
PmVCoebiA68IM2nROxa99drvqtaPvo8ehw22tD9TwZcdW3mpdHRlMXoostpL2+j4tWb9CHsh/emE
KQIJd7SbVleYzWeVp6G9kqG/ElQo5RiFF1jxJg+srmo+nVMevpD6N3UPLmg6Jz+HKL46r4fOcDNB
N0wly8NturVTWe5nzU8SDmvVc7nsOenlTrfovBcs1y7atrLf4vsmwKK0nfQLVsdJtQRa5mFXX72k
eZswmQJ+asd20craYk3dDNl3pTmZV3OgrRiKoBMGN4M6RhDg4dthF140KtdWdddosahA6LjTZhJ5
pLUrMjE+6454+4nE2IjpllZjGgvou4zlSxiRU8zJj82bwrINl7pwXnpmaWh2y6ihwirRV+nYsc9T
iG/OmfmhrsVjHTfPnVYGy1t8ChSLcNdQshtncogN5H87ubZaB8IhZ4RxXidjVMWkfwCNCS7CdQaY
A/1GJtOcYrn2lVrG9Oyi+kuqoET6c5ZeReZfxwX1kvRpbgTdbQEc5DHA6l/cLMspiGGy0oc+lWwn
J35vV5wUc0e23HnJl9UM7a5OzQiugQG7WEibD1ngFXGmGZZeokA2ZH0ZJgQCfed/U5nf4iTrjg1t
5cvgyS9z3NDCMlVDTBPTsUfhmpvVZSjV6I92g1C+Bijc0MyFhbfanR160CZY2nmXwrwEj/A+a+/L
vEAatQEroZ9dI06GfTdAzNSdX9gEPyrD6KF20bW264vEgihatm2VXDoo3FkAY36psIOxT9yZEcd+
YyCZ0erWGFVEgG9ZvCg8+4PqSjrwoUwDuuE4z/ZksO05nbcOb3l+p0ta1cFKoHG0Z2nFWii/3U9d
8nOFCVm6IRVQzjVu4WgtmDVvtJsedQaDNVNsy20ifww+7rm08/OarSjAGZmudl1eJmevxsw/mjU4
rjZ66XoF0SHsrl3gWmwk6NS8eXlIYuwh6CNPmV3ZVzQ7UJD5RIvN72ecU/S6MP3q6WXZy6X5SMa0
asf4rQ/6OF+yHlaIv4x5MHRnFS1exVar88mDTzH0WZoHaKCGYX2Y4v7Sd9DznNfiGfXeV7mBlglF
QHKH/aRou/Cj79ZrOJBkbxnEPxLch2JZcs+GUe4x451lu52yvn3QQA2KLfWPdJaf8IykBIsXNqZc
9ePq4PnNjctjsoKv4afMKFOsOjsnQ3RXe+5ZbOKeRP12GgVqwCBTU2kdNzlVoCSIqqM8bQOKhTKG
KImHqK08Hz1e7eDITHz6qppuxEeTeqUSyanv4tNcE5S0rPFzMwf+pbbNp2FkKzAVW+/rLOKv0eiW
IqoX38CPYM0pjE0V98Ob86Ai6al9MKmFDx/fNVkTHhovLMdGf6GWBnhTQFD0nBw9T5ijNcO+3dKP
DochtvesHCnxcjp3Dp3yEleybt49mh1wynRQSLtLh4dmFqlL9JXwUdxlHv8wxrk9SvO+nNKOlrbr
v/lD0OLYWmASeKgyIPyhh4eli87DxLnHF2w36fJzgfk1Mn1XK3dig2LFFFGVK8GuyTIdJU8/e1m0
SxT6ACVX783LlvSrWExapS0XD3Higucs6R8xkGst/r34QP5Je8BDdoAeEyCtJIx/1yZ+0R58M+vR
cez4abKd+chOk86HpjDzfT9DlV7Dp5VYiOLZbgjQrHfzUCZjYKpw2sgldC3ohJEeFR3QzcbJN8to
2WypQqUcyHMjtS6jJbGlkvN90rZNwRaoE6MC2cVY3VdevN71dt6qjAWVUu7r/5fuEJgKArD9/2fp
7u+PnPpVufvjh/5Q7uK/+YjxZLdnS2Z+REkAde6/uUrgcz64SkjpFPjkLQf7d64yxQzUMI5SzE3H
mKnfZvX8yVUidYAcO24iNEewnf8TrvJfQJXIj/lAOyEt4ooA4n8VxNCceYsva0CVG/s0OX1Ay7bl
v3wk/0J2++drZDRLwyC5DUMLwXn94zW61YHrJKipBvPeCl753vC7bvz7DKN/cYUb+vmPaCgcKQxT
v023gaQZ/eVdRF2zsEbiCiFMXua1RdRt8uCWkJ/+07fyDxeK/6IfTmmKInbFhdwcVdiX8sxjl//B
JVLwrySIkGK4zYX79RvpWpZ1ncAllmQo5TQA2dPlf3gJgoeZEjxgCGotnncSQJ3+9RLZQokbV/VT
ZBBmF9j1yeO/v0D8Vz0YdyUejwuxADfobcz2X77yppFAEFb5sxS5yO+D/P5pN+V5VVUuz/cPT9Xl
+HSs9rv98+X+mD+/PuV3P55lcX982O/HfBfm10NfpF7+eCnXJf+/qMDBv35xUL8zPBAEIby/fMJ0
yYZsJvLny8t2enW4UP72/ON7nwNBLOef8f766d9/GgHa8L/eoPg8AlDauDvDKMPk/3/8xDfiibRN
9c9Gkd260sdwnc9iy05apPcDKp0mFTtinqNwKuBi7dZtOZppPm3wcwNji6FN4CVDEnWhTPayrc01
Q5lctgt/mw0t/YYGla+aE4V05S9zZcPsixNJUMY6K9hMKsnIJfbCXIeiRJl8HzS9yaWvD1HSF5Pv
KkmjAZb5eNRxf+pUDFcrgOAQTxAI6fLNa/kupOiaJgk3+Fl6TSEcaAKbHINRFSzLHmQI35zL7ozz
tBhcWPhrcsELLkMeFjwZobyJBmCzfIQocoiBP7RSPJMEzIRWtNoicl38BFK1OFhgDJbGF83dwQvG
e4G9EdxiXyw9A7V8v8Bot2i4kxmnPM+Vx3OHSi4Jv2/MQsH9wgC38PmJGFjR9d3sfaX90Q2Pnn+x
XbazdXeRflSOABQd6msK/EDNp5SMx64d6iJzd9x2SzlAi82bEUCj3uaXuNte5xrwdTrp90T0Huyw
iikLa0ygS7w5ZtCR5XCl/vgsBdjyzNTPMAZyvzkNGxCvRKxvJvELJemIMksdXfqGBbobSHNMsrRC
if3oZvOFRvw68x4Cj4q6vd/RInQazh8UEjXm3I1HYcWhRtNrUElk66v1lovItgcONJ0pffYWVSVc
fBV+s0CItmjTHiLyPGTylPkdwC5wpNPWXnid5syDmgQ5YOEETjb98BJTqCYpRBTs2Wbymj7w+ayC
N0hlu5qax2TF/ur/7Opqk6ykEz3ILCqCtatMr+D8TmUfQNlyE3TpzQFiT48doDU634eaH1nt4fYe
UK2autJyPEyhvmwzGMcNcup1i05CX2N96rp7UgMfuGp3dt1DGJ285CGK8H0/qvH296G5n6Ynf75m
6pOq70T/rLeHDNwpz4LzeKNyCLt3XnPFEzjyyICEIR8rkI0//0CrnG/hj4BCJ46+r6B7Bf82hS9G
yoOfgDy3Jz7PRYN/THvyuSqGDSaABeCC+zSCfjrTR4HfPmoIwPK9Q18/6WuDlnyETbMOaF7FBHmi
yV3dXV2TnIZOFCFzwETtJanbBI74o1mmHao6yNkbBBg9BpfWp0Ab75dJF0mw7gEj74Lgx8JZ4bn7
iF4NbKTQgYrH17Po+rBGQnx0c58+cBHSY02bL164vGULMFK8J58CovdysLAvLLTnEd2Imh9Hte83
fOjA616oandB6t9bbwtyjw6nNuv24fIRh3LfRWtOa1tM8c3SGooFf4p5hAjRlXql+9Vvnwnk4yxd
OrQX2WWJMtgmRlZNwr4HwA4SKtROE4deoB5szkGcFcsAcwW+JlYvJBOw/WOY7UeAqbnfxShWfcGP
tG1vdQmUhMSf11JlKOXHyZsvIUFXEC5AiwWfoeKqzQAoTo2/X7xeg5aez5b7An7N9MihypYQF9vC
4QlDaCF8vTNwgQC6u3VvDXvcfA5aR4AgaYGStHCljnGvfwyAbHMXBXxvN1MGM6VFjU48n9USlytF
Id3U0YviM6wmkLV5H44SsipzVbr22ZnjoTew2sdyEYimNIPq0UUu/A7yBEgR0HC7rZ5wzc5b8xT2
Cfo8yh80bNyqk5wfB+gvJxb7GvtsLe/4gryGAup53NrJXZU/l9A22rJWwWMybQ+tVtBgk/eZx59Z
MCb5NpGfYlMn3bK0yCZJoT4aNPdJtO5MNvnFyPuwzGTrP9bWTNeZdqdAojqrZ9yGfmQehdATKKDx
tR+2JJfWxbt2MmevNZct3d6bpq6r2GDznwBy5Uu3xntLfQMVd3ZFnbr0vNwwcD9U3zs6qDfGGOQP
SZ+nwG4767E0VzL9Oo3kyVfI8EwqSMrRjOlbs9G+8EdwwZCVvec+xa4H+vHdaKjw9bQud3aTTyNv
Tghi0FI4KFsozJAAarDvd00TXr1QynLG+8mdneVNSQAR7gFGVrxJds1G6LWOfPEc8diromB63wDc
V51LomJT895v5Os2gTSirnsd07lGmxYmhZ+FAMPtDz2Deh3GNntOxAJPCzZbYeL1QjbCi2zdVO6l
4EDJII9EzZ8z2t9PrZL7mfMOeoOEFT43e9f2FE09oKwmnJN97XlR0aWh2uOOJDvt662IVX2ZCTZ/
BQKlZEnMd3Tz9raGxLHdMin+LZ2y3HIq4S2xkiG6Ym8ZlglhFnZLtUwB5Sc68f7rJEl/osJkZdC3
ODsQiOmzPj2lsnM733r3yZDFe/jHFIKwfbJxTIpZOB+ePqoL+NLDAe5uU41j+xYhigPzzs+7AMxp
Paxl23JoFU4htXPL7/QI8oy3RE+0QFW5ZXz0Le2TIPazzc1nHzEgsGzIbyAYBJ1pKrQRJz9cEWBA
eOiW1WKJXMtoSAlcRPkRoJt9igT233iFD0wVfIzN1zDcUHIdUHc1pRdv8QVkbofFjxCTu8WZQghl
vvGHz9MClJQFPLzFBKKK34JQiaSfwUwgGpWaMGeD+dEk2y0qgpyNRJLKFwSOXYS9LkTKalrT6xYC
V+3meSgwL18W2y2UVd/iWf3vSa1baKu+xbfsLci13CJdvNtGsA6IeTEefglG9wWr7XVZ1dkgL4bP
mFQ+EmKjbqsghMfcGITHoluMTBBUKt0wAdkEO+gCYZ6GW+xMtYOqwgzfhCG3+AfSaX3mRZDNIOj1
NlPYMUBRAW9sd2SEPmd62NFs7RE/s6ZGZMb7WMTkl2RkW9Wnw6cJGTmCbb695eZ82twjPjW/G9qY
fJ1GLE0CeqywW32G3Vdlv+FGmx+me3VjkMJQfoUYsQDUgoQ4AVSqa5+AuLwBTMsNZRI3qCm44U3T
hpxaPio7voOzPyS1+DndWKjgRkW1S9tX47L0FdeQ7+d4DsBrbdBnBIAqGwh28PXkFdLo6a7txvg6
1KMq9e3AIBSSEWMDahiXDkVWN/bcIpSVUwDuPwZFIfgQtxVOYiPOAMZX3hb/SFA7aWkexslVcxi+
rzVK5igcdZHh63VkBRE827mo18A/+ltWP3F/QZ0gWwn+fG3U3bYF8FlhSpV9RJaXZdY6x1QsnM1r
923tsMSoOcc8OQ/w1+fIPPN6OJOmO5qQfvaHDgmPBki9Dner6gf4eOPOuvFh5go/qoITaYI7JK90
89QSwHn1GJQDRJ5wG19b0r8ANNnTGfoafFKzhnssYYJf0t73ybYX3vTBeruvZXbyVfZprSNV2sh/
9WuYw9Bxk0PARFhto4ifQagdoO23Zej8g6ILIDqgyXC+PM7yBsuCZXBhIWqTBqdw7KqxN49yAE42
+me7GtQFqFZw64tQgbZgiF7wtRDa3Ilxm84r9b0TWqTKcKvyIRoPdRKeWN/+SAL4YX4LPS8Wdsup
lRn2Q4ZvEzGtQxYg7rICLi0ILrpv0jbXXnocve4pzXwQNemnDaGHEqEyGHvzF+bWUwiIGy3aZbP1
DnfYuYFPASsSDVJ6mOd4N7LZQzLIucoKgKGxHioEMMBpLmbXCQRN9LDugRBeBO13gAXzuIa3wQMN
Ac7tAGG9MEqHXcrdKd7wkuGjfmHUfU6IuI9rgkZStDcFsrQ6PvCVBPC8w/cUnSGcuu4xDlGe9N3B
2hWLp193YvZ2tTcSeE7e64ihCcXtiGtu/GWAOEsuI7PXEwDStg+q0bVzMQfp+IoY7I+Eoq5c/bBo
6Qp0ZdAvc1PvsNJKFWxfzIzNeW76u9nBknH8kEQ+6GF3XMn0BgQI0Uil9g3EQRzxZSy8u/6mo0oI
3nNWwNS49MZ9rafsRVBzaAApp63dsca7k3ASehYjD9R+kyv56Hx+WhDLzO0gLzU4qtxmyL9yoN6a
mkuno6e0SUuQHlDL6+kso06XA3dX4Q3xniF5kmlxTy1/iwf22qZwmxCcLBJPfu48/QBPHAxlIH9C
+T8vLDgmXdoXBHed1/foElhmSn8JdwkiNF3df97WtOyb7XFO3BgXsYs6WIrsbhRm3Cew+0B4/uD0
RrRsBoxrGx1AgOMw9oYMDSgBeZDW0+sNV4HFXsK8cTsx4WNKwpruGzrIRzZGLES5O+szFkmNHrn9
6Kw7p4P/FA+1rmSSHMKNwgRcHL0CwTx6gz1FjItHiOboH0YB93dtu32mPAcWXoJEntyhcfoi5+1n
L/uPkOofYxZ/mYfluYmW5fkWCkVJ2l0pMiulqxPvPpqWOKdrUE7YfCM2l0K1VWOyKnTpQVtbyNU9
w45A+SyrGcEr5CeOcSLPokneECMOKt3Vu2xCLmRsACwtY3akIbcFbgW75guEKp4jZVafVZ0CAId4
tOPjsJ8j+jOKnDsCJH1PUF/j7r3ZZ7G+74xE4A7cyesytPVdvxmHaCP9CBIoc8Ps4NvgS4JGl74h
wNfdj0O4Ffj64p0MtrVaPRU+um5jd+CDMwTWUpgca0nBrRk+FDD/D3CtSjhBD7/pNH9k9v+QEX8P
nf9Kif4Kjf7vo0/DFCrXL3rVP9GnOZ4JxYX7+1yG3yYKYOjmbz/152wAjE3BM54w2xgNyG24wx8S
Nh4ARTDYiOL5JLdRnb/N6vi7hE3/FsUB+GUgq3iYFyYI/jkaIP0bfhtSBCkeavLbWLL/gD2NbuMk
/6L++gDVMBAA+jUcyuAvYiOzvScR74OIg0DmlRjf7RKzhIiTrA0ChY1E/nI1/vtY69QipEuRAEYC
olQuJOCiYZX4OKkBtZMxQOnZk2rhq/8Y3NI4S5rye0az7bDwefwkhYOBM6Ydtt3RiCvl2NXqIDQQ
xpAIaiDAlNSTKBbYqh7kYLOneML5MthaIN0/qgtaOHsAINMUhIG0MQYSDiyADeX0PJfwtvSnMA3W
t5vevRcNEfsNgCJ2TeLm14hPKS8YFQnq4HAKj63p/AmJJtjmiCIE+8VEU9UDnTgPc4KhAlhxD4h+
Jke3uOgyKommq+8UKzfG+HckfSAQ9IzJp4FtSZMPdolBGtUBElbIxe/IEgKoqIfZ/xYhfQgdQ+r2
GMzjeGbRBi1g492914IbmzeTXExtxUPnB2uZbEGA1HsK+afzPtJVrjv0i8vB09lcuEGKsu1NdEhi
1pzrmiAmh96jrEm9lilP6muCGwoJNDatDy2GPlTRJNxeIp58jG2SoYtFj9Z6fbYPJjvm3bJMBezs
BH/rp2JQHqy8yPfyfgOEKqkIzlu/2kOLLHypBr4c2hnABXBcWrai3kDkhd7BY7NcCrp0y92yKaQD
6pR1n/yIA6DDt5a+zCoFAiXBJwLxwGGMpselN2HBYs0UKOjCttzIMN6NnbnxeTGcYxFpfy8DofYW
2h2AlRRJP8tlAsFFiPTCN8cUGvJNVcI1+hG7uC1rG4pzxDKg1DaBUIJMTVJ/bP4qH2ALipPEkI7S
QlcqQW0hp2RXgqolREbpoyV1inOQLfqT89Xygjhu8g4KFXk4f41/BIGbr0QsLKmGZQQ9Fs84p6KM
t0hRNYl479s1+c6pscj4z1J2+xq3xDOhioE7niK7lg1qxDHYobKgTQidQdLgm0NkBoEsHyH0zLfi
Aw8UW3aY0dSfCJJopQJhWbU1hyxM+686DZZybtL4ezNr8ohFuX3dyCqvoxZ+2SzSe7U9OuViaDaW
HiKe8vYkwdVEsEP09DEoBUWO+dJ+dJEEOruoejsESiNJ1i4x2fmpALTROgCHCtoX6znbDaEH0ghq
Bng5D1QBsDP+3kEMnUtEXRt0PQC7PCvVc1pD0IqxyZ26UZMLYuZGoiZwwwExWU4P/pgAWcGLaC4r
IaBY5kRfaLhAoxjZ5IbSF6NXomfPzt6aSmDkLNm1aSDqEjQnorPOTSn+3qvVHiX6uGWfdK3BJe1w
wr9V37SZa9xnfRcNJQS58D5So37jQFwacCc+qrZFrccYmeyu6LRpv9lFuxdNGsOLOSMtQ78yuCe1
Kvq9xdSRPHFIzaceEv4AQyJSRIG0FUdqdj8tJEZiSE7GBwzci0MqrT/mDfaV9xtPvJYigf9cNG0f
8dIDF/3M3aIfatpnqIBnbaay8TM27dDetaAIyXZu+rr7KddxfgULHx+Y7/iDpMir4RlXbq8MB3g0
tvQNMkiSY2qJ6XPCWfbAda2/YRIGCJswbe/XeiBv3m0cRmOgJ3s6hUDY0BqTUmaHKrVZkgdkigE/
Bliz+7BN+nMXsnhXR24kVbyt3k+3bB5yid2CuLCjVB5Au9Ov4bpKEJDDWAeFclByUPm2AIk1saxk
QWrOHaPhb5QKzobWZ9vZxlvyMk0TkuZjYqf+wlo9vVCTLSt2ymk8gdVmb7VBcAP6bjY+iE6pdz8R
4RfoLBRBHExyweoXCln7Ou1ZVM1DgkWBxu1unSSSE31PyE4hcvQOigDg+xbY7pAmej7HFGZAblsF
QVESdyQZlB7qt/M97i3ApCwaXlEYJ+dRcIwNiOagqmsWvawYagHFx19B+d7G2Z1dNgBwh/fI0E7R
eKySCaHaUOBrtqJtgOwgwj73OJYiOUD6SOGTLERyzLBx8luz9Eg0c17JbEyOM/YTZOsgSqSNSHNi
9BtpERNQIHJBSxJ36bjX5ybRW05os7a7KQjie4nt7HM6p+shsfWNL0X9/+RkvJ5iQW9ACGL/G7Jp
RcDceGh8kt0vpqtL5tm1kN2aoW5W052mwNqMkctrsKmoQH0bgKYjdkemRWLyi+/WXWBqpMDGZgCT
uiQfwbhOQM1amRZsmjGYpbcSynnYH6z2vQOK1AHtezrsJ84xl8VOMn1ZAeqfm7Cx+2y7YYxh1K6H
GaoWJg2gP/JakgdtM7kC7n59FyHn/i5bZ/ZerL3fnef/t4tTBI/Sfzu46r+f2fkrYPHHT/1RnOJR
XDeqBvGnhNAQY00AbPxRnUZ/I/CfwercZv7HGP33ZzLq9pyH7PakDgyFAiAdgqL4ZXAVnqJHKMxh
jK66Faj/CWABIOOv5Sl4H7yyILjN0IrwgvDff+F+sHa9bU6RYqltnBuftIU/Ke+OGYuY/ypuI5PW
r3oYPBCS7XebweLkcAFc6+0hz97VdbzlWsfXRGF9YGwRxLHDYvQeNW6e2Oax8zFVJST7EDqRkajX
pgCBRhFhLgVzjctbsJul77b1MMV6gVCL+UeAiyHK488a/ScktUXo+djx0KK3myOIHv6nTonojjpl
dqwXtxlSYIyjFj2zHdJnEwPqamZ2ZUa0pafgx+jFBruM+m8oMW7jltRSZg25wOrAnJXGqwxUp8vU
I1gCtVa9NMoHah3HCPAqnRSovesHpBMxlgJxk+PqZnus5+RFgFQ6Kxu3ezks9YkFN7/25qmKCToR
QhRf0tZfgfTHT8DRkboR67NvUKk2mFUF7xcaVNwIyEHZI4IOOOOaOzvPb+mWTeWYrH6VMnUXzLB6
okgHe9hHfalJWBdiQdxZSPfdjfaxj+qfriVm56aQF/WcvUUS6geKdwbf5lZoxhhQACavxG40v3Ok
LIqoSb9u1I7HhpBr1iMEinEKPSbnoMhpdfM90fTrlDiE0vuGHJsEkVvXe/cUsjBeAQVFx5vo0Dn9
5sIWPDHi2HEwfR0bBELVFH0RGfxYCL3pYWNts1uGCdu+mHTZjoPahb5DmgphcdNwgYE0EznP2n2O
vVt6IqvDgxnl5xBn9q5rJw8zVHqxWywNCyGnOHco3VAPmifB5Y//Yu9MliPVtjT9QkUasGEDUxy8
d8nVhqQJppAU9LDpm1k9Uj1Dvlh9fu+tvE1aDnJalpNjx+xExPFwwd5rrf//vxWPGKAjT/2ObIp6
khevcjA/8k7o27nCGlwv9wuWQZ/Rx08n13fXJZKfSfncrShiVmlu64ojcyBqsweTNJA4WR/TvuGK
67yDlWl3kdEccQ3vjaw2/MSiwO3rpyaXj3Oafa6OfQETdNCsxgrjHKkVq7f0R2EfprHZJ46X7fQk
f/AK76RL8kFppoogLVrnYBhxeVK2wuKR9IfKrOKwluvFMOMnM08vqRVf6Sv2jnD3SdVesR1aJHXT
BfpY5GyWmoEsxUx8hlqlk1UyftkNEBPLkpipvZ8cOWYkWz0hjhixuh+578LSSa4r0tPKDVcVMOMI
JT2Czeo2HkOaTdHpzoNJfb1zHKMJmTCl95mjTUeOhct8S+3LvN9I1RrBkNnFXjfaPyKb7ikfJz/W
0jVcs+aS6v3LQDBKz2Nng5FjZkrNzZ3pOsZpmCoHm5PE7xZv2c5Rb/M6i1CDBnHN7HHe5HH5vM7l
L0dLsSjH7YflNIx1Oxgn5szwCBvL0XbiKCAkYDEd1KuQOfktAy1erUa5W6so8gCq23yayOCnqh/3
QNcQYJYMkFCsRf604k9wE5MXOSql35LaOxg3wBFq7gce+Lc68y7FArekcpzfiUI1w/cvPz0NxdK1
K2ghKX1uK96H2rvv+oyiIElxBncMnxG1nUu8qgz2jtUStovrHRyUfGtZGdgJW4l7qQbraUoSXLvF
GKe7WvfOdlo811N+l5KcxG9PhVUKs/OpwLwNoSstKHW9x32TUHSn9ROVB+gG0ELvGrG3jZtOF1qv
a9wwO2YUz1EsJpBVUgHjq7GwrEv5XAjEBYhDzs7MKhAG7dCHRmQSwVtGzdekLYI6tt6gXjVPyVJf
BF7gcJ55pHUvvQ45DnNHpe3ZhGZ0KCw3DUpn7KihvD7kbLyzG5MIjwOxohSco2pO7sbJ3akqO0dT
haXEcAOshPz0sqByKMiEg6k93iZFGQ6N9agNCU5j+VOZ0+K7jbsQPiDNNXiVh6V4Vi/u7I6hYbnH
bihfyzKtcJgSXgSu+ACtRQSNU0WnwShfzVp/hzOkAjftMFFw78Ge0M5Khky1MU3L+H6KtINXkCRY
ve6c2KTyx+ydkRAm1KFHP8seVnd9IgR/w/xoO8uIaeStdCdr54H2OdsWC/ku29MIufDNUTXbl9yT
ym8MGwMIzriAMW+zqaSnNksxXzyjsbezPTK/z0fbr+bs05Jy5dePXdAQhGAc0PyxsyX1y3Y4I3H/
LJlGbAOiiO8Rj9jgyGjDDkLCc2KSjmx77Zm2U22n/FYX90z2lYZZuRtIAmdpc+wbJhckH8stTs6n
cihPemd8q9tF7RSDeccTSAUs8O9NTsIjAqXpnK5tcuxdewbKxM37ZM+Oh9QVfWpL9EYjcssE5EW4
rmSBKnIHpnPD7cn5FjvBXe8UXbQb6QRyd95auuSNRMCxh5Mb9/d9YvAJ+/dKLDsvbnBkJU8ER3gd
3f1gRtckdk9rTVGcMn2PKmK4nv1A6uU5Kosjc46XWuYAG5jVN86HjMgbu0a/RbjtwsomiCZSuyfU
AGqoU4Pb+JrS3KBQ0CeMOR9fdN0eSaFGPJ5Ty6tkW8Xeq8eDNlpHc7GMp9YEHNNYAJVyjXmb3VXM
fYvmiYtz8PXIXh/rGGEkM7sx1AkfcXjSe9zwN8mIihqN2eR3c/POzQfoqBh+tY3NeL8o1NaL7Taw
omy9dLcHMPNUmJsrZUtk3eexUYSjFKA35Dq9YMHJ0HTE4gUYIerQrbyFUBN/H9vKP1Vs92HmqKMx
Tta9XkYn2cy/ssai/NGNep83cEAWx6n+lLPJZGAdmqPwCvK5btfilxP6n7bm4ZHztO5p2aMgo7EP
XPB7B6q4nKN6KILa43Ul8bwrJU7P+WbEXNz8uMTWOyGoyG+6+k/nWTVzCiRCmsddXyyPDRYYf+0q
RYpjbA5Zz1THsvutvnh36wSsp8l/vMp57calo7/HGWM76x0CNkZ6r+UfEHqvmLWcCynS6S5Bpg01
cqD70SY8pcMs8aGheofZyeKNytooKPryvOSLtkMtlZzYM/qX5CkzSa1tijIaQgLux7Jpf6Phv+Cy
Gp/JBr02lSr8qYBfVxJjAsVmxHsNCObBMstLanRq2+kFFhKpnaF0NqFUK7Amu4wJ8Tq8W9KyX3JG
AVxpXvXAP8DVFeql1RB0B71tQxhQ2tFavMinlB4DgQttMxstXf1gqaCJo12fwpnJk9NY98O7YWqG
78ygbQhOqO9JpQjKWhebSHr20B9i2+sOhVEyvbSy/ATi5HfDXHA/d1G+HQp970Lv8k1RXrs2vhci
xvnotuobE6++mxKtCVFCeaFFGd0tbaI+WlF8M8tBsdUGzXc00e/ymtoZrtLXmKcKPGOHWN/UP1zX
uHhsO0Y1HOudTa0NF8eJ/AJjwa417BczX5JATC4mzhVhBfbJHdHyPyO+Bn/OXLCdc7KdNViZbAbq
MVmv78sw/Iyudm0VgriVmw+tV/xmDloyMBbPZOGtIIYUcxtL1mn6bK6zE8aVOfu523ymOoO6aZ3o
CnTxOTfFR8yg/5b8J8xbGckdcdnKnyNNhG278nzM0d60VJj1w71Rai2J0+4iqJ5OhpM1Qc+H8Ifc
/JVirzQjSDFtZAcp573fklMg75Q+zpX1tgzlbmhgL1jdhfllsWlgxVhOn1yWqnoAG/nQONgJiTnu
1kp/TPP1GdH3SGd1BBeWBGXvEtbNYZyaXP+h0bQvyF0tPNY0frDoeUzVPmlYFEA4kZWNphDo73S5
oRtPpkuy3dcVuWt31pNj0YI5022ckHVtbK0h/uMZ2UGl+m6QdSDFfKiM6nWm3nMWuZON/aDF8Zvm
UTknNnp6j2Znle75f/QpKdg4jGDzX0cs/v1/F+wK/Gd56m+/6e8TABrsGwDFkxjPUaL+YwLAPgDX
0fER4vWmjNcFzfff9CnYKEQFjH/kU/+/CQCL5yyEJBOWym2gYMr/3gRA/OsEAO/ujcLC3xUKtnTs
f5kA2EywrSyFmjN3oET76klWCNXL1N1lJjboeLVVUCfRt5UNLndAWlymTJBIMuhwM/MFOdm44rwZ
dlNdXHTlHNzZ5vK2iL3bZAj8TtZveIESSgf1PWKP+a7MFX/TCoaNqjsJsV1VO+zgepi48b6oe/in
3FIblQLJXTl8jh2RSu2WrQQOXgV4Ga96d6Ms912xGW9ZzPWWyuRSQ2giqBmpzApRPMQGh/2ZsDG1
sh7hMCkfLFs/TUbMabSI5KWg4dwOtzRodsuF6reA6C0pmkTVsLGc8R7pgfYxcWhIZXFI3IhubsHS
5KyRtstH9RwzQN5koqt9bJVH0IoFOUnELHsSD7R7/Ubcoqww1g4Jip3v3mKu5i3wil/AAzFJCNbq
YQ6uK1nP2iEim7XZh0FmNu4BHjk1d+UiBrhvrkLavgVtBxK3wqs+nch7Fa4GZjNretDYMdF1QroL
DAdxS+3Ot/xu7A4UL7dML4r7nUvI1xSD6ZOlmzYuAWCsOieTQHA8kQxuZ6BkA/obZOy7jAnUgVUW
6bZzlhX0A1MInZAxDrw/2i11nN7yxxZBZIxr5EGIJiPDUsAPUziLON56CqifKzFeR5P1QUfpbBxv
HrZMKmyf9yE6FrccdInAEmX9w1SjPkxVIvaDMLxdk9YPOkG4HIoLs4mywnjKZ7ZHW+zbVKM3XGwX
jIr9UN1OS6tcoTxU9afomNg3lShwCOf3buNIXAJE5uL4UCXcvkvd/9Gn2bwpN/rWjZJ709SelD7/
adOpINdXjCcB4o5Gro0eBPcfUw433i59T1Q5phhPbWbZuoFtywEE3c/mDlKrG06LNLn5+89BMbse
dCpxJ39w2ua9w5i9z8leOh2jG2XGcgtvtLkmdlJuKMd/25gyg67D9KfJ0UCkqi95mTyklv7gkDsN
68XFP0S37XOfQB2U3K2awklI0witaA2n2L56mau2ixyy89xmv/Oq+PKws1HHQZklSZ+kipkJY4xE
n7ID10jld0YJSM/QtA0DEm0j3Zl8R88f199GFG7x3aoeRm+dL1ij023V0OyMxrAFYvyse3PJv5jn
Wpvvhhp+qyYLdfBUdF/rS7zFI/NRDiYtwYqhPOk64CGz+jJ4/HHBzpuK0fueyRyJYrd5SXJbgw09
8v42K0VBJTWysfPU+lFS7BJTv8PjdqwE9mUpOhSpjAvTTH+MyAM3NsVvhqF5YemOu8ga/lSa8zKQ
IzwN0i1xvo6/dMu58dXzZqtkEujLiOHPaOFaWuOpr8xkY9Tj79G1Lp62HqEITA/1Ct+S0+Nh6uEt
AMQbQjNR4z4j8ryltHvTLYP+U4ubnWF7tJENwGVKr43Ct90NHtmWof8GSqFvkP81/k/AZNux/mbQ
gau9G+4U0QM0ZXjb2CgFcrTLEcxL0OzGwkZ0AszoGxiJvZHzlULcg/NSLUHd4H6xG41US0n6GmXy
uHAC3tzfFuxvqtJ1MX+ZLjD32rg0jpmf8R1hWuzBXHZzDhTRefGAcey5XCD1LIQthqYyD7CrZ75v
Yz2VDglmEY1fnmoJIC9tRgOCKslShDPayQK6oEbxmfiUmmXse5GbBwp7h3FUfO+2zveIfaG3YItb
OoKu5w7GKdWiy5Bi96SCnPYMVgd8bNbyxxwAZ7qqZMYEy2cp18uMtaYAX7/reoEXZ6Z5ISvrBi4H
SzCWyZ3t4SLQEB3DvGvR023l4cTFYpxEYq930uKXYnkoxA3XuTosZLB+2Rn5Zr29EaDx1zZSW5CC
Ggna3z1rxvJqrtG1K2frjMPuE+3zt3sz3WaarH3EeCtkEPF7WY03oZlbcyatXGivnDamLySiz7h4
P+Dv0uvskR2ZSIjfNMMiLNzoa9bloYgXTGF68bSo7r4ViwVBuS7cDY0BQvzEmwAotAdbX0Nhqejm
ATXXuEkhMIKR/RxdB6L4HMvAk41+zEqVHs11gVY2AOZjnMy8cbLfZDS9qgGVVumPeZJ9JgaEcTU+
F/p0JckOpDRR5Dti/AHCqDM87gCi11hxs+eFwQTDOpjmlAdQBosg7ozsO9XngjRAOp6m3FFXKGQG
SSbc+YAx+iuUyW4/GnTw642rwdhzOM86nzLPSg1si934COoXkS7AsiLASlCZv7VWv68Lq79PrOYL
UfhOlMinpkqe1MxojkO22yyM8EjQ94dxSd6MKAWo2ow+ILvfi5h/8ujmgi6NYuON/UOTiGRXmDy5
eNazneapOFRty7KKXkmfn3McusWYXVqjH/Z62STvumZVm9VCdVizPGI3hwEplsc0Y2rltyZsKj05
1+28srXBXAJrkVa4OPXVBOliDsxpjJFZXx8v84Z75E1EE4U9U7iDakmjMborMbaAYer7VywabxVi
J71wfidsBW2qqKbAiqXEeOhavya58JIrmwiQZXR+nS64/AZ8DvMNjjHhrG2S7yWZGJu31RDMXaPD
izU/wEk/GXashXoJ955evkSAAHw/qGTYwDxZOI1BfkqYBkx4LJ3jB+cJU/d9US21z1xh3fdG+TR5
axbMtXxu4c3dChSGu9K8X0TKp3SWaWuv8DQkOIWqbbCc6EvuW6w8QZPnVlrTu7yLz7WRPkZ98thx
5PrJMGLC6LCKj9Fw1syUnrWZt1439EEsYEkzuXytmWB6RrJsGEy7eDRwa8zt/FXw8kEmycSp0Qed
4VZvBbOjjLty7qa7RY35u5PqJYGrSNFUR2FvEI9IDJvdJwM1hXT5ZKseZxfew0er936zPMQM3Xr8
XFGx92ogbKIbOY5TQkSL4X4w6QL8YpaMtXqEhf81LjNQOEVythu0ybdTzuUExrEUyjek/eAgsQcF
Bty7SGTdVtnOM+r+seqBTtQARQIOFTdwRne52nhrNl47PsOQ3qcShC+tHBe82XQMN4kNWPF6XGtL
Huae60aS/ZKuxLEyMRaOF0y3sz50u3ZwjBDJgJ9CbBwqt9HDpYi0s1mDgmqhD1cYWfM0t0+eMUrc
U2tytZdo9AuJvbvp4repV8wDuu5aGCnqvjt+UZbC82mAOCVTsbJlAmScYzYPTReRkJvANOk2l56m
t/fG7OTbKEle5DDkd4agBDE7AlK2zWE8N9WjWzCoctQC5zUrBGRk/BkCB8HGNmZ8tylhsybJNyNg
ULKK2lc3ZXEwAmvcrJnkxdfgT5vMBHScR4GWSJQ0ELxFpgY4IbgjJmN9GjpsG7PgIoG5000JOoZc
aOaLI2O/p9xmC02RMnNjUP/ZzqUII2Cl/ESjQ2675nmeapeFDM7LZIy8XivzXcwm311G3elWIdri
S91SmJERKp4mBaVOdgOuAHog4lqJSwrNY+nEYsS/c3vmiRDrrtKbbD8ndvm4xtpbqRn7tZnGzaAk
wpFbxtFmGOsyFInrBuUMko5g4fZ/+m3bE65E6/6v+212Qv5UX39fy/e3FVN//W1/67j1f9NNkKIo
556UOsI6vsv/6LmNf7NNgYlEx9CO65NH9u89t07Prf+FNiBwe/yT6u6yTVpa9N38JrpW1/3vqO6s
hro11f/IBGBBnDT5A20ghDbYv3+JXONzqhNZZgx0POp8a3oC8zifXHAoe0jax6HNJB663LmCw8f3
TzoxmxKaB1XdVUP/AdwxJ1edpqHZ985O1LOGC8z6M+U36paLN3+qvEvdG+eIEtCntC0PMNn4M6U1
svhpwgjUjyfQWmeRGDOMMzNnJ46OrwhPHjsLNISPMVnrD1xwp0w616Gs9JAhJD4A3U2OpAlKAt6r
+hwcNDSh5tuWG0ydbhp9ZvpS7EsyQdsy1nUA9GDIueULAMOizk/GUj1KciUZ22rWogvWLtqUWBY3
3QisEbrRHjL71mQeOCniPdaqtsbkPEibwexQPILyc9L6aPTjzmWFxG1uzEDN1UNHMPatXDSprE7A
ILM7Ckl2eG4laepORhdnZF+WDSboAbzmtszHJw252oGXt7HGW58M+Z8En/clBC5F1b/UZU4kHLZJ
ZBOgHsoUA3xODE7E2zpuSfgOHgmTpUFoQkrSCCMhSWEjw8N6EaZ8NiskR28kIMN6FEse0/zbndIN
QpbvFBjhM9wWRXwy5hLm9E3yb32QyfukqXZcdwpo0/qGABDOPfFB4Ff5gb1BVM4zpgubtR0b5eJu
ykVF6UBaHBnLsMV9xkiiIhWqF7DbEhG02adZdO/MwQ8OBgxdDqdo6B5YK4bFbZ3G7OU2N+jyb4A3
m77FD0hzOGHN1abQHtHz63e3ZrYpX4H4BI7Mz3CIAi0WAXONrdCa59bAYMJM2BW0ZFTFBgaBJvkS
Oq0KeDRtNH5hg94rlT7rWb11QQEIsi1p3BAk0Q8LMfJ1OVmV2OCJ84el9af2ix8bLqbzVP1Y2gf/
udYO9nRy8ignyNq0YZI3zNJvgSfFuD5nguqlZcA+LjhTLllSAxyVVgRNbgt/ENRY7eQEnUBxwR/l
t2l9bhz3MMXjc+sNvykoCTcVGS7nGiqUzL3TgI6aZCA6M0GDt1iOb0sWsXjse93ObuZOB8fxTtIw
t4vmelRfmXhazPna9vn4s0QDE9+R12br8tDf59N0FatBkvAWYM8ON7N3ncPYYSi+2lbYxWMI4jq4
FbZ523/GBsUPUT6vYUELrJ1hDAa1BLOJ53HaOus9JA7knYFR2TuUvFMrTAJR70lzl7T5UeSWvwA9
rdPjAAdxnVn6kP/JuipUOD1VQrai3ZYEcSTvuedsy+o6au7eXiU81d+IuK/J8plXB02c24iEqmhw
8lV7SSZyzPKvkg6cDQ3c6bh6sYkb1kbl02fSHG5kPhElW+Uuz72Gb1mOC7kbBwv0IMqzmP7wr747
XGznS8s0H8JB6EV7u6m3er7L3T+Fty9KqFP40Q/utA5kRfOjFh2T2brn5k9ZmdUaWDhQ/je3Vlow
WVjmlhoxTJvqyfOOXua8W+3e5YKeI6w7s4S8d98b2oPlDMEYHRqczwvNK5Wiv6R8x93wJ51BlD7J
En2gre6QnM9ux1dTeqCM5a4W17n9GpwHHbZqMWnsACm7vdtJOkwRAIrgWBnanWUXF6+3v24UX4mZ
VPte16eoeswnQdXIm/JZGTJ0WI6HW136NPUULgi/K1+EKj56yq96YdtF6zX2hhkYXSnODDetUHCv
psViPDmWc+AtYVHPUxixGig5kbrjWNSPptYEZYInBuoWZb9caCoghfbszOrkrq2Hq4WGEa9nG4IB
6xP8TuQodfXHrR9nEoCZEy/rnT4fs3ULjxmIVuudEqYWUBuWoGz3+K8KazfZ29oKPe+5cQKTg7fD
yvgoTSYfTgHab+uJ42IfRbK1ELRK6B8DbIujbEPW+LBKbdj1pdh3WmC3ADTI1Fxr8QBK07fmp5w4
nN2nh6JVSHMfnXtJJ2CX03hOup+bC0oolg7c69myW/qa8Db+kQ09MOl7c8/WrqimFBwFqamRnTK4
TjZZbgQCAUpBOx1YIgDIIMD9zTEDoqPxQocQ6ZLBe5jeDXXNrEPGphmigl72xLyGWtrkQVfJsSTr
6OHL2hXjl1vWe3gOS/qn0t+HRCIFHabcmDlnh4Dx52Yu7ori3lMML2e8NK1XJzs2rjzHHlDvlYCl
iWo57p1olzkr3jd2R9lc2Ma4scuOjDWehxkvKM3KTNdWYGsqJvzmJJ9Luzw2pJDxvSHD5WhVH+5I
sk6pa0k6YJJhXVSXsTY38wrLVm+f+iQJs5mHm8+lWbw7iF849HTH2UDjDDxaDCx1zINZRDUl28XB
OMdEA+t5yJo6G2+JKZtgxClQOe65Zy3V3HMS4ajI6DJTo930EXqceBtLJl1sa2NSeWuwE/0XCW4r
2gMTCTL7Z5g+zOWtS4lnPNmTC73iFyVa2EETbMCl3mAJFX+BGOnPsQzfiF0U3LQJC8BhBD7of2NM
BRH6hAKwCHbIHnHjc6gvBtjQnGkFTgpU+GJt6HEicjZVaIo3a6qODhdS5D3PqtS2YBVZseOFlomh
kO0LbY+LxQ0Z4R3iSbOCxN5P6A3aeqitXykT/44FA2LGbXWoxTvCr+HP7l7VL3ZrUqiF8fqinIfV
evVsGHdOQ8YsSp2fWWyVdx/3JxXxDE7TRtprmLYPSXYa+BANjMNxUxn9c6S5x6TxEJWNh6a/3lLs
QCc0GkBiri2AvoST0u0PKyi8MJejOCyxYnyBvS+Ork27y7k+bHJ0+FmQCIcX+IllAebuo+xfu/j3
4v6scDNj6MEJMs6K6smevAQjtIILHr3lGbO7fmr5A9KaHXQFrDmjiI2XogEDQPQdU5Q5T+jYo7Pp
TU6NFXsGQ3n7sXHZzMLsDzuDYTzlgCOeCwwrV3fGTTTXVKxdl4+nsa93tdeqc1FK45THOoNd1qnh
ZuF9lrPCtqJ5+MTjRdNOlUxQ6LNLhdrgR7Ncg1ZfwWnX9m/c4zk4vcikS6wY6pl6s2n0Kr63IncK
tCp9ThTCEatFELFWjysribsjyXZ9r2aklpF38WdN+FbSDuCPSjz8QHjQ/bIaFZzeZd4acN1vljAS
LSMwol7NXHcG9QN2Dua7ftMkiy+WFa6OCTAQRKO2hQ8EmrNRF1LUV9yTR3YGHOVf2ufBg0jcrK96
z528zPumRi8YiGfyWrQjF/zYvFasEtjNJLT8PLH+1DW+KSNN2z1bbWds7qZ2X87xU5ZXH6j+6PU9
PBc7NcvfckRQMzB5bTMLgosaSLh0GhGemFgKJZ62q8ob2bbiRB5irQo1TAu17rz0Kpm3US7aI3ZM
lhWaHcCfDh9SM/0qo/mJSPyrsVCYWgVvl5sQ4IrXJD7VBG7DKSfIPK86E/pM3mZv67VaYvnOljHr
Xiu0HznlrD+L2EibTf0urrJrjHleVfapHrAzYP6Ptm1rxUwzuJbjmkLMMBDSx5EYv66POyygy9nB
MuZmnf3h5vHF0eADjGgrLD4kUcJ+yTql5LFmtr9xh5TpyI4vd9/dlpB5Yo+/0vHNHhSKThf32I3G
Fn3tIdLsLujsqLoDGKsdZ1CSm24qMr/AvMMMQJYPDYn6+1qOekwjws8/XYj36DctfyyDsen085Ja
1fc8NDnXlpCAblqy7qJtLs5UijcbR3+z0Us3QzZrCmZwU6O95uNSnDK3/24n1sMY2rzw9MRcU6bW
XRoXwwH/kZNca9dtaXtEZhg6qPJWNWfxW11FEyoAFA1j5bk0yaf486w/2RmbBeNh2mQmchfzsV/s
a2IpQMbim0RPoPGywAI/BD89yH7P1AbvGln7aZVnL+2fRWuQ6xb3lg2NoLCNKUAM+HH1+K7Ii72Z
u+fKYtSjJR4WomYNM5MBD/EQrmW9Ik9PUl+a1kMjiRIO+TcrZS6EXz3Q7MTKHfnVTFW20Zxxm9ZY
b4ncWaHBJBv4CVvS6Hz8MiE9w6PoE/w4euX0oLT5rYn5UeCFvbdqmDtkLzZ8mjvH0Z77hgVe3nSb
MsmqCnGH3K+e9qseJsIw7ifolEuWW0+FBKWPO5njfd2a0jQ3rWLrRNwC+4xWgOh5A+K1a68lt6S9
moavZxqZbOXsBg5BtuIoGaSJdgek+XXOGzZkTodhGN5Rq865RnfGBol3R+sM5vuMl/vVJgMHJDoV
IL8sxcZXRUiHxM3Z8Y5QiD+bybsXDrGkrKSn4FsB8OSbCybKTjxOE9fJiAvRn3vbAWPUkdke1A9+
kXDpojiY40r5S+uxe8Axv5YOSyR05McFvg9BEy8KqsnciWn8Umg/cFBe4QElCIzGL3IrdwBMCFcR
Ptlo+vqdx/avBhcbNZ54ccvxEXDLA5HGtyKvrqolzl5Zy109p1tDi6pNOg38CPKeGX5VnddO/ln0
+EHkTuNP83QujfxbKYKfxujcsxzP4G3xvpZB/+2swDg8a9kNU/waCXxrZm3hioYf5OtTf6fN1WFV
mOB0jON+rresKR6W+sz6R7p1lITfDCbVLu7n6JyKCZEjlw37DNYqbIE9//ZivIsUQDkDDa84e80E
v8ixhgDogL7tGqpYbQTT742EXSlnPu16wDyZRi0LHNuoHtGYDd5nA7Ox3+kd7sdVv3NIQeGyJiNr
c3+wCQaUd5MSj9O06TTUOYlWErQF3xGD2WxmjwHysUUyFxJ9bP1FhIy+BqNzt6sq2Pw5sUi5qNhi
y1IsG1IDo3LhiGpfzIW9wUf6gbxaBLxw7tbL+tsMPqHeqYB4iXFh5FG4H5qo37vW/lPDneGAspst
HGpOhUXTtzzw6bbRderNrLzD+jkjfOZwldjU9KuxaVd1TbinEpO6l9VI9boHoz9urwZ20B0ekG/d
cKKtaLrvUs1pOEjxlejugZ2bTI5bap7MeBJywrhb74sbKqPQudV5iq2do0cfS06AqhL6vmi14cgu
87PeW086g9yDo3G4EcjKT2vnvMy39SteMp6isjS2qy0DwSux+YcJ4N+C8f+8ff0/Awx1i9fZ8iyD
Rt4TJGn+McTC0NvytCT6aRIGOGvmiNBK9GxH4I/s19BMtFhgut1VIlSoT81gaWhnUzlVsHs6RcnP
N6gHqsfAUrl5B0iOpHFGlpCtJBPcfc/4Rp/RwMbjOl2tDDpGfNfGNU7huPoubM19xVN9O82AM4xI
ghSMNHNpYmA+ZT8wGyHTc8IInU0c9Vu1qO+4hL9fdOsK0B9eGnQUPTDyhQxyYoFa0D1s0BEm33Yl
G9hA3x4t98fK260S9i3p0lUoV2L5DRTlOE/lAzQSVnAMLObhKxjO9SJs5vDaG2Ps4QGreXTsuoKF
lEM1b0EPYdRmmYSv9S6mBCc5pXZXvCKSXxn8XdGx6a0Ii/pKUd6Bo1m5n5pbFZywxSDqacRGSSfo
6WkAb5x2nfojHLQZi7xrXvBapwfNk97FS+Z3u1bDznGt9aKanJ+Ey3pjtG8UZD4W7n8Pl3mLRSNs
ZVPci06+D2ZM+9OO7PfkIJZ0RRkrSLwLpe8BtNVdtprDX7Gm///n177qoerb5fEnTuvqH21ouMf+
4S36T1yFsFOf//5//sm49pff8dcR+i2a9n8pO4/tuJUoy/5Lz1EL3gx6wvQ+mSmKZoIlkSI8EEDA
Bb6+NpK1uqp71hM8JiXxMQ0ibtx7zj4YwgLkZUEAGNj9b82a4f8HrL35mw6M1rmv99/9c+s/PA89
G8K0+T+6B4kB9GUb/+//ZXr/QZOVissjf0u3HOP/S7OGzu3/Fa3NCFdQujTkTWgQ+myr+593vFC6
TLK8/6bn089oqhAapNMsej1vif74w+Yz3BMH1U5Zvphq0bBwP8sENl5lJe2KamM6Z449GcspKT7p
Das9Cs9y1zG2WsTEhJ5jXb+kSDfXQTdY69i+W9j89rV+4vZmepZEzOub0Ts5fVK/GGRRATG0XjvN
IErBIskoc0GZZUmu/zEzlyi/oXzPe01bSzZlXOSoU8G1vdiGI1Z0pbNN3/j1yUBK/9TX7FTRaGe/
FPKK1WR/jqTpXUPpGJeoOneFNl5JdPqd+b7cwwkKSCXRw+WQY0gAZkr6B3O5xtKzI5PC7FiIJjv6
OlETbbSSg5ddwedYK47yxXK0vSLkHNhae3TIXuhkz+yx0ykcnbBZVVH4Rep2cHGB0NNvHD71zht2
UiJMQxTQHop6AHplk7/TkqK7I1QQoI7UBS1UA01D2qe0xDgsPP49ruGvMBbd7vErC4TMBDKNW5Yg
gnXY8ncdaqMzwTrVCivRRYCOO2MyM7eBwiSeUPTsIvx82TrFaYAQytP2RaA0JLZ8JebLaNoh00fZ
kgbc+CTiaFTxtdT0lfBLdXaFUuyVvjrT53cOI9ZbW2pIlOrumrUu4P1EvQE8yDdpMRGqO6DjtaOT
1RZYGOlPW9coDJy7ShggcghotyDy43uhDeOJwv2aQ3lH+SP4TKEebrYa8vrD49KmJUAEwmHz4Vkv
kWo7SWa/+vMJqZJKW5n+r1Qr3CM1uL1JhPM2JO82rQ7VFJ+twazg59e0gu6IPB5eG85tDCJqTpEi
+tYJg3hBMiPYfyOVz2bihgvOiMEqKvDgIevx5+x06tCg9C8/z4ZudYyiXJZXPMXjyq0niRAtwaro
heE2gD2/zcIpPDwuInVQGT9eKXvKq2WdavY+HbFUqbrvboNNiFu1RmJMqZ9oYg3Uzfg7EjdR4YK/
0LfFa00YfIgWdMuwliOqOchLMl88O3gyO5T6IE5rkBxJCoSoIOgEIjkZqeVgXJ0aYX9sfzXS65/a
8RAOdfri1kNMoNcc48xIOE6n4tMu8foVTLobtrMpK8tr4KHQQpY4s7tsaHPEPvMEjS+H3IZjZHXF
okGysv95RbQSsUUYNM9TVXtrpN+0hq3sHY2T/1vrI3ygvf9ZFoLUtscj/CgYuacQeF6lYe1wo1NZ
dSgcE+OFGRwBezFOILyhBJpGPfEtHvzhpe5M+n0YBg9x6c8DnPzJstdxlmqkuh+TWRwQGL+MyvnV
UQ88wSuLryzV4t3v3I+RzLlnP8m/abJQaMyPnMzPVhocv+3PUyWk+LccO3l5XNBgXr1G3Q3L0/dl
WrrPYd59BSn5r0zliItLvOY5x5X+RD8j06wtUEjwABL97NRneM1IeN+MU0VHdP6bmjaL46OIY29W
V+c+dFdubs/D9fafX37HkUO6bmbH57juhw81EGAoXSO8JWRFrN18tI6DIV55i0ghCzswE66o/rK0
OGX/N48xGyNvhBHlBkybmtJ60VrvK07NepUIqmIEDuYLoMAvt4DRAe5jvHp2fTA1oLMJFBO4Zfpc
UDjDK8e5c8gIy02M6jQao3PPouGbiJGEzlHfHyrqCbSMk3dxoMOvoo5T25xvOJJeh4Z5wFDw+OC0
fZAcJfvDwhvR5Q+N+xQhnbx6Q3PmVZsOLJS/Oaindy1yd/AGjH0j9WoZ5hhyWYXcexXmb2OWZasG
yy9mAV87gSgOMdUJxjoRTNd0bv/Rp0EcNKi3bmo5NSSgPJzYlBeEzeqAo+AgWsL68gzx6nyTN47P
evdYvYcyklt7VFuQN8W1q+PyV5JGhDVnl0KZCWQXlWA+TMRr0FdwDy1dbk3HXhq13xwfF9MN/U2g
v5b6srPds5LREC8sJyTXtbc2LCA71EPykmK3vkAdYoOrnAa3Ugc6jaY+toaZxx0BHBo6ULOjCs3F
AKT5XjTixSnafi8geT15Lbmaj98+agmkqVvC2ew4QzSUW0O988bpufQx/PmVBaMPrvWpDRDA9Tbo
tfnDh1YDauaNxVX+zbruNapNsafuhzs+2M0RDZfktoYvEszNglxrb9agH/ysmQNRWBqfsqoqPnA/
n1y7sr+7tkFP91l4Wg8dJ/GXAp3zGm9rzifYgy5EKOG6BlT7IvyGJwRujSZbc20tg/XVF+qtstWv
MJnUbPYi/HpIxm1m9NXS4uYlW8Hby7qRF1K61U4zovdRPBNG3p2t+X0de5jHTkj+PGZeXoFqHIEB
58ygvaY6q/niEMV0VJbatFNr/Sbt+Y8hpvpNR7MqPPpDljame3oXdFVHqyFbM0uX0VQrrKX6OQvU
RNBxqpov3dzr5LatY7MwN8BuAFNO6V6q1eBZ8avjV+mhCLFean7IiaCX/dHPBcGUA920aipnFmJR
v49dbx6jwf+sElH8+b++iCKmKF5rNuSBamX4BFbPBEW+fmQ6kdcpLxgW5aXnI3I0zGidKWUu3Th0
iZGKu2MzptYSGTXzQ/ejqyAiDpX7FoxE2fVzm8RM+ZsJI5AdSXNg0T1I6xSuMQUcE6YmQ2GNArdY
kCSEBgJfZ52k1osxD5FGV+2U1pgbU/fT2+MyfytVfr1D9vQckGi+Ro73RvohZmtORVbS/+qKnpmw
77JjhoB4w4w+Uo7nDmw2vDytvdv51F4QGjFYTZpkj3sSpyDg46sCvNm3SXszS/sP91bg7qOJWE2w
jQaDBeZpMrb1LUkxGAApKdawgUwcDCGTh8HzTkHS24fBwVZgAi54rHcMPsBRZdHmsTIb8/LMOEB2
pzQuyldNzzrMveb0HJgq2dA+tsln2MW4R16AHBxsLWz+hF0ZLnpLN49TOHGmN0E6zdpNiqZmOU40
cROdCXuPIa7XQverqXvGmr5ACzYWp8wpXZQkpkATJ8QryMv33uaGcAbLmHmZ9Xs66ofEFw4RQXhu
o0L8q73eek1AjG+MITRWplvbryhxoHyHQ36QjoPTvfFXehQbN41B603QAxksP7tauAo2SYenbFQD
1XJNwYEOPr5DiAA9Dn22S8XZy1LnNzF2KP07LFWk3bU3t8TYipss+xPa1k7E+naQnvwDhmWNIw6M
8WA2a5v20NjmxlfPtwlrj5+HkITUcGJm3hMb/gQbSz4nYY1FLxr71VAdrCQAl84XegKX2IY3ueaB
8/guHJXHduKhIaQtNLkriAfQ5ku68ZFonFlhMBz54M8x9zTZR4YNp1ECycoqaW1GMprg1YzvuWfM
O4KbJXsICsfHVqH1rnssHuhlU6Ny6tr+wrZQEwIHt9tNa3OXB7R1plKobYEteFMGAWPzoPZWGgXm
GRzWbMmI4XMMDu5lJDhbhRj71DoDT15O6bPHjrDMx6566Vq2jDpqukMbA+xsDdvZxxOjjLloflxU
m3lPniKzC0X9Km9hQ3SDQ9pTFehrpy3tMzEqYt0aPgtPFbUCT4k8TuwGX/MXY5fKN9fR7o1t/Q7j
1N3ZYS4vVgrmK2l0ufTysqXoSLNjy0ELcnP6Ncn2GwBE+8tlb5ubHlguC0huvimKTf5/vprfWEzE
8eHx/f/+G8Z4sBvf3zWW0d1iG+hAhV/6TNEnloNeIWCt0SYw0l9lBrGXlqV3IA3mEtrEph2kvGge
JudlJWLBKUnhxu2NPloaZJxFjJGOTlztf+qEuo+qD+qMp0yr1aeElvFTVjpT4Cwh9rxoac+uPZ9C
07H8NmAdxcvYolLwCJeo06n/xVmm/2XqaqO7uXm1U3vRuqZ2fLyVJWqT1UBrasG6j8ckPj4ubW/G
x2a+/I/vta7YJlnxFguGs5gU0v2gIfxBmHia5nNkYrvHXhpEJipSuhworGsXOvf5cfGRJK10JEZx
XqOLmPevn01s3rOSAsmPlrKJLVkAkWmTcZcOoXUKpW6dasSsAON4GHODreqKXGegc5tA2NQncRD9
SsLgswT4vnP5v66TJv6oDE65uEzmIihLNjkKfeIlOGZHeFx1n+aqOYR/BKkzF/TSciVj0lK7sOzv
KHWmC6xapmrnDubqL8Ybxa2IyvVP4Tg/8jKkRjIGVAiFdOF0XXvtxig5NoU6Nkq6TJcrc6Viukp5
TxQn6N500TdbsMDVcxb2yTb0HZIKTUues9FZ/VRe83tYNu3Ptx7dhKIIq43mZu6hjXL0Bp0V3aKo
+MCa/jHLhI5amzT3kHzILZE0BJmNXXOfDLe5+yQKpx2MPMqg6qbrwiCTroZGE2TBwrf5NVov5+zl
Gb+E1xkcCXTkpH13JG8WvfA4yE2da8UtTiE2KkrQxRSM4t3LM3VhqOeuoWJom87TDjkRx2t9TOr3
wrJ2oWa69z6AMfbkkOZz1ao8x1YezdLfqW/OuWUsZuTpJ+m03AmZ176UZcnarn2nQaCgUk+bDn/d
GuzFuPPD8jck9gj2ApmuS9mC6wt6QTRsUpRvtladbZ1ENngPOLQUTJC5gibakymhMAYwLdTccY0Y
JupgtsPBrDeT5up7ZWr/VBTlG5z75VoZkkMz8XwKnN8l7WldNmMIF5PZOLKuaVxH40j/PB048Mk4
aPf1UOebzqq7NeaPxI3kswGu96Kh98gK4pVnDaVQt9IlMMVMn4Ez46VDx+YFXggFKUfMaNx9rbpL
BuK6CXSwpYx+cr5RjSzTOHqN7fRepOkLOPu/kW+uLFfmS5x8xzoguCdhrKXb8oYd25FmhgbfO6Qx
ZB/EFezezU3GhMm7g1r12JPJEmmTycKupcfIaAgzqPey1Te4b14MY/CXidUgzpr8jxQiB2avF71y
bn6ja4uEkjwMm19Vn5gHLZyOjNhq1G4d4ABU+5UIGhpAiiy2QJKRPmKTMNCLlrwyh6DPViTEhO85
MXluOX1zkrABACAbagz1Fz6KuSykaaMxD7zTNHCabWmq0/QjJjnqk1NefxpJUZxItmRFUB/gYqyj
q086gvBjF+sF3swz7MlgVfpymSvH3OAxwtKXWTajJPPZGr1z4pqY3/OQznC3LgvaUSXsbs0aB2Q0
KdDSyE1x9STltmKY7qZYSxju2luzRmiadIzi0tC40Vbh0xG6r3Eec+Y3ZLvzykG7Szv7SCZU6LGa
fkc+kFGzRNXOpGLf+VoEM3FRF6F+CSLCxXtN/yOdYsDK5q67rI92oRrYJcDQnfwI02cdIe8EoR2w
oRxr2m1jbYjdwA0oykaSyqOTH9+3K/szh2qD6QUNvMtu1yp5tsAONX556ExzNnuWL6MrgQIEzyRQ
oEivLvmEH79TLtRhbiKnIetnZnrYZrchTMLe5SWNlCZq4X0zZEitkaBrK1qm7bjk0IrX1l5q/mTe
fAPvOsRKtejECLCf0yVFYLG0/GHfw7tfhRV2cPIs54mE/5wD0SKeOitxYDlrJwF1kdGnLMIwXaJu
cjyi000tRyUwmq9BUTi/Mn9y1naDr7QGBEGiCobQWiGXQ44SJGIf1S5aCGEZq2AEVAQsP97Su6IM
sUpIluM3Z4zvlEnaakIcsjAFXjbfxkoTsgYZcJbhYIpDHEWHmuhnguhXVoQ/0jIQBwW14CSiKqZ2
zr4X+CPykDMtQeWUw8lznu1xRZQ7xmMg62k9LGJaIE9DZmHUacmCaURPhVPhslTGUScJ9FAXYtr7
SJSzqZvD3MHuMXnYNiZG5qwboenB/lmoFBlQH5K/4XvfVkTnMEkJYEFsbq9wB70Jv/02X8KpAhWm
VzdfwQ1CN5wOforUk3ZHSqPPs353QzOblCokV323H2fFNiTwlfRo9Zk64jjDPhDIeQha7HJ6rRZW
SJXPukA/uTTuY6ItwyCR99JMPiogLrtAQrDy+LPXpom2gcz2KAzMU9eLix7pV88zv3ThrDXSn5TC
RGuhi30qy+LWJ8lMtK7L/RQhsCo0CT11MGghe7SyQMPsPW/AiZwfMyt0mOmQveqawz6IYgzHHWUQ
dhK2KChAg3lxRnlH3ky+USoYwHktyP6PpNU5QU6VsbglldrrRqx9FIPk9UX8OsZYYgjqoFuhXG/f
68MbHft8mfvlu6Z7NXgsJswBsnFDzyDN11gchyrjh+/BI4N6mN6CvCWsOfmeX4Nl4GWvylTftY7+
sI69bKPy9oK06NtClnEqLfRMxAhmJwTZzw5HD/og4JQIMMrL4CxYlI9ZVi5pduY7urE7q6ob3nvb
3Ez4Ym5R60c3+6okk4UEqDiAUo/QGOVc/NkBh88EUhCzdNgp6MpdyLvo8C6+NIP9GMt7IwhyiIPf
sWGem4lzAjgutLPer6wrvlJAdFaVkl5g8jFoJBLSHEwJNyze+JFYCj/no+nhhF/Xlb5wY/M1ntRr
08JhYnp9wFwFAzctvqduTjgCHX9q64bzoDkNq46UQ3prvQnrycd3PRCLXQ1iOz0YKYP6rtzoQD8w
welWXnNLO6dkhGzGcUgPfrLSKVz3CWuWNkHTQRACdKjW/ZUZig+rQQxi9MUtTyXN3ND0WVY4nQ5A
Y6qqVm8K2HBsWwmOminZjTNMp4hnCQYqTqayR/yPl05njGw4O7PB6Wh2TE092ZRPyD5GEnazL/r1
xHWlVrYWk0/JZLnimpT9mVr3bzGRU0AEyJMMLtlcSyUabsZa9tFBd4ZxPYW9WFtTuWRbR8at5/S7
G6zcMQBBHBZzW8RDUjygg+5q7dJ7vwZm+CsrN1/4ca9lXjY7gzKHo+EI3FbHop8Il54/lTMmCkzr
aImDZeKVf1lS/tSq3lB1VUsf2/5CY0FZtH7/b7LrfwPiCRPfx4KkJY/PcLsxpVl91FMwuzRWhAFm
F9JWM7r5GaEHGaZHLWqfp5xRQ4EKl6bLB1O2CpK4/S8a8RbECVIG4TrXyMdTrRLz3WUTo7eDkkSL
CKHRCv81rQJrU4uXWlTOb120/yx6Y2tooBvLblA8CUbjvGb/6okuThW+6YMR7LhJXlyjrvZignVm
ubVkIlv6C2jiT5lbhPuaaByrg1nqWcADndLJlnYvW+IMMmMdtOvQhYXoGcRwWabz5dc0yS3zn+sY
n5050oCglbPKVPISuta+bSb/SWahzrSmf4/n9JciygAlDM2JzPRfdT1eAuyZxPPmGLG67IOl6cuf
saqdm91kNTYr7JoCj3IZeeO6ATm9NJJuepFRuxmF+wzJjQNPodFxddvqKQS7tsb+lhpI6oZm1fnA
GxwfYBJ7Bh3MTjDARsegAYi6JfG/lGy7MYLDB9USHWexmEL/vY/pHIiRhh/Lck4RB91wqkPQVW68
mxpN35Vs/X3b58DFzIuRDcHOT8w1gJduQ1chesLh6FID47Pktwqvtic3tubKDcOuZRC7VHahnr0M
1lXAOt6XcAW2sSEZoKXhWsbwlAn8JGnbsj9stxixU1ifqZcJtPj6GexXODDnt2Uargpmik+Gjs+y
K+oPAoahORpDuvQSnjL209lNIrW1GEfyvQx9Y3fVLok9yBYdTW+b2OW2KC+KYdWi6FvtqUVVsGLO
S7/ICvBMR9gdEUjK0Nd2U/cv84gdq+KKsPbOOcZzfLzbo4JNMnF0RX0ckai68yiJ0/QJoPpfK6WB
mUdt8Uyi+T52GutJmMjVUElsXUlbhumJOGHCsbn3hvdpavNVZeBliWzsrF4d/fGQ4xxn3U9oyPzY
o/DXHfQOuSArHdjirASb2j1cEAyJTfA+VmF/4d08Bkj2AtZDJmbOxp+Keu+OiKQk5qOAaMOd8tJs
AR0/jPp83etEXztjfbY9HRh+bnFrQ+fKuwqXdPqFZLG+JhDZREZMcm/AAS804IDKUfEC3/8Nte+n
GSGt7kpabDklD7569OJa+6zFPr3MwoX+JRtMRw2wS+UQImk6Gn/gITESA02IdlBvc61UyFgsNLyd
HBPra+lDEfUChZXERAKvO8bC5b3c1FGwIvhdLLFjYNc07B1qj6emV/42yv7G7tSsmR7QsYVhDIbx
rNuMsLSRILKyRFeOdeTdmjATZDDWRo6IREEGT3BTNTIZ9WZvm2COVZHuzRiiim/mMcR2dMiTifhm
KjImhO5ro1vfOcSurLGvfY5qPw3Tc5xozNDpTwjwS21PNJTr1Pc0pFTU8wmRuHjVKJCwkgCD2rmG
9o2CFoi87FkL/ZgcIEd+GQDRV0kRJnsdKqwV6OrIHJmmzRiah9Ei3GcwtQ5bFhvj5FjsuVzQq+Im
DSLoZxmibq14fXx7RD+4A2f6kvSBdbUa1a6d0OcMUjL3fXwPw60r3DxEek7BQGa7c0gCGEy6MhbK
TL0Ts37qlSnm3MojXOTZkh+awZ/Nq9PjMmXdu17ZPgFupthUPjKkqLP1W+Hacu+CJft56KGjulqM
uDAiXafcN1/dyStX9C/oYOlhRdXlAT/wiV3NTYznbZkwfcbELKgy95iwvGUhSP/EvzUTTJEf5DDf
DtM0MGhF5hUdYNeTGirG7DgROLYTRs7xy56ao3BSg4f+ukO1tDScWC6GFoHiNFXYaueJdlP14UHg
sv/5cUGLqiAbk2alprF/xdTURikDZyO20TX4xRVZGpYpzTIX/uBHJyNCSN4kiFaT8B9J4iiO5m4A
WS0fZqEQQQaOWjH/g5UY1gLPGmC6nLrtZMliVUZ29F4OyS0rgv5QA73m9OGkN9qbz27TWEdvyrOb
P7WsV95gZ+iKU3XNm+5djI1zD6a4vpnhv1me4bZechGDap4jPEqpa6zZ08O1h+PwvVFq51QeKUvx
Y/DTTZR2ltyOyoyuFNWr2BBYxJSG+cue8+c5rz0ucecfogr58NwjisBM7nUL43el2jfUjcXfAWmk
npv2S9h2KzH64azheErgi+1+2qZYO9muIAFTPHundL74Wp8f8KRv61F4B+KviJjNHBtWGFqNIQm3
PTp0EgeZgAXIpkijI9h+QLr4+BQ+foSZR/ra6DkDRXwgz0MVdbx7CMyHnprOCYB8ODDeDrrfFxAM
HMxzITVLuDaD2thXMiKOZ75kYE3RE48QAmUdm+4G3QgtHVrUx9FCEYGArUTPjZSBrgsD9CpLy22B
wuRcouY8q9p0OU0SG5rP2gKlavQRbvdlJRqZerQnILHkx9wLrbPhTjbw5g3SMxbx2Bk5SkiUtZAP
A6ij/MTHRaPtuRRhQ6FVG3nI0DDQj4FWZHxk0gM6s7QwnZPdmt26cvGFR8LPl7GPBSVNWqABj5/e
knZbO9JYV1lo3ImNpDego2JdUnmQ4SuC8PD4fQM9TFY/3aXcxsL1eN31+XWX605Z0wK60KHSJbX5
rAuZ6Du6nj7uSw8RCQcdtq6cUFpV1hchQdGitptb0xnP2xTJCudJotRwr0tjL4KhvoQY+kkjjex1
q8pRPskeM2oxDJ9BypRb6S53aySDgz3SE4Z32e/rJv+MukZg56KfOxZzu7hW7rp0CFTtwmgbtqVz
kjny/J+nnicC1hXn/oPQ3bfH3ZC1TrJqmaYvoqAzDlZmG6yWfIVtQK27oMPyh2DwlNmfj/+LzYn6
FBF5NquMAI6iN/Li7Iip/vazWra6fixUkfHL4g14XCKE12llpAdNTfxhllGqRC3Ggi6qTpJYzNPP
V2lk7TtMZY/34PFxebwRFZqJhZ66yliCGDafaxpzZTZ/HF06UwHWr4VbJv76cRe2DmFwgmmCeYGd
++3Wwj7786WvKaJcP0Xo61vPmhMMW1yNOGMJiMsn03r1B+TNo9XZp0La/0zdGTdMCJItiluPgV6m
najXCYS0aCxNCYYLGrnqrWzKo29p+b2XuK1FWrnoHryVzFHiS5Qzm8eHg24e0/19yvGly6V7yVsa
gS0THV4j+Nut7m6xNY3rMkWt23rlH8xXkrNkQyFFr/dJ5SpbI22r9r6mbX8at5SjJMMwo3ksuxzo
sv3PH/gN0BQtLjYQLFuYmTkaJntGC1f2VbLROEw8iHMVW0RxAfdmlmPMKLqjMACdobbRtwZpbCuf
DyRW0cKlauPjCwHH2vVmEu/q1i/PkDaqc1Lih5YOaMZWio1GRswLsosb8ojiU0wgvB+zoT4kvdSw
OYZZ+riTD53Fz2Yi7Traw0XDv2ebNlsNSu/AQW3WIFH7SsN7LEnpGYxMrg1op0RgcsJue/jiYKno
PKu5+T062GSB3cfP1Q6DQnfSFHr7oE7Uj47toYUSPXktfYOzbUAt5sYMcx4iAoG6mfwvlmemkf8i
a9Ref255Hz9ZnKZfBJ2qD90lg3EK55DKhzgsMKN+8VA1WfNMq7esaxb3R503NM0z7dV8/C03Lr80
T6wdT89vZhAhb+FRNFCapzPVzGLw9hJGzTomkphqfRpppY8nx9XcdV6W/gFx4rK3e/NlcL3LY7dE
xrJ+/DNRpONGH2kMqrmb/tgxYamNp7qgE5uRtwxxeEiWeDLNDziFq8m3Nj8v+mBR6T2WiMcNYwyo
jnytxpaqkxj+WOUelykCFNt3bBtu0uPLrXWxmYzYeBnN4hZlov+MnOoWjXTizKlkNkaMrNFmQPoI
33z8/CkoYLnbAFoNOZDdY0MNfxRfStIEbzNXbXgR/9qSqYaOtMrIU2fXNXbzG0DxJiFy+9Hbhwt/
dZ2IfZyEjilsjDvty5+nHBORii1P/flZywxH7dgsIZ3NG3Kbd+22sxnF2iHAZl/k71XSP0+qGz45
Nq/JGB1fHqoi4gh9sW+Zon02CaoCP6NpxDvSqx1LWbAbAMkzEQ6/yalvfzueRqFSMHR2GoX0sOcU
4GM/YBvu4xX6FDScrUYBH8hCseT0am9YHI5HZNI4R4ZNy8EZgMG+ZGB97NpyegpzYKCmgVxN6bxc
Sc/a29pljIGHVPUnN9UAobd4uDQj5cg9cmRj8WcBdgaEThH+wvnjlYxIicD17YzC8hddbAX71h6q
De4vl6PBpK0iy0FF6fgl9nRi/rDXTWsQM/pG6js67dXfxzipA2G4nGlDY1JxtiJDhQ3ET8XW7zPv
3ljpX6k19T3LBZC1xloPs97KGcQfGPTW0TL6u5knzIgBoj5Di83BR2m4z7X2rSbGYFvSu2Yy9VYM
JFzGfGS25fwwj4e7ovtyevwOmeu+ZcrNDqXvvj8G3bbhC7ysivl6lfypbFu96ajbV1ka/nlM6lxq
9GUviFG36CNdhwb7f+DSZEhqjzgnP8TqP1jMGyLDOfdIDRh2+vTMnwwPJYRTOf+loTMYRNLKMrdE
JP7lJG6hQYPKa1kED8GJOvn91KMiJBUdf8PA+9P9JbOJGECHfldTk5MrLDvnEs0s3UhVq0dJgAME
RnY6gFyoY4kwRJBfGJx/FssYie+Q/6IjQRdtrlKrcpJM71nf/KGI14Poq3P4l9/a2CsZ95eH4jEF
5ImlRslNSsfqFMxpXWhix5XmxdHFrexPg87HKz0Tm4QcH1S8H+w7zbV2ian/Hmz/Zkxd+qUV0YsI
3fw31p9u7eFUwcLl5UfLDLZ6Wor/qoJss22uunoNSdd6c5gTGbMm0DRM7WkAnu/19twAG8gSmu8+
VhNAQV4hVsNgaIgp8vNj8Pe4JPPryI/fN2ESLmGjXd22S/aQMVnzE/UST8X0R0d789RpOmQDRA5r
mo9gRLqBIAdd4N7OzzKlsPcHuvFkwFkvY5cxM88cTIxJcrcxgC2juI029CInHHmuXEBlFddmeH8c
NRA/d9fStPWrH2F9iNGmHDOjNo6kEn0OD6kd5IdNqyL/hBzOO5mt6QHYo5AkcYJAhq7r9yPp6qtu
vJQNZ2ErZMBOpUxOcTHrIqO0f5K+gQOOQHAVfkcRPgsbx8S1C3MUCRj8GuiU9KIEqK3CBKYf/5a2
YRINRwsFSsWzNY+rSBxbSYw3aC/7f4zZNb0uzz0WE5hbjr7SiPWOvPzqRDdgtDRmme3gkb0abjfd
Abo5GoHNViuXlad5F1wh6G28dD3QsFsVsqKXQfslTaAvS4X73WeUOdgOh2ym5Ug984RMspqMvjD4
gzJ6fBoDl/zg3N+6jERxApYxbYHW26kAd5qtZacywbTqjm/UH4SY+8GJT5pFWG4LDhqJ8BP6OlZD
t9raJf2XIL7mSaovRhDWnK3GP23khksgrv9k13zXVRds9DQ8RmO0xCLlwGpFV8Tk4C85Ypu+97xt
Knt6tLH/DlvQ3o2EJJlW/4S9jR4uS/m2tEBtRB4dyVZEi1Z0kkgRdB4MzpZJmNzrPN5TPV+UZ+57
tIj6lIw09P7AibH3SKc3Ru7LTajnCJLpPGMKLI45pRniv382ADAU8hNUgED0q3rFc/vnGyZBXIZx
bQN19gbO/o6t9ZshCZJFhFbOrk/ybpsmqbV59V47Rvhk94RX+AL7Ye9oN6HhmJXJa+Gk2tERxjYo
2+iC9FlL/5Ow81huHem29Lv0uBEBIIEE0BE9obci5c0EoWME730+/f1A3Y6uU/+NqglL1FHJkEDm
zr3X+hZp9sx09o7ffWbjnOsnDewG1VBjlQlLWt3uvEzTBSnV7yDF6K2bmQDFFe+YvcADqOhdl2G0
mRLd2KckFsDBe5x2LOg4AsH57zXR/CQcIdjFNdk/fkz/oSfjtRiGDMkMB8AS6dZA3ApqT6oCbAqb
0dGsNTqidIPUmvsap6/NXTAN5qrrdXtrzQwb+jXHvhs/FQbqqMK3SH+gWfpc3QvdnY51bVjr2OUN
jkvafqyjdBuRNce87uQUdd3aF+W1V3XKW4MZQp8vWsVLBI1jacbVaQo9SMYWEQydtuZUhGYpVB+t
zCBMGt0SdNyjqcmtoPAdneo66Vv6WJMOs71l0BikaDExMbt3nDnCXZZVOCet5wHzA+l6/CxAByiV
BSMFt5Xnt7LnAoqT7gPRCiFwmBIWXk1cuSbdfe6HB6y/bgXnpIyYoFnZPcf0tQUHGV96PgF+oSU9
pJtkSFDNSLTvOPxfoqn8jPxZrcCYtW2aX2kgTwwqfJTn+LL0thrIqM6uHqG3I2bhhLbbEpn8F4ro
+xb34TIIOobdGmsBGxtVUPyjsqu3o+rle8y/hG5ULIQTe2szj6YjTCDLXreNnHZlnW9iYW+nXqIi
9pkbDd1zr/Rqpc/sVMV651UJtjAsGIuOqOeBiglDTPpgQ37dDuDklkPWvba29dzFFXfZvG0kGVLb
QFYEbc54ec5unQvxVXSQyZVA9mzLTxcoO+0dpi0GzmfRVEDqArnti8+hBqyU0tklG8QguTO1FrlL
JFStkp1vTCve/xIoBJ1gmhhuWm/JdVpaOeEEda0dpsL+rQjVNokQOrLoEFTNjF5NEycMAmgK1AmM
yNMnj97g2iqTl44LaV2hFXfsVKy4ol+skuUpKTKHL9S5Hyxni3DsLmkTsnJsf4SJjZC+1u3V7Rly
7EtVMWE3iwadFESeyjLpudvdjlJjn09E8OnM+nJFooIu8LVAfxFPqnkC9bes8gpvKGPgWVkLik7J
/SihO9TggX4MQXv2ETEcDdmevaF+KHo9P1DhqujKGPuxDIH86FV4opypcWP6P7Bpr2LDq+F61z0m
c6ZwQ0tzsnatk8CQyPAdgs4gTcA/GGDVOKBDAx9lwx0Kwguk3g9G0zPbbqhWtTZuvCz9QPjK0tmE
ICCm7jFSdb1ITO+Ky/83oMRk43nRles7WTtl8RaGqP2Qah1cUp67nNPd+zASbhNlX1w7xLjU9Blj
3DN2143EPacH7tdrYWRyoyqYoaRuRBzIFkxFSbRT7RECsslJhREUoyw+aZ2I5SIo1Dfk3u20E2nW
CBY43izdkaCxiF4erkxtzcDvnT8LVJTPJIesi8fJ1wtEcBCbB89ZZzE4Bpr32lFC0ecWX1cZt6UZ
B9AeNLXK49ZZ52Q38H2aDgGnlqxFnzyMZaQthUkjpzHzTUky0QLJD54Gn+lWexejnl1IhLFYwP2J
ByiymUZEU9jLZcy6uYC8Nh+KWxrvdfqMEiGmFAoeUvYl9khdrSBk82sCgK6agY6XIpCHprozIpDw
aNchAuvgD6NDAa+TeQj4GGTeO0H6Ofb6pxiIbfKtEylR2orkEGYBnnZo9XVhE+BD1hPNVIMhhNYg
d40qeLR+1kZMkiOUcdM7k0Fc2FW2bXp2YTfalGM1p4sPTEm/ADHgiTIY/cc98JjRDZf+mBw4ZMKz
idQvpwySS1PUbKV1ujCmqDq2cAhwnt0VZvCU2FXCQN29081dq9tfMB6H9WQNa6+AbKo08xH8yGkW
tO0yjpWxQEeSB5Bmyn4q0RmJlaiZdLiQ4xciGZeOi26kVJRC1lX1fb5uAcIxxQm5XlosDb4GM7Mq
BJdJN+uy8KejEW02TkeXxriGSY5Pvdc3eVPvcwvDeoPH3gr8bGtZ6zkyjAz238lM2evpny9Z++8c
XiLQc5C2vGw1QX7Y5BH5MXUbE3cVaRRPhPu2D1NoPPn68NpmuAN17mD4siY984GvsBRti/gpF82w
z5wG4Yn5yLzHWDVwF5isFQs5zEjVIsYEnhGTM/7KatJqHMRhnYZgi3YSTgJOKfiUYzQXr6lBKrma
tV6ZYKZjOO426/xDWybOhrQuynros2Cwxz47tOgy2g7oNVNNbkaPZk9QqwjMtvFZ2NlLnaNZnxB5
1bEHd2909lmHGNkjCkMv4KIgom7EtEfbDEWoOsvR3vE+IyAp/RNaYUUNa1xV4zLHivDcN7n65WPS
QgH6nEjBIt2cQFf1SwHeDJ0dl4msgIVos747f2l89GZx8hrU1sX1M5sMAPKZhf2sTbSbcMV99F65
arTw3XDBtIZCW5Y2yLEuXPVpSlSPEfXsw/wacGoI1tGiXeohslMBkm3KpzDWP1nYa7pAz57wMAeM
w4MsOAdy1UzQ4DAEDoweFwZY7gfGKKTO3BPhyTjZv3ccWHRzYEnVgvw0UiY+43Mjm+DqSnHpGvIQ
7fAFW80yFaa71CMXXQ9T/80ELC1uil+decJwD3c94p+jCrRq3oO9tpR2xgznsiLZGxal6KiD72pM
c0MYWLCu4vHTIb6rdlzJ/6UhM4Mz503vqWddUpMcscHUo2WGLHDrRNUHqx1TUW1ID3WifzC5ID63
NpZxUNENmUCrF/DVGoL3Moywrt23p7RjRaOza63QG0peTZoybibv0947jcyoTd16F3rpQhVTzK+A
YdhI7lmUQhLBvEYuIlMCnGvOvos+Q2rDp5mFR1rSRPSUAJ4Qgq4FfpY9hsaLCLTpkEz9/aAzXUVf
TSlKe2Phz0tRZs0pNkzh9QpWj8kPSgwYhVHP6CJQS2OszHOUcHacDPBZhWbdlXk2nGomvmxKKowT
SMLFL83l/c5Tu9kQMwcFp5GHrMe6jkJwXBmNA4SmLD4tG+xahi4CDb94AJX/0/dBdutJq3aRZkH4
LvalhaQO/AfvKXbbxaCBZij64oOYrw6LCtkXemVvWbLw3Fq4DK1M27lmUC8i8gy21qyLVtpdzpFm
N1WoP83XsRy5tIcZDu9FHMnEtEqzyFxHkc/c1NuFfk88V/XqJ7GxdnoHrI9FTT33eJjcXcXkHi2j
85C/iIs7ljGsuAkRqvMFgLJCPcRqpQYZEQ9HeRmHxqZXyJ0B2VJreQUuVJgyO+++qUrEjvyfRSy4
QaAapmPCSANVk4kHfVMx7iSA2dkDPN8RBxketflhoE5qqVTtZB/9ilTLuNIY61WjyyNyEWszkTUJ
NA+ZPbIZ5IDwayTKhWWY+aiK3BW1JaXnVAGOZ+WrOpyPFoIPghjZoWeOZbdKac8hGtpzXosWGiPj
poOsMKrDoLv13jM7lkR2h4wFJ8yHn4YXz4vOIW5zY5EpJuU4QU8uJj/JWaA3ZiyqMRLF7WhrH74M
vkbvaxy99TByp7oT0C5PPOvCHFdTGz3ZU/HkN9aWFuMOQPwvTmAL8oD3VecdR/IBEKuoYaMx/Rco
IaLBvwQyW4x18KE4MXdldiZ7dwCIMxtdIMtI/42NIFmmJUjJUCPRq7CWo/T76wQgMUJLh7CHLZDr
eUvrilAu05W7+qXjjOPmBCUDLycBK+8RryJLXhMXzWpEp4WxbycxiQw/4o5hv6mmGc/qr81ZQO/n
QM5D7RHObQ42MQTnpl01zpgLZQT6QbZU1m1DjrRpc7FLg3rW+TQ4ni0wpctj1x2AWbLYx/Kt9gxa
jxXWbFQKTGcgY3kEUAis8JwcAqJaWQlJi9mDOST1yG0/8rZ9djJn7u8N9aYX/Ztftm9OJNsFthSF
1Y8Ice2zN2WHMoyBmbOsQHKt4slkBe9xfZf0Jjd5DwHPgay78QVaahPu2uh+mRQOC8jy2XFei49Q
ZCkxy8dwPpy3GNErM1BXQ4zpadA1UIadfuwQsX4/lKN5RHCErCIzzaWfffoN3k5OjxDJBnvhY6Rf
92HuEgUir3g9fgRCwmsBAVsPIYFyego0lR0gqcdtX9O3M9wHD+IF7dZwb7dBsjJSC4euOwHy77Pp
TE2zzpd9yC7Z98TTTlDPV0We+CQd+psiyjLgSzQY07Gn/KwB/3D+A/DZNHQ7m59eglagor23aExA
gkHws59r6Vor33yv1I6RU2BUBUnKKiWWpg1ar0zhblf0PJl3Lo2m6WhPwZRrTY0CsFFnQgZQaHEq
tYvmJfJVsPTEYzxZ902cPzuT6yyA0/10EtPeqGl87mOMn32rA8ifoYUlxxKjlaSn1uFvkUckOpoo
R1Er3DOqInay8OiTOuLM4GWiEaD4EXn3BORonQZ5c8m98QfkK2frFqANi6r/yVx0dF2CVLpIX1uG
TQ/BKFD4RNk+wLG0YJRU7cPol6GFqzaM9C0gUmct813CzrAuGnQ1QkuScxivoonWxuSl91GPAEy3
KpTu9VPTVu7Fg+0XcKqtIbWvcXY+GAzQERVsMga64FjoEXKf0RJANN6a49H2A65N7gps/xFKgwjJ
o2FxXi6fkrFm3poSQ9YyL/ScMVn4cgwuBKDO4S41Jtwk/d2ZqtkWoGX2vd1vZEuIcRk91kB4VlVp
PIXtJm+Hey2+Y1heUahWD16SPsfNtSQ56Fp2vKdcJWvNyJM3W6O1ZDlU1xlOjDmaPg8DQH9RWq3J
h0vmrdtgel6MC2saXrWpURs7S3kPsD0x4SGXJcrFOgptQjgn+WWHj2101rXst2XaK0SpFT4K16av
Vz+TSKHPdylbcCzhIGHvotpu937jvmHJZkdBGrqQ/qYzhvoQ69s21ggybY0OpVH+KRQ0Y2PyunNp
FtsGsQ/QJkAYvuruOadEFai/puLbAEgFoWjnXyrFwR1H7smEmAP6AgFqoKES5IsVzVCvs3ZeW+Ca
GwLjpeTguiHAWi1bq9jXmQ89SXGDJvQuc3rn/mM/5OZhEIy+xbICmAi8PZRLWbFeet2D7/tqW9ug
xYy4qjbsCLiTfkcS0LCBEVvjdwLqYa47C7lXj9d+CMdi3e3Tw1TKa1SmL46wq13i5R9pF6qFJvB7
Eu3WrWFQs2D1Rx2u4Jb2/I+IjHbU8PmqUIxdfUZxU1bhdGW9WxdAAJGMAGKuA0SgA85ds+N+YCJa
P+ADDZacaXdqzKfnrBjx35FaJCPNOCeu1W803w0Y0xQW9Q5HuDEevJWdKGNnJN7nyGyO0oSOqu6D
VJ1m+I9JFkcKBrB37vsRxEGKCiju6EB242+tNA7hwOlK1xoCHZz3iGzARnwUjH570iHGjDY/m+h2
KL331isxV8DXdyfIevjOM+8ysjEuosZCuPASd8DPWmM3Mnwz2L8cNd2pXHymUExa6EbLhiEXMeXb
bMRjV4zeFTzNmVHoQiL57Tyg6EQwgkLLUCWSXVDTEEIM+WPMHw0ila5oD+eGL1KPMherKNLt4zyd
ZogdXkrTPfq29cX1WD2FRdtubcHZKxbqzFi18IZV6NiftZ28xPWyHtS4FoRHAcAivoXfBlNDl+/K
oXUQCJk1nVV6h3rNmZKX9oXDm4HVup7piYRnNwjjEhKxFkyXr62JV8gU4gCxTu270VtIG7ufWwJq
gKLYONuKkAs1pg+swRVOHRnCzg30I2PGrxHBqOkgF6gZgZPTEi1CRa9uaDS5jkXE6TkPTp2FFjjz
5w1d9dseNX5FLWt0BZg+u0U7F4QHq9dOHH630PAWBjLrHaHhNslqwbDybKfdhhN/DkXtvrWoYVJP
X2cEoTW+6TzjBfARUa5CH6d1xz/43LWzGPTOxD23CWBFed7eLKXYTGkRb6pa7eOxcfGxgAT1fjQN
p2CXeRbYNbGDjc7ekgGxjXpzU1nY/eqGyBvopI2NFcJOGwKlg3jaOXJqoKj6E+0a3k6tSl+RbG45
vmikZ6NrtbyG0lwbCkZJ4Ur3aAR6RFjqGj1GbSrvI9D3aUgt0aXP+sTf3avHKu63ltpo2OiWIhuf
TRIgZ2YBVn7QKENIR6GHP7VEvIshp3tFxT8rl6uPiNEH3k/CcWxZPVbaE2yGN83yX0BD4ASBSV8U
ySO4VIMlNaBnAueOyXsEDwAEL2qfe8uH+yy0BqKMe2cKOGh5DEc9r8jSxtmGmb1y2fcrsQVF9tnz
WmlOgwo6vRL0vTaq8M5tcxS6vvpw9uXgXsq0HnBLcTO7RUBTa0ZxCRBhmunGS/qz24pCaum0/WcX
tIq9d8BSI8j0G4i8C5LpY0BkzDXKZ1qOYo3mfrW/64yz/Si8N+ag77ikM0Htnyv5gUZ47Xq0IGp2
212e3JF59YFDmmNCVP2SHtQXEF9PmGlfmAbRuqBly0U5LjnMbP2G+LKqdHnnSuQSN3uoQxMqjz1r
f3OMsg0BEq66kZy1mHBYWgW0Af042YWDPBit0xyD2s8O30gijT04K8JkDcGxxZkxMYG7PdRMIzxs
bTu2BE7nhLEdK7vTXmifn1nl43tkcZwMUIyjJdGxC5NKdqMsCFKGDxM+BI1T46NN8DMm4TmtR9hs
GoNONK8vuNDonxbAJ3cBwYb7tq/cpTnrNW5PLQZC9EUS7TEgYKAzNSwTjZadjUIfj01mJcShmQFr
NpdSjd57z0SSWw9VeSZK66MAPLqKTKM/MwMOtrGPLU+ZzYNqWctlXtJCcuHe2jjC6bw46C1h585D
pk1ed9P92EQ/kNVF1y5ua+IIMuc0+joTe5eck3o6EIjQX75Hx1YZ3/nUUEeAlVgY1TB9dGZ71wjS
9RzPeAjhJW/ndau6Datbm59IujRannrC2TiPn4OofwHLhMxbhReyIwCmi6hcs5bBgwlIXcjtTYOO
r0r76aOwSmslopg5fERGYKUynorki95e9nSrTYuyMYFYQT+0K7vf6VMer2SmgPVNtI1k9tP0GQeA
ZA19Lz9XnWvv5xeJq7ve3wBJ4cGIs2Qxzfby3K9W7H+47eePtEKdnLGh2ZtF7zhWhwMjJwTDibpA
iJ4+SCVsV3L4smVmn2xUqPuwG7N9NQbO2XEsnI4NnSqzQtOq3Jg1qTCabv8NXaGe1VdSMAwyiGi/
VLMBq4852SrNLx6mnpuiRoj2merUg1bsTlcVHPp50k6z3O7j7my4GlO+WW7aGVzKTon49ft7E2Yc
00s8RYb50fWTvHp6Lw9+2Bp0dvkD/oJ9+x/giebMRvxrEokjiDSxbNuWlm4ajvxb/GdVWDAohPfb
8CxWyEkeCpDElgayd4hJJ+pV+h4D6yrNUDzFSHbWNnIq4CIBZcm36uamNsrwwmM9HE+xy/jMaUS8
r6oivOdOX0yQUlauf4/fYVi7MndWUWdn+3/5QwDP/e0Pka5nCkmoi9QdF8TcH0g4V/ZszoVCK1dJ
gAS1vjWz6iFstXUJsm5NC6vaz3J9vQie3KoLZgzY12hTNk8R0BcKQg6ZCB5ym/LY7ynyIRSwrUnz
okXacQwDbfHPv7LzH9xK6fDi6y7JeWgNSPf881cesDMHYRURI0moFIOazCKzosrAc6f08xMsQO91
a+7dSRM4yhMiLJWRnIuhoU+qShOPLe2abSHLEclk6h8Ch35HbhuPjRMfslkSg+QPNaRrHr1ZfX17
KMtwJf2AtADX9w9sff0drgG6ogb53YlDTwC2RL2KlJJzksBjCKl17VkywYGAEsWKmb3oHqghYNSn
Zn64fSRb8SGAXMDesWg6gQ4704rulk1bjFvSMIxTTuGs6E9fmajiinAdaxvYCv2C5bhveTfwkRZe
KkerX+c1KGzK4rFttKOfRug1ZYypSE+JGMcIfkec5jjnO/BLEV91RWPLnWi+0NXWjgh24odemu21
oAxKhKj/5Z7x/uOecR1XcLFZgv9Y4A7/fN+oGEO6XnM8FVt8VFT7tlTB49TK+hyV0wWjxcIMNZlt
TY0ob1FzxCl1hmw3gByYCPsxcH362VaD70SV22GmNrX2HL/CSHB/e9pJEnHGcoY56O1D1aXJXgs1
jDH0Qx+qyEiWsWO6W8ut2RosY1j3Hn3fqsFeV43hY1OrRzk5ybmObJSt5CACNCmIycCsLDyGeJGX
2ycpSV7Ayn65LdeTA1RbKiM9WiBwoJl20dG2rGA9+R4dX7fJjogydkmqOy8u5Lxd7aZctqBMkRJB
nF6g8xp3ME56Iljm53YlTiQuMhHA9vZYy6jaqd59HTPv/qZDvT0gL74Hv4Zqx/KdtZ9RavpT2D0X
Glp3IfXxua2Nq18Jju1jhmrDMunJTD6BRXbOsCPBTXEKYmWvwtwuP5jmrMrcs3+6s0qv72CQScjh
q15qbAk40zFNpN5ZRfkPSupk99+fKwL5zRT9Of6f4HfxP6ys8j8WJG8mYdqe61JKk0r5t7ubNDMO
RAaQGryp3qZBYw2RUZKsYdPl7SHU7shPAhTj6LQZhgZcqki6RzGxGE1cYWKBxA1EY1/ivnUR/DmR
sTI08dx3UXvfaVN4UfabgzXyoYppygV+RPVVc+yJjXu9aTPAOVr6VQ7pl1eqM8pM7Wh3HGXHmolI
qQZtX5JcvC7DObhjFq6qBiXnYIhtHPXpegjS6eJiJYpqt3i8PRRdBzIE9dOTWVKzTOPooiIl6laA
Llu381owwhY/JSomvMk2fkdp1LxrRYhCu2hfAwB/MBgymwainr6AhZyWkDyt7T8vq9YcnvXHluax
/Hu6LTyPLY3X/s/bU4ips3FWpQvH9XCbSDC2YImKbAcYWM+Gj1hPFCy9kCDLvJAnv/RBaOTNZw1g
967WUXTFCOwQcBWMbdBa0ON0gnNjO9cgiceHODaIQcw411o1Zs+ZGsji6hwcf3y/ia9vD35HUz0i
NM6dTFxDsvfMZ0hAGwbw+lJvunHpQ4ekkZERZTSLzQZrUCeDUy51MP2YsLgLhJ6t/vm1McS8Nv31
xUFsxKVos1ESkmaZuv7niwPNUaVeWCUE8/XW9gaorGZPD6o7tYzKxmUm4AzHwu5oTFtFm38mvfUz
KMKP3raJsAAKgJe+hVGVKW8lWtRu3OrEnNR6dxzb3jko8Im7skUybrTW/SDB2xd1FZzCSmT00Gc9
bOcWzEXeb59xuE+PdgZP6PZ0iuL6ohW+/sNLutWQxKR+WeVwgpNsHFw7MrZispt596GTbmCLdaX0
MNm3+47cqp/NIB+s0rljzVXHGwum1x1WptiDo1cNauf5PfBVDZZeQnQU3Y0DY4TyByFsaOLpg7zg
ZSXkWVcXlPL+yeq9p28ng4bqrMM2AEqAkKulh60cjFpOOvJAk/Kg51X+qEvjR9g54Q8FdyWaxi0j
n+mNZnu+Fo0hd0xpVmnjMDsjhtkkTicnKqVrdYaoE4i8sYkBdFRYDlO4VAx2NPfue42NCvR4lWNU
Fw+t32ysGtD0kGEDMONGV7vdwEPTNUdK3hm8MV7pNDdLlRJ4e3vaz+BYRu33ws1ON60m4R3Fnb4q
oLydRV56vIIWRqPIay/ANSeSNtyCZBODWQysRbygnMxkAwB9PjiAWicgUZsAF6UrEn95RU1yCloW
6teYtuQKZZm/hXfIxd/FerNlgkKIVDOo9zQdL1IM1hfUpKXBKvUvdZWh/30FgMVrM0Rzba52izTJ
ufD6+QlnMmj+7/8y/ncDfrH0K9jjeFXCrTYF+g7aEmfKsNzdsGouplhJX4l+trMkJ0E8s4A1CYXV
dxFeGuTIMGB6zEQ0oMOx66PqQNILZ3i1ZcAEEc6ZcbxhMLtW/qZLYIDmbQ5mZjTPWq63hxEnHji/
YB83/rQ2kkJATBmyTYFelxFJ9Ia9LwRnZnYr+ujZ2RxchkRWkZ2jzqeZrxj6eJMX7pswJ3U0d7O1
RhH+wuHaW4HVWo16Mpz7VLQ0fjx5z3AdyRjLBqWCeXIrgtRuV6vqfbWyEUmvbhcKcQ904VoTb0IO
eyspDdr7vUHCPJWwgFF3iRT0giStho0xP719zmW4udPIqHdmb1FQxQCPbanWHano6L2tH0Ck17Rk
CsJTDHvNeDVAljMa07GSGnZSl/jzKab3YbfSeqpFfcdSAyq2cz4QXH3lflze6xpH9yJB734j8ZLT
x1mEkABHqit24eShnM1+CHx/QSCNjrdnQdlF/7J9GNa8BP65RFoOe7Olew61qrT/Vt6pYDQypzI4
BcREjrhmla5iftrLCMhz4TtT8AtoDQbnzgkIsm/XzNKJ4/bN6t6UxmU0jfi5my4tEL9Lqce7XJEs
wDS/pvUcSLFNCnQaLewFYNBASBjoIo60obMysVAh+WC6eWzjmGAkHXugQ5zsJo4iKk2GFbHZ2Nfe
drrnsigWzUzkSw3PPrcDi5ZAHRTnTyWj2QdnJIx3XnDbcGxJnptPC7VHslA04JjWhXXoKhE+SgPp
55jXB2No+3Yhozg7EXFBbNT59nDjcNpg6ecFWadrhpdB9xZh3pWvEz31TeawAllOUL4mrXySHnaw
0ILX1yPMWGgRGUH9wMD5ZhLi9ypXttCwn8xK+dsD0fVEKDiJ+P5cYIwJUnmkdzb8ugNTm3SlV8I7
N0hWUem4yYEuRLi4mQm8tEFZVfdweGxmrjMG2GnxmU9579xpEakSPfgw5rH33+0JY+rPmfY5Wva0
s/XERdFv+pc6k84ydasQAgZ6iMIw0q0LohLOQTwDTxGdOvlj1A06+CVRbAeqbWpZBhrNPPLmWq0P
FOvWA5CSFcI089kUTnBXSwRwSf3t/EQ69+aOY3r0fdho+qS/R6Dk7vpZ7xlNBtTTfPC6nZslnM0k
NzN6amZ7drXtfFMZW5PmfY/CHY3dHYJwbffPVYEJmf0vV7xj6pJE+DnglMJAtwDW/LlehgPZR1bi
oyzCAZKa9o6YxWtfqIeQ27EE1bor6Q3T3cQiO7p7wyriXRtchWD66YcvIcrpGJ7aZORHZ+jEk5/m
d15AANptFTHQWxkNdIYRiymYAvB4c1gcuUTDXhIT9s9/jPcnG54/hrtW2lQ3wpM2L9b8x/5l8VdM
VWkjNfHCizQko2hPXq2SwdjNBmISFrkMZhhYJCoFqaLbWgOhLLdDk15WiBqb4WAw8sVhwD0TZIQy
tjfjGj7daK+A2yIxnF57B3YCUTZlIeQv3ApMn+Pq4/srZd9qDPi0EpBit0kNv4ZAUpmQDXu1vrkN
iJvKnI5CJJrlTlFknESVIgm72Rod1I7H2ja2tu7FpyaCwFv6qLjMCIZkwLTziY6Ks27HxDq542M6
McwhfmIltdZ+xM4ynI0bVLtKv3Bt4ucaMgKqxwoHBrc6q+qkDqhoijtt2PZhC9y2gF1hBKvG9JLz
1KAN4LzZromJNdehRVu89X+Fic9guBz6nebZewX6eznGpXj1QNEtUXPnhyEjN2ZeuuPnwPaH3egy
Wb1B0qtUJ+0x846YhyIop8n1ZpSrTTrmcR3Yu9vTEn7av1zY7p8ndQePlBCG6xoMiAU6KDEXCn+5
FuxQwsaX7a9iZmNOanbAm7fXphQzaZrlhfTQQLvGMx3KJ7zCwWb9YCEzXsZ9T/0w3/7aRBd3pq7l
zogMvJsTwoTmL3F9JmcRAtMeunZb0Q/cxDmFKCYFf5nGdY8m3poWMDv669TNIlWmUgal+Z6dELyO
34lDkaApvF0SiMf+vw2vztNg20/4FkzXKt9noZ7NGmcO+rDmBlMH08voaPNJSP4AXXVHIpQwzWo2
IZ0QU+cc9cUqL8dmm45Zcx8rYMqJquAc3wzTsrxIRsvwSyug0BEpOtS3DSkC9/40LQtf6Itbrwat
/nQicexpwP1y0PqCmef8UTBIayW7rnhQLltOfjJl44J3CiC/BOrY+oooYFgfqfEVNmSAqTqmGY/K
y/M/o7R++ud7XhBI8ccCxvvs6hxpHMDKhu26fzvVgFpzUrtIf43myyCc/rvI4/BdrthT+12UhvUl
U9RcXRK+OCYRw3N/mvSiWRx6/b4khghvSdz2nDwm2lKW5HXoRfVe+bQJsrTGIzM55TvSSNjy93Xm
pJ/ob34q6SaPWtonh3K0xRpGxjJgkfpBEttIVDBFIye7ctnnK02J4Hx7cOcNFuj4P78K1Kb/8TK4
oPENgbDYgJnn/K0HSssv4mhM/3KoM1RzBueOuDfVp51CY/eDjzzXiRmL09ep5r3BDGZtHBMHLJzo
codasoBdQOmiC1RhEbPwT5KIQfGdhdvU73bI7pSmFlDSsHwrQzbkKYum6+3BRQl6sEIFmMt/M7IC
UyAf6A2nt1YGb/MT9f8+y1mhwTL9OuR1gq4GzBXuyWp5K0iiuT6RlvbEcK64A1WSMaFTiLboF25U
EGy5o1xGeHCQc+SUqH2AaYVxh2IRqnDxOWUITPBA1udAegtrHuO0ffTWkUSE8aP8OVR5d3GE9sCw
Pjnlo//WK2JBUt7fsxVp3TZt2dkxjTaLW3cqyrzi2CTilzAVkBOJcRs1Jb34eE4BJcehIkRrkUkc
S3VdQ7n3O/u5Dy3AfwQWUnX3O1O+0nD4Vc82uFK0pO4hw0K8WMNUQl146AXmEG5yr1ze+mR9K6zt
7ba3ptbcpXPLjsH/9xfZ+MEPQTebwuL82k7/jUcmXgLhEtzOnTEiHhkH//fYZrsmxZFa1+A2cEU3
RzE/cHBpjjhw7EFPjrRezd33+db0C2eb5XJ6jmS28mMCa+OZpRnUyfBw83Sq0b54o7jzo4SU0Trw
z6SI0IecE7m+v0cyOhc9i2uY+K8lWvdX9DJn5ILaBoFpuYaiEf6AeFF6DU3mqUIRFeQUYN2TSb/2
OQtDrPWduystvMqeyPtrWUjCXrnoDqWU3Z4QXOYsnH4LXaXbvAsJN6udp7yYinsh0nZTMJ/fZYX5
mE2Fdm+3DmKjqj3PMyrov4l30ITO5GYU7V3hIElUqmvXoEitlT3BZ4Xy81/Mndly40iapV+lre6R
5tgBs6m5IAguokhR1EbFDUwLA/vuWJ9+PkRWL5lVXd0zNmM2VldRSokSCTjc/3POd7K1bDob7/fS
Ma5FbAgtKtTiJcCrmIo4VkUtXsFTDDuzt7Mvq8BC/ksZC8RXB1wTRmIqd3k97zTdnI7BPAWncID/
aZihvi1aY74zBC3qYV9+SZYtggnTq8H++NTCNtthd9kW4UT4qHb1twyWuV+3NbqmBTFj4lShjm/T
FDQQFtl/6L2SgCRkAlXrzc+CFl7CfcBBQt2A51hu8Jd+hnNyAoMr71tTyG1KZncTdOGwa81E7vpJ
4Pup231opeNxiGHTSDW76BD+wHPZl8awh/UvYGti5tPd77RjwxEsDM5wLAJxCZPY/RvtWDMzjzhp
+VwG8CbTIfPDwZ1fWyb7jKPhGqocmEi0BNkIMwwA4ZPoDfn4axH8v13ldIy/mrItf8r/sfzkr7Ka
mpj45//84z/b3//NwHdpUPrDP/wCkPv02N0a2pfonedbfx8NL//lf/eL/3L79VOep+r21798fOdx
sY5b2cRfko3K71/bf//1L0AOLA6j/+Fp8HeFTs8fTfMRlsXHP/y+32ud1N/gq5m2y1xasN03HCbW
w62Vf/2L+I2KW5NzhlBNQyxHX16/KJulu8lQfzMdTWWW6lqWzXaa/fTfap0M8Zu59C+5fB8yiGMY
f/nXd+H8+4GaN/A/HZjzmPrzdo1RnBCacF1iwtbyq/5xuwbGboq7Utym0IB6GmsYMpz+EDnJuNHy
FGLLuFcHzFsuzeEJQTR2vmnaUIyh6Q9l6/gm9o3MCZ+UJrqvFP2jn9XPwaavAL0djPsurfIdqjKc
FndCUu0/UFOyjRvY1z4p3JUdMpmHjc+SOexnnSbttlonxiIylddZUGxgyzTzFcImEZuukormHiPS
qnBhI3LXK5RuayE6Vl/z2At3zJjPo9m/WPr4XqGjpMnwWCsunP6OeAcNnQI75STsXWjgXoZekrYU
qia7dmGVD+7OdaxXJ5ueRR7vBkYAvqWYsEYH3CXiZmCwyxNSOcSLLPkFEOO11Y3dUnAR8cHSU9dv
SnymmRqlFFLTxL0A02qmzY5GKWaa7MN2vlRmlHuD1fxsZ/20TOzc3lqp9IjLFJONikc3oWTdda5m
cx0pseRUxz74pDlvPCM3WE78sIHP8G0WBOfVqGFmQvmNI8OjGKunxC5B7jWg1bI6uEwmDh0AdXuL
Ny4M+3PrShwVplFDd1U1cqj4+SzTOTHJhXuh8iUQEUEMyh9RwwPfRKffIIdVXLqnrDfu7Zygbayh
WmEp+ww6iGymiQsOWme/nYjxeCOaEA2POsW+/TQ9unqDBI85kElyh9F2CDeVq+YHkbS4uKLYnDbC
msUWnbF/0xfBHNd4SgCIzuDCAsvMfDisIhSEjhgsqL4po2xEwMhtNH3tNiEdTPi483485w4bkTAf
nnHWXLLZOSYVD1NGxlr9RFsTx2brbPeU/ywly9CXrxOprQCQPo2fwTaidEyDTK86x1i8Qj5mXm+Z
uM+jK4UJj/QTPmQOVtXeRQurKzp/8/A5WqquQb+S40vD+wGgxcF1830lnO5E0BrybZyGvujh5Vct
p02TA9iqbzPIr3P2NRL5cTJeyOrxx+vyqFcjUk7fwPvLWo53qXWeBQ5P5zvKLa+xp7sqPyUN2XVs
nOuBBtl+sMFZBmfWmGkztnS9g9SuaaFiI/qDnOXaZuevhzwk02LgDTQC9QiypqQVMDl0Tf3w2m4f
AhgDZPaZ2Q/yhXjeqrLlC7u2b5XaaEXyEdvjyR4jDii4lHPIk5zSijU1WK+ULHyy+D0NWQ/2yW09
mpWBI7l4nOv8So9ny9ZSPZcp21RGUZntDt4gqksdYKM3SF2WdoCDToHuHJhbc1jSXvopHcJ12dq+
KPVNwbUc52xqFRTsVJ4ZTRGzUXBy1P5oVjfLJI0HGH9Pv5EHAZFojZVvNJyVvSOxAyo/RhshmOy7
ZwclW4TuIUsC2pGpC06n+7CxfXbw5yxnOKq4GyGfhc1H0tTFYcZjPxIQquCCTrVyA3BHVxy11fh0
becnEDc/cZ1DVPZnad9KQjILEhczNvcLZPvFYEnRkGWJrW1RZRvRN4eL8FuVQCeoPy5nLfATyUQr
dmecBimUwXaQdyQLsWvYJ6CiFLdi7q+jTdhK37G185Rql96l4GNwH0wL1QdzB00biRksgGEis5kG
T8dU8BqJyfKNnpJdcLm8D+VLGXwP6eA53bQT5RXiHncBpMK4HDYGF/aAdaBTxZnbD14xOnn4kwgo
yVs+pEh/t8MJs35D85a+S1HQHMWEdLg2XGz0gDHpHAp1c9O78NFSXhMUoz7eNN6xKiNiG0znKKt2
bYHN3ALElz+N9DTMtKDlJBvL8L7RIiLLzaHLM8pAdW+M8TJSalGvpSwuYxZtWkY0DL+/xoGabYHB
zWqPkr5wJ3qesToBYCGJnK00YpVu9kMhOkYtArcqyU2r/6lYb73zRDmKp6r3eEBWhngc6ENKrQej
VwnKwOwbkYbgmNOHp7PLz6ye3xloT0SLxhE9cpXl7xXzaC0G4dncDyzXYsFxYwSuzhrgVld4Mlw7
+WaawN3aEzyiRX7f13zv5Dy5qa/1eMePJSpN666ZHG+q7FmSBenbeMtw/ItaLq7lfeMeY/1dUx+y
gfK2Jt7haNsH2W7WJPL0C3VxjA2AOXRm/bPAYQ88HuWQsGOF76OFj2CgAJDu9aqAWKPWGs8gijuP
y41GUFhPUXBeYIfqe12RmMi8GlpCz71HrAYwXBhdKEXswuk+4Y0RyUb0OA4xFYGK8azcjxnKGZOf
lx6RqUNLESLVaqjThGjXyrgliQIz+Zym40tkK7DNfbs79izz9R2E2LVl30ckAotwF8Z+ZtwqAuXl
Lg+r16Egjxn2GCWp7YtUIEbJuHDmfUxYz8EMorYnee8prfVC94BWgl2A9tb9+lW49dr2CcejH5UR
DDP+K3RzkyqH+L2YXk222zQMyMc2urah+Br1/J5K+G1j3jocxMmwlmhqNhoTtBnwpTmTU5UhHH3r
K9objPAQ0JbdlLvJlJ5rPhm5a+Al2Nogr/dTpXZrSm/rXY0kMMvhgZDOQUNLotaZW7JZnhVgy3NS
5Sb4b5QfzCPUpnsK/I9CktnpIRmpzPwcEAUMIbPmLlaNs8Wst0Lh663vrHvMUqQJxIvx1VYei65e
KVQHl3BBnI61btw4sAio62Uy3+/qIV271HTbF3yEjAi/4O4cMo7HVkKy994t421iU9O2yFRbh/NL
ldvftM4NqyFj1ialdsrZeoRhtNZF5CkI9/k4ewbhfZ0500zpWEOJ75igjyQkBmOSBeAi0oBSSZ5U
avAjWSbQJn/lW5dpqzx1PYbI/pQtzcDjigArone5ZhLJiIE0n32dnX5NlstWSyoimgt52INT2qeQ
kj+PATpoWko7hPWeZsoP3IfMAmvPKLWXhM+pa23CxuRtzcnjKOeZDvZui8eBTLxIpWgGYnUF39VQ
QDB2wpv5tylmr1fAThswH+jgro5OK98XxvPUFE+47uWZx16DY7eET6CO/TY0souABUGUmx6qStBE
2L8PLVPi5ak+kyFCRILHZnTdpieKDFbWb6nWSDuio41R+XPCKHi2pCSxYqsYYsb7TkTPsHZeKPZE
py4TLx2GY6YjTBnxh01fHfUdqPEgwIThEdjeZGxHS1F8AhUUTNrEWzuPOx57l6obs23lzHS4L39m
P7VszOcA7GdjnlgEG2InFP8RZNpUSUK+zyLQl7j0KaKi8CCYsi1tZzATp2Zaz1FH+lS3j3M3vFWB
8+SE2WvvWu8gX545/YZeZ8z3slSBHrDQSpVI3hIxqVA0FrvfOSVbQ6Uqzw+jNmkBcMO9rQy3wmpY
pIpPW8gvl5KxOXRdLyryklbjiQp3Av8xiddWuwdHfleOFQwUscIGgbBRE7LJOhAsYZvKezwedKX1
W7tf+igbRgKMAC92C04kHNgZuwzlmaQXFUOi4a2rQ4TD0nxC3Dmn5fSWkiRG0Ti5C22fo0yim5gR
tNDijopOqQXInhTBZ40TzCtlFm4oTVB9WU3PeV/YG5Epw6rq+kOutQ21Jhj8EmJZK02yCCR6hXNX
19mwQWLFHfjV9jxfY6N5mhrCrFJWiHIifyQ9IHZwOAEmd6wnmhpTj5IXMbhyE96JagEV7uIIayTO
gAWBIpgvc9pgf6W6LP4t9NjuNU+Kfg37tt5Oro0fOrtDK/6aG/VnaFa7KqqxKcdfauScXPB4s1Y+
hY37GIk+JYrevBhh4wsnfwDjDOMonPYBDVobrGsBeFCbjixyf6sSM9I6FsbDYDTHPHcU39GTdJ8z
oISzXLQ+hq8TExXTN0brDB7nySmDV9KbD5M+cJ/l2Tmmuc0bhwxIXddf1LxSNtY4vA91xf4nK6Zt
1XbonNXIFrM2BscvKo0ONomkP/L1bdfQ5wulwSFBRdc8EP4irE4Yj8h3z9rHsPzQ3joO/YCNy5BP
QWVaG7WZQnJqtYZ0k50cpxnWtoLVn2bXlejpu1Mc5T5QK4M/PX8tJXtLN66vwLvY/6TqXrKD9ZM8
uc+U4on9DQ7Vmh9WloZ4oA72hGmpW4Nv4cpfcm0DjgSN5U5bJB49Lr9ci9UniPFf1cm66tMINd6N
/CYlKuFE1G240dUmY7hT5+hCsyPx/t41HpXSUHzIRPvRhjLO9xNE4ZC+aue5WJV6uq3T5HG0aCsz
xhMtau9dw2PTqLpgRb7gh5aAJZI9ZmFuWdIG6qYVCo1yzfeo9D9ERhlg15tQxKUvFeV1Qihb5fZ4
X3PIs9WBvpyZLRwktK865wpwSqfciIg/ngaXEwn1c1iLd3aWT6klLo6wPwZF+Rz68dMQHaO+mBjG
QEHzmv7RAwRPxrYy171qyn/NYp4RzfBPAlsvKyKU9qTzIMRUsUEDOg6ZzpUo4anEGzchaUT9gLaS
pcU1ytO01XsOxBmehyip86eKgkwW/nFXFwu6aHyIjfZmBeYb0Z53G9sAeE9GjtxIZ8216HZQBR7k
/h276ENQ0LZIGIDROpJUkQ2CBznRGaWTd4KaUlh+ECxcekTTsn5Slz2pNkRfpq4dAzd5LMb4QSns
/NV2qA/oAwXXBHLaw6BFBYwX9pBNR37Nnt2vWEbOOhpzmFxGLqDOgCjI489YYkPm56MFVGC7WlXb
gGh9FUP0LTN3UwTOnZr2Fzyg7Mu1kXy409PrXha8iwpZw7bKiEiZEIoSu+DjEi4pXYo+on2TzgPx
Bg4WpAkvItDZqI7zJo0cIDUYychaK4+lklIlMMWqr0QJhRW5eQLvkKw6nU7D2GZb1Ez94BtDFm+r
kPctCO8zDLOrrmou1cBAWyanoTBee9C52rLZdYM3ruCtwpucu/LYNo21HSPdYuRZP7kWY9OwZEND
he5oTIeSKtuyhS1HsKT3R9SVbUMZmgfs5XEowQy1wQKnB9YrTU56BOy8DrTIWrHVxeUbL/cF1Qjk
Mm8EXl8HuGWocYWXRYWG4V9750b+AYuG+rYhPtdDeV/iwlzP3fSekGfCb5bnXj3wXKhbsSub4Qs2
ACSsLqAhIGnOo1riOXB8Rbb6vapCGVYWLKylsN0JA/wd024aM9135PCMXeo5MVuKSHGVsxdLeq/R
GSfU+sWprDujq9210vDABqK5SWVyw6Z3JWfY+tGUvGZV+JYFgBcGEX24ibVHP/2aFXBgJBpqf8iy
L+loyhp5jh8e0Wji9EcqV5HRsxcpOfsMFqYdELCMePvsrW/tJb13aUjVBDZbNNCej/acvKVz810U
FuUa1o051UNWiSecvvmqIkqpRyR5VfOUTuM+MLKlSkLbSDqqDJgVq7lGOyNTxS/pkFgtnFtQiG0v
ybv3WVExIywMTxRK5xk6vTu1G7/kZv9cDBxuMEy/5mrzltcAoOIaV4dmal+VmwFHtYQP/UZ6MgPO
q+B4pOgn0whaYZCioKAI602ukbRJ8GeJsLI9HG8tLIqMC4qxU5lAgYuBEGzCGgDYaAQL1FhL383C
+RxnkLeDwb2hO+Nn0mYPRRKmW2pkqm1MWB38Aqt0pv1009HwmtoEGWm1pypI4XhF5Ijo8k2qBaqR
jz+UPrGx43egtJbz9BTAnUQUAOfendq0fgkZrz4UsbwmDgUHI7cOc9L81AX2e+ekWDx70n5l+6uC
h/ueArCjlUfMT2N+btmZX1mB2U+m+bBWMqhOqE+OApWrz/pdRT9kH5BGzPDLeEPd4QB3u9dwsiXb
Ncb9KjMbUktipZb5uNZYUVdug0c+1HgOlA0R4rh/qFP9fs7Ca9zrL/9h7v23sfK/FB0aT1xI7HyL
u/ff3VuL/UN1VGHizCfSomLA/uMMWXStBKPB3CdRIBPMOPM9vS3fY0SL/ydKw/ZWnj7yW/tHZeH/
T6EBbLKqav9cadjemj/JDP/+Xb/rDPpv+qJAw+pHgTYdy/03nUH9zdZAN/MVhxm/EAgG/yYzaL8Z
rgkSHb+GJXRzye/8q8ywCBcCr/byPx0Th/O/IzMsXqY/XB+/vE68iiZ4zBJr+uP1MQ09RXPShEOF
82yILjkjmX9+BWp/dwnyZ5gYTx3bAgwu/mwgtHpM/InkEd+sO5+dPMdVbz4Ed/2OLkBS/at5nw6+
2MPF84y3Kt22clU+gVI9uevgv/hl/v7P5XdZQlGuDjnQsP+UQiA1BMan4XfJxbFpFTLv9X/xCv/w
r+Uv1WxNc7jx/mSXhOkuuprnP1GYG+4fY/7Oles/f0f/8UugP+ka6hSXyR8/M7Md1UTtobvpNuHJ
O8mDmsTF6v/gRVym+jZaG9meP3mFbJno6jhzYVAoA+CeD4oC41oGj//8ZVTb/EefiYXQZbvcAa5q
/ukzwYymdLRtE8sdk+ZRqLVv1AyJKEljjrxzdDxWldyo5o+E8+cUZuuYAjjKwY70cSI5jDuFMUhP
xZ86KdiLhi2krr2SKL6h0NraWrTnNVv4zdc6iTd1yfAXvNzSo1ZAt5fyUcEp2l5aposOUjQWPMK9
A8+/aRWo71l7qYyXQtXXDe0WJow8rDVgKrhgJSDG4THVjomya/JrWnFwsBbq7XDgbLIfOnp29Dc5
JRv4lR6gHvQXsSJ0DyAGKxP2gx9Oqq8F4O6JQW7aXThRrnLtkSZP8rRMZ3PNH0Ttx8qVttv91OTM
9bWVER2F+yy6+5g4pWpAhcfiUkH+GtxtTVOPc0KuIDZJGzhUBOcatxwcF18Tf245m/4QPYjoZ6NC
plfP43xVm3GTCb8272I6kZKqXzXMkKr4MhYXhxB1Gy39RdXrjAACaXk12/Z6WKi56kzl9S1xm+dx
pucmvLTpIR9Hz8iCI+FDz50bZAu62dvAq5XTZMDgU16SEjCqcWrrU0i2J4vOUXTrbAfdKPIsuPhh
R9KrtUnsLgLjLbSW+jUOm8WBcjqkhW/G0WAJnnvjFmXvE4Z0pHzEygRKsbK2rX3YnKz02mYEd2iv
H/d8uPZ4G2bOsuPClii2k9N7VkbMwDk5yDtFc0w4QTmSPjz3Y9GCev1n2D8u3MFeY8zKlJ3pGmXf
vNW6pwTolWLaOiO4wImU6/hkhU9xcTJw6wbp7GWNsusUmjEt9Drx0ig0kRB80vFFN5nrz4gRTnOr
uYHJOHFwy72CBmJ3etXYoRbkvEiVAC6pvDaGyhG+SUgRbqStnekDGBX7j8aXkJVN1WZHI301atlK
HVr9QfQ0+0pxV8CxSWDnBmw/p5Ju01fKrFaCaWCUvzNEhcB/YU/x2gUcXu1uT6+MZ8vhLeDmcXnd
OtZ2dveVYHi0yieMPR7owVUd6zAcnxOG8wKPZfVWQptU8z3xkR4ST/5caD9pUVDaY6jkG4d+Hls5
FmSBZwNSlvXutu9TmKzpI73S6zBl9k+1uLgcvQb471ZFM6X2NMt7u6MpK6HO+N7QAFUHXsf0MMrL
B2R5jOLUzHUdZ+QXo8Pu3HLwVfbhZKzYtY/le8kBSctdLywujXbR3f7CJI+esHIzMHSus2trffQl
82VYw+Zz2b1reoIVH3uTfURUa/D5hPVj04/bMrjVNMPp0T1UshS7rhm+k4FelflNKfa9vAZAdeLy
5zCdkpjkD73PE8WPzYbr+2xTPUrD6L5M7534O2O1cFpS4dBDGT3ZklYFXnLSHx14+gxvQRgCB7fZ
iUbfyvSWpQeXW7U76XSiMFlTGEApbnNfasstokCwCUnRi+xQhKwr49WpLp39TBBtLRATI9iqjbIM
bhqqhiRyINPerl/V+aeq1Yck/CHb5OwSLTec59G4j0BD4tfzavGjE3dJdgSrrxbHiTbIDJMOflxq
ibpbyfI2QMlx+/uW4hiJJzCvY9IimItG5AsWP0BxA+fFPngMsJPaA3OaEX+Ai4XANrVV4kbJqtfH
B7ubyHL8rMiSN1C0Z4SoyDV8y6WWbeRGw5FIXIO7zYEVlVdUiMWubwX5pmU8hBurc60jhoEHC8JK
lIx3bQuBuar2pe1+Sx2AHauIEkCgZwifFNm2xlYWOmz659kvk+qcYgXgTdG5j4MRgJ1BCxiseDsE
cAX2YcFtsxykfPpmjguNKEKFE2IAjGn2t4ikgUrJzGjeBCsZWZ5VTaBykBTsJJOvtae0ViAmayuI
JSuBO1/M/SZzAIszvZmth9mezvbkHrRauwPn59ml2ABRWjfds6w/loKzLgU6IhlQT8M6jUbfrg28
HAzWNQpAUQAV1vZgpheNSlcCpVwN8J8Xn6Ps9rlmrFvCUq50kGderPHTVlAunKNhX3X6akrrseMQ
LvNLmU4be36baDWqJ9PXx2Ynpy+DkW0wBHf64K4y6hjmwkRQsk6NnDDYNttoVk8NK6/+VjL51okr
gtDGz36sZL7pSKWqtbWeipsRvjSYAappCblAj+Gl4bt6i1LPxEwVZG2KcxB3nmPcmd0BQvE+RKNK
i/loKw/oEthZalrHkFJYReR0X1L46YwfYfcu1dKvRm7skHWzQdDYLxcFc9OsgLsNf7Ce611ZKhwE
SRonLK9Bq/qd/aT3N4uyW501PLbiB3MyTjpEMIffnBsXxwTZrJK3Pmq8FEIKyT0kD8OPh3eHJ2mg
Z/caKEC2SuuxpWxR35LAWLUd+wUbCgbISjJwm7wQjyFHyQpFL9Wzz8WTphHHFUq5zs14s3x4OYNj
zF6HxfO8hkhJl1DWPynuQxXX+wpQ6XaOI3YlDvODoHfeWY8PFjwFGyPH0MV+gAu7s1E3recawLaa
YsVMv5W03WqcNgclPGTFpS6yE0d3zzYB51h8uM4lYNO01JoXFZJyWTH25+IRL7hbVkPbrwLjGWjg
1uKmD2kDd6x6HWigTqwXt7u6rFjVYjatn/R23s9x7JGWp9LgO5kYfcxvTvSxNDN1nPqxyfFUZBxa
RJ42l5uqJBzA3iJkb+fa8nERE4R+6Qrg0mm+t83XtG5WNs9Ig/qVjB5kgLhM0mhz+EiIgAeGWKvQ
qzTe+snKHhp5I7K0DtGlDZGeLYOHMiQkTZYem2avk+2uzN+lGNciOBcpFGWV4ACofs7ces1moTi7
sGIja7FBHlVt2DpDvSeQczcX/UMK559hwBqSNb0jaPzC8lz1s8EeEZsDpm1z58bAi3rzKvphXeYr
ndz4L/7dWOAH19e0+FxHTWIAUI5EtTArQFWE2Z9X9R3877XBHZGyGwtYEdROP9FUwj2zBAcBRtpo
dDOVlWGwLqfiqe7YJ8xmBQIv88FhebGDa9Qc145SErPMdhM/nOq4LcQNYP7FHsswzhn7gCrhL4K+
otl+aAq/MFQeTq7RvRcYV7zY7dy9HduC9mjh7HRdgdfo+DW0Zj4X3gwQ4OpSwBSSS6aS6VGxqauY
pgopb8IdPDr30owfS9WhxTK4d+bupXfbR9EQ17W6ncgiWM2/+C97lRs7ZvUU9NFkhbY1CWGKsAE4
rD/gQbsskBZEvbs8WU5+7AvihF5gfXrC87Musn6DDrPHO+FbWD/FPJ+Q/mZPgAlOo4rqlOKLrcne
zNW3aGh/2EZNn+5EJV2TnYcipL9Na55MobwbLY/G0Uh9i65tNuEqTbHM+anKblIbqFSUV+veafdD
NL+xw/8wWZWR3fhJTvoTe3i3AvV+mBwXGBYTctwDGh3phAc5seiKPw8mge/2EZTKDm2Odp18g952
nQBhOSFpxjHdESA42LOy76z6ih3qQ9XjLd+3SQBFTviyFjmxL9SXInLo+pSnJkRAZqZwmwHJaxHD
N1UFPurG9Lq2AAajcc1T0Cdhs2v79qKlJiGa9NCR2sq4hRPN3AvZbrBrE4ClS82KXkHz7Dj2+YyA
kXtoZNTAd9U0vuHqQmKHhxAvT1Xse9GLkjo8MmLpu1P3riflW55WJ5lkxsIFfZZ0hyYlnroAwmyN
ywflt+ASbpNyM7UluOyeDgmzRlfNPlzdhrRlguUtmGPa71qdnmhjvDRm73eGvbGRyTGPQ46JzTcj
kz84Ej7TQb1Ty+EMvGzJjHoUo+0H5tlI9mQvuxedWXKJNcQ260s3lKcCAclpa7+jfbkI2k1UB5xT
0AkNvTrP0Nq9HvuS0Au/6qz9rFpragJf+f3vjDDdkRGH1Je9mabEwDURonMk/DhyIU0p1/C9vICy
EXNK6PrDqyMKhsvdvohc6kgiWJeu8ZYZ0LsynOFmMRw4s2ztYOCacu5CpPJ2LDdpL37aBTeDirE+
SV8ScXE1+gmndVHajzmueK8oYIpyRoCY7+jVVqbppgdOqzgquJjOFxW0THZQogLaq6oXmfVf8Oje
DNjVariAaMAUFVzF5HcozmZntFVl8uloHG8QO++kQxWFphk86+7mkZaHFWNRUGFYuIJrAQm+EcNV
o1MpCViMe6tcGypGBk54PWwquGJe199LCo+MzuQsk+wyKgYTC0ai0vBX0TBTv1QQEwospIH+VTAo
DWu5STASNpIZ0wjeyT4EU4j6Gzygb+3bzPI4WkRUt6+TTjtpXfDBW7RTQPKrFh8vw3wDUAVjXQP4
6RxG2mqy+3bt5joeG4o4ABV/kreFKklptdppTPNH/Czw/khBR18p3iJwocnstXNPWmcMjUNCXRW/
2ExiHJO41zc0dw8KqJAsokYl4e+YNRTJLnuei1qSHcpopEgTnABz8WPUQ1a1wbxTopjgTz+8Ri2f
p0sziB90PKUtvGSpisQmqSefgFWANqBJt7HY8HV1/qrn0rmTDbz0VvLNEXHmsKdh0SWUaSXRZ+a4
MWZ95b3Ss60V8CHFeN4HZXyilKba0GcXrV0Y8XGq7NPEZaOijIAU1GjcFeH8kpbNS1gqqJldm92p
LPgriDI87VLWoqTnrCWbfD/Tfi7shloWEiIc6HjiuO1wUvug2Faqg5MrZcdO7PZn4oqL3VDYSYlz
64Wzfm375IcdNiUZrwVN197XfGnj1sr9UBkSYSA1GEZY+0RPKh9Nx58jHXheIWFr2VuJ0xg5p6Qf
sf8qBIfuQuQrwgHXQRRH8B+c+DIQgFK1um3FkkznSrtONWMpN7QCHBhVse6ktsa/cxqjnE2ahZ+s
CaZLIznUlpo5s5fI8p1M8S0nmekpNZyKqkvjO5u56n6mSpa7FmaDS9oLXGnhgSaljXKc3/VR5zTQ
qwp4Twb3bq9bZGemYxjrn4lFMwXvM/+3FdHbYczmJW7Go0Ua0bds68tkU7UmJfiNrZw4HWFStkPg
GpFLaLGkc0LvVT9wmg/B67G55WZlVTfV6SEMRpYg64wJx9l2cXEUwr5Ws73EtwzAdtxIyPA74WIg
KhOgdmatLJRfIL7LKZ8kFgdDt75PU2oH9CzqTm5rfsipegUbc7Sc4tYsRp1KIQDT1cM6UwFgG7oc
Tuyp+KOS9t5JsdskcIhYHLprq6mvhqxPfQTGLw3bh2o2vwqgQizYAEFmN259MkOvPUZar4u7dOU4
1UM1sac26obdu0olZKtRfBU69llkSYa9ZTmfde4lKKZxF+vTue8Gd8+E/MlQs7tczfaaC/Fi4pgj
bTqPI6cNtpYz+ma7VFO4xTYqF/8iUP9NmBq4SEPtOcSBw5kXNywAzYhzC4DKuO6dhQIAK9BSHy2m
LciPxBb7nppxmTHT4Qxwdsoo3gYRgWvqgQm2h6y/oravGiMFejibAIz+yKlRNW+Fobse/YsVhuYY
eCb5T6vM9v0w7tMClKqmYN8LFTFRuIMuSxHIgYgqHXDud13NhzzC5twZ40vjFs+Kxi9MdZyH8QRU
IncMzsX0tbNyPp8YXikj5GId1gapxlYwxQzYTRepco0UcTWiCPQ3h7hZcbiL+GWULD/Eoi73utYE
ntuWz4bNrAyDwF3PrnpNQ/hDp6IHRjblUkLCzY3dRF+ZSpscmikPfc1Jb6VOLgdg5ikAJIIrqnEv
HNmoRnHwGlpFe8hUEr6kHN/gHMV+PA9c1cihva19wtrY5sOoebghAeXKAHefHmpMS3hTAn26q3us
8p01tL5usrbG4bgbWNZxnqFLclJmsc6UN7AmDGbmABsxRFSCvw9WXj3Aa3sCsP2cdrDgZTTIdTfo
9CYqTNmR1meCYzGx5HF6cbBnMRDKHtFuv8uaB2ljImnDOSvz6cQNCySss6ibzUC+JOF8nKRUKZoJ
3rl6ck92AW5ihTcLtCb57ZljTNCrXvS/2DuP7citbct+EVQ4cAdoVnjHIBn07GDQJbz3+Po3oStd
JUO8zNKr6tQYr5caKSaIA+CYvdeaC9vU3Cu9e8oTI4ad3N1Kx7UXxcBeTBXRc6cB8MdwRLC3517j
8J7jlqciMtCwVvWSmTQRR/AcFF4zazeg01vKhMyGaFyNVbUHgDhinea86YcUuYqu02a6nR2sQDzj
YGTx8Fjk6pwCnF8gyYtFc902ylZRlWJFgN0P7MhHqt0LU/dfEfyFi5rzNB7jW7uxSLws2td4YIKr
jQ8S5zehRo89RWi2he2AL79pq63V1ckxjxOk4MMxKs2H0czwNljugzaIXa84O6uiUEW3YNXA7XFy
AeR9QEIuXbmpU4+SRrZLqqY5FAHGAxqTtyJMPVILkuu+EbhAcyIdPP0NAA7yBGheuehgvcfFc9j6
L8JtECb3KUsc9RXcXluJDAMIGCYDx09nilUQWSX1DSobc+eSwEPQWH9RZS2cEuglIYU3uiIe/g+C
9SwonW6F/qQzSempW2hr2N05QkYntIHjEi/Uu9IH5cK0cGmHapBtRCXMeVR5u9gIf/iaTqehwyVr
lPlLLbptxRwioQGpRnxXRN1Kta2Nz47B9D3a8ypRHQHqaOqBPhj6pinmThBfJB6e6QgFxAEx7qUW
peqMVeqmFfFVQZ8fnynMHSRG8dxs1WKOC+EWfBqihyF6jMlInysY03xJuoyI0diDl0jNW/r6yxR8
AF6gpGayBdRXVt614suj4bg3pTKs/Uqc/AHfuuuLvZOIJRQxA11n/eAqDpk2aXxpTRMBB1uUckq8
LQZnE0KTRBUPC1V1admHGYlnQXaFKG7pW8NLpw+3iq9cchx/G0m5R3wvdxo6DLMsgYfGvrYKoHxi
WEk+0tD9gIpDH0EYb7hjoV6QMSoqlI1dFD06UX5lORrJ3H5148fJc9RE5bIMzQsrQo6bCzJ3wcRu
yL7m9Zr6JQZwWZn7WC9wZbF/0e693KY7k6/twPmwIkQKrMi3Smovpaq8MWUvQ6yUhSATHVQQWvqO
bOcuqN4RtxazOmRWK0T5IUwSjMqiI58BGFbkI0P2ddy4/sFvxl3pVXtskR3Ty7DNpdxVVhNv6ia8
H3MZzCtTXtQ9L2ntU1Xwp4/cbvttoSm3WEAdpllAzwTK6zNJXWgBbfIJCB412T5DDOqKlom1/BHg
1J11TO8rF5ewlMzFNnSEuaT1BRiq3FC+MRaF6G5qSSJkYpEhZNSEVtU8wIqw1lGzbjNsq2o6rlEw
UxlUCWmg1wOButl0EbbHYrxHAXCnev1NW1Nrd63uBgO8uOkc/9qy4nUXgtRQDFRdFMv0sTkMGiEH
rmdMYa30pEpY4TM7zO9Eph1EEe2tEfd0CEYIUjjhzw71uGrVWf4FfcmrNjYeoehT4A6Da4Pkb9SC
ZHYZrK9t0F7ZU1Oxz4YOgk4ZnOKiKW/z0b2QQocTyj8yUz2BrtljguO8fbQDwg3NBF+Y8EZJC64X
O8XMxfL7RuS5WVylS02nXQqTnqo09bMuJBNb0dSY5hHMZo+Ooh7LIVp6HvQeP98kAaKb76/3O4Hz
c+f98wWnLu9PMIaMgJkuMnk5QZxNbO9hL0sE4WNY7IWHE9ZpOYGKqaXjdv0xHuJi28rqXeuTO2pM
K1I9N7HF/lXJw/9GC/vnoTjrL7cZkd2WQzUup2eiQc6dEt7xKf7iMuIzWYgl4POQ/04e+mkEQLRX
rWkw5Mr4AFfc7V48+zgkR5fzjC7u7PZxQAj+/bD/3VPJMzaloQEyUhFWnOkd+mzsbIf4Dg5XLw0d
JHNYa8VWhPIXj1dD1fFZWEHfHOiWCqAGFANSg8+Pt4yMnIg8Ns4xSMTLuFVPbcDJJOoyjkh1vnf9
JqP4aj7DL7zqcgwEvla82W7frtqejRTfxj0N4HtHZHeanT3XYATnvTZoR8PgA0o6t7n/fmj+/jwk
emGgEXACsbEK4+yNLBukBpS041nW41qAUhvXnL2BapsuEPWWAkn6DJP8WtLP+v7Sf5MATFc2bUMA
KdR0Q54PVl25ae871H/pm4xkbFn1L57Hr65whsGxaqOKFYuBy4d9wME4Coxf3MM0Op++Z0lN1BQT
L0gXwlbP3Lq6FiBt8Bm9iiRR23BmJmd9l+Lt70P1/9rR/f+TzsqZdEETt/J//emP/puhe958pG8o
0n5ygf/5Q/9SWSniN6QOvLqqhnzf5A3+082t6L8RC8S36OjofnTVNnkyf7q5VbRUKOOmH6EAySP9
Q2SlO79pGu4/PgdLt9DQ/SORlSY/T3UIuaDvocGhVkIWjoqb+/Ns0FcG8IiErMBBpaQXdA6RNQLi
8MwLy2rRxmXZ7qUXVcbc00hdAsUDmCkEvn3XZbF1Qf3Fu81rp9t2uJuieRsH1gY84mTqzHqYRqOV
KagSqfm5i2QsYOA7HcqQUjfKQ6PlVKWd1ujFfEQuTGdHs90VyAVnVxgT3rEHCUrQnkeFhd5Y41kc
sLMwXtCfIvEgBHog86JbJ8TwkobJXs4bBm8FCIHchCKp0TO7SMJJ1VoYXtPN1Zyivunq1s6PQoAV
Dg1iXBsVTd00T99loKbPhNppwaJ2NQD5DpssKu+1QrsrqFIi4IxSRSgcOpWyKliYTxn4snaOf9LK
OWJb/ZUREtkc2hlgcw8Y2tLt4/xHOmrxleJ7pE8adXULtcQ+BVXoHbQsscql6eXVPcCZaKWFIW3V
RMIioYrXrL2AgNWZQVruEYxg89ah28dH69ctCaZ5X//w9AFBa61SFIUOui1RGh1I3AVNNUPZ1i3L
3Cof2hoHY0P74YFXrb0ovdZZwbYnyAKsP65Ve0iux7LwKSbS/qfNGpBRS3ZeMq4s8DXrVHT5g0Ag
SmyMomxcG0jerEQJuFHbmK7d0Cv+XIKKQTTP/4u8JzHfdIHluR3htgpMfLFGyzNSTRw3cPqOOmfP
yfVt5ZT37MRyOQQ4dU9kKcRvtupU+pvQDN4AFEbB0ncja+qCDO5lZra8EYLyTEeuzIcZdf2PiGCK
VWGH4c4Fkkt2CgEKlwMmhV1SR2q6iNuBAuagpNlJywYMAHoeU6mrPePSC3rnTVLvWrdAvA5C7avH
2jectw6HAg6kkhOjFtfRrVOO42lIlIwwwrGinIX7ZavHvN10rJ3ioR7tbmdjEVj50ehSRuMw2JhR
uFTSiPMKy+1HbuCChywKv6C2qwNxPf4KXIk2z8q2WeaEfSDWonXiDY6QUJ0C47o27Hqrdk1I041o
viTCVxm2qgo7MveOPsWfpQZe7bKY3j4P2kLVtBixSCUL2fS7bfTU4qKgqDZq4k2P7FhOsoD8qR5d
F0IzAU1HLYonjyeo1iSHhgmgJtgPvgc5NcwNMg173z1A7g+3bkNvTmYSeXgZaEdE5uEq408rNmTY
UhMbZpzhB+2Lj9dykmLXITVLav64KhWxlTKFloIFoLOmsKYhX/DrNMvCtQW6ChD+kG68ABth6KvK
2qYAitChseKpYuBwOCniWKxGy+Xr6hK/XYagXk5RahA4Z+r5YQhKkjeF3eQV3QJNOdkU9dZU7+zd
KClQa22g3oQeqpympPYFhk2Zh7yKNB0G77obqg8HrxFHdjtaBIVM130Zcvr1hIttgGwy0YT6ytUS
70NM+YHptqginxU1ssjR5pC8A/YVIUuPQjddIiV0702m26PZ5oi7zZwK+9hHvqQO6Rg+5V5hdJd9
MLVz2r650WQSPTisRm+K3vIZ/c/CbCHgmLaJ/3lh/t/x68vbR/3xeWn+48f+WJrV33gUcFHQF7Or
BEc2YZj/hVpRtN9s1lgHdodOFrMOme3fizNrsKEh02VNVzXDYGf11/Js/wYYBTGxyj8HrBHN8Z9b
h6t/7cm+Q62gRP60d5uWZ74e9r62wYc8aXc/L89RE8Zd46jv+OyLuQ3Tbl4IJF+NJU5QrdS3VsVL
UzIh2U39lvodSTQqgQBhR7u2HKW2rUck9i2LIQmY09kfDgT59ORKUY8IFr2KwgF4Gs18v9nJzHtS
Kj06jLhVZ/boKA+GHoodYVPZlSINeLhKEi3GvifasmhD5Cv4PqkjqiWawyS4JojBvhAKmr+I33tG
u5LDejFcU7kENxrU1JxV91A4mb0b6iijA2yAXC0R+xLGpDXRivxsgmg0G95Fn8K5Noa3BuTqutSw
oYnS20DHKZYVwMN1Xrg3kAnwH0X6lGTzyln+walq0pxw7Y0Z1eVcINAJbMwNVXzv2QDT7fDWUNzJ
uQ/5uNbrW9020H0qYHWlekHg2wb/2KVfJXc0g1QUZpR9Oh8tXJlPappGWXcC27vbavVqHAMqogQl
Em4pb+tQfNim/qPzfLhOOPyd2sHAp/V4OLHdUF8qbwvkFQsTsPBtZuaHziaBw2phStbKWG8T6uLQ
3qwblXL9tWNk6jbtCiAkdr9Kk/Y6aiQW0s5L30oRKJe53nVPJFj3x0jJTqqruMfYcAxK/9QSY4m9
BbmhNO40z6wpuPbdhRd6/XMIRXuNsgp2R1eVGLGZWw8eWO87s/H0neroyG3UBrpV05BHn0ncroqe
PZmDBk1D9NoxbQd7Z7SmuPTCtLkogRLcAMxIrIUZk7yFrLI4GCXyHBTNjcoJuqHKj3Kqy8320JX+
CZpcsQ6y3tsVtOHnCSevxyQBE05ftnnC3WXvq1D6CyCuyj7i66DKPIb1riS1atWpYX7IVa1BWDo+
6NKBMRvbz7RfsckPKZN/5tt0w+twwc7UXgUOVODYCJ5R+pi0/RVSwpwxOLKkmRdJWsDz6Mrq2MKa
WLWisunT6j4FwxYoTK0ZcLp0ecyMEmdlRfVPE43pzyutB+6WOAQDFRPxLD/6ZmwugjTb2qkTbHpU
MrVakZ8sTCSEfUpsR144P0IzFtsUCNLByiaI3yih3GpEiJaGTuOzIM+JvF515UuWtV5iebed+KC3
VbLlrDBFjJWj/pr7IEe1VBmPWVr3F4VV54jfova10aAolK7MDqqO1EaM+Lsw/mLm1p0JHHxMbSuc
6Rk9/qRFR4ji4H6KZLRH+qdjo74GtvVWjPQdCJe/LKbejxOTnsEebG9EspgNiJbUyvqRpulBt5Fq
hfjiaS+hjchqfwV+/FiUULPNOL7Scvux0sdrJ2lPfq/fDZZlIkUyH8JKe5ctrLYiydzZWIIzKsYH
U4QkYyfy3mn0FbzDd9eBmzDYw2KIoKBApDvRMiOTUmpvohHowAJ+vaA1qcAhfRBJ9TGIAJm0tFfm
oNaoutCO+YpGqmqFoU74R6fTX9htU9QxClDI7u0wyMu6U0gYii8pni4Ik5n5ZJXRgYCCEfrDXeiE
P7Qwt8gMw5lOnfwpAstJFcJCe0tLz743w3bbRcUxkd09JHV49pGFcQrlfJzLdVXBa7DYfGG9yi60
sr6yIlReWp3e+iV9Ctpk2K+Y9uew2lad7kA7j5Ez5NYNm3QFVWd6CXPuOfRqWrMdR6CkKx+Rg93r
VnnrjGhJprFQQv3Umn6OmxUlc+miS/eIlfT158SgkO8kiKqU6mQp2GvHqX/ft5FDKzrmHRA2n2uT
35h1nd10hRCUmsVANdnJrTng1+DWa020Wq5Jq74in+qmw29x4Udddeuy9du4aUhDHXhUPYPOYt9Z
Vew8kE7iHszUQe/ZjCiM4xHtTx26EV5dDoiZHtPLiGIszCKmSzkdIrtImqAdEYVUBkJr2x/lPFXq
tU6CgxiyJ8vUT06k41gm1n1mapNOOeHt5Ii8BtYFRjNrbnprAMLo9TgZzOYu0vJXuy8WtoAShfET
N32gEPtsjZsiNRtoi1h/F+gTulPrJMMBSetLVXavTRHcV3FyF7u9cwhDiKxNZEKXoaWBMt6YkK4u
W+xFFWOf8HzbQfKGjiVSTJSHLtDSnMhXXKK3kC8vexLebcGyyYkHBHcRNzfdtPEb8zxEzWgDTwho
mUd9kO8TNdDosjgFrmhy6e9DtRtXiIZrHN50rPGu5zsrzvD8aiK6wy5n3zCcp5YMeogzg5i1snOA
m8T+HvB1/ej0iHzKRFVnKgyF3MU1D2HpQ4/6H2ZDG5AGF9gk49Jx0dbTO8BK0NIxynSQ3ByiwW17
1anJzXGBo6gjZcTmS+lrUP0ZNG8KY5jhOTdp60Kz0PM0Ln0FYo+AXgz+BVpB9Nv0IK7xk1a3DieN
PWVCY+42Y71JB+MxSmjTBUGJeaKS/croUVcoDoU2N4TFkRhTwkdg6AsTYso861u69cm7XvsnDwsn
3dgBIXgQiVXSZpBHAUVflqTMrEknvzMEeyIpahQzOdKOxNOu6rRxlmTB4l/vmh9EFxmHiGMDMZHG
k5bZzj6BhrtoRHIi+HZH161dFUJxmPPhOZIu4uKRyJax2e1Hj8+nM81oWSgx6IomSI6DXaSA76pk
7UV40/NEqWiTo3ZS86y7kG1OCSHp1PGkjWB59Lo/mb3frMLKOmg97lZWMcYhKekh1yCltmbswfAQ
WF2L0HKpDKZXoSGiRVp5Dw2NUY49zhXck2sGTawCTbE2tkreHJlp2aZFHHEF7QhjdG/KVexDkiCj
aN8ZcINTMkysEJGTTdRGLvhcKJSU4/CgeMqdEQnr0dKqbmENKAVhdYpt0enpg51XKO6IpB2g2dGF
n4a2GPtgJjQae+xTx3lnKRb0N63ZGiH3EquTJSd0UPFUqQS+R3QqaVWAyu2snBtJf6Nn8Jsl3P05
ocQaYgr7ySsHhMFtttdNzpOxBfQWxSQ8OVUcO7M5SUS2ehemCwdS7GFMwrVZifQxLbXbTEFa3PLW
9oF1IfWeCpSRVtdaa94i/6UrB/ia03nuHzzV28nOyOZ5pN4TdgMx3QibhdOU+9hDKYxnFVX3uMlt
9yBCAEwlubfkrR1h+HsUyoslm88jTbVJRh7dxv2w0Sy/XUVqcRRjetPK8mgE7TpREGoF3XjVJxoK
EB7prJe5xxjVB4JbAoQkU/0jMC/dcDLGaOYeCQmxOyM7rL5+jgz7JHNtUVRDv3Mdo1/0HjpdZLNE
TQBSFT84QOz82syXpexPIjWvitSFTtMhjk4TFeJph/e9GlaJYT6ZSkbnWzrw1OA+EBKfLSrH0DZo
eLRDHeG6Ikbsimo+UhTFxYkQGuCUbXagnvGojZG7MsYqWvqFirMHlcfeGCO5ZkamZTEkt/9zZrVU
xBbfFpOv2LF9tB/v5VlB+Y8f/OPUKn+zLYHDcmoHWjb4CarDfxxa7d+IqKOxY/y7bPxnPZnjLEVj
Q+IsFfRh9L+OrIBDbUtOMG5WTqHZ2ID/wZH1c7MBepylomrHyqryj5n6eT3Z9FQjonOGgMwsmSyd
h64LFxIfzE9n+T9Oyv/ZPf73yzCsP/cohfD8pIq5zEjzPcnvyN2d683T9xeZGiN/NU7+fpGzlhym
BrNpZNTNCkQ5gFLmXrtEzMSBTkUlsy3gikWe/Ys+4K8GcPr7n3qPSWY5ZmEqnMLobZnyyVFu4vCf
NdT+fmdnZYVY7ws9irgzCQOJ8JvrMW7Q6Gt3Q+UQE6xz4irW8DobIAnfj+nndtefV+ZMZ0FA1ylv
fL49yNOhpqcOaiZLw32VYOMkpfYXeQJfjiE0GKEJov8oan++SBoYjY7Xpp2NKhLzHHdAXm/7ZPjF
vZwXZ35/13+6zNm9eDBXraQqsdQQWZmC4PY3PtyjOHuzqx/fD5vQv3oX/7qWMf39T68FMTxx4LDu
UwSuD8QPvlEKZd/UxIfUMUpSVYL3yoR456msrbm6jzq4SBWbj3le9Pa/Kor/EQFsffXLSCHpIqv0
rO2zppFtUgDxaxbo0XgrIYahAXPE1g/X39/0l+8KBjzKcJTn/tb2VQvNbCmao0eR5rxqcN4GV99f
4csXBSELTTbac5o5dcd+GtWxZTalGY5Mpn3U5a0avjgJc/O/q47/ZzOVJMBN0K0juMU+jzmBNJeo
uot3ucVvbbY2J2E8rJb2zydEaTHtWrou+azE2Sufqyqktp4v2jSmjIiJXSpRuY/Lf343P1/mrFud
SQV5JmUxjB4gUjl9sacprV/Mu1+8XtyLA1+ajjuYtunvf3oq2uhntBN4vSBEUQObFRH6Po8IQ+e/
dTd/Xehs0BB9642EIUi6ib9lZ7gMsVL0Xr77ftCmwvT5QoLtywFZoFE0ZgL/fEOJ0ugcBRk1GTg7
B5RqYAim2K3EyFbFNwWJooV3XRrK9vsLf/F6T11iWA/Mg/BxziaonOQ4BSoajZn21YIDpE9W2fFX
CoYvr4LEwAGhAbZXP1smhUbjGwplC3A6XKpBcpNmqEQN//37m/liNpDWT5c5G0SPGl0qBStH7IAJ
miTLfygY/uO09sV8DlNXpeDvmOZEWPn8mEYEKLo+YdD0TF1qHHA6yg/ErRnGCsndP59DuZg0BS86
ohbj7EtSiYeTnO9bilTXgfaiDteWr9OLrRbfD9sZrP33FffnC5lnK0eqUbI26r5F8odJrx8p203E
ndgj8c8My4boslDMFcykSVxdIa07qZUWbzIlXultt5FxsGpkfKf15qtN7plA+4eTU9/HAfLzHjAF
GZwnPRv2YRCRsyXrm9HOH7+/iS9fMclCwwbaoCVyNlh5nqWE0g9Y6M1HTz5IXHae9Yuv9BfXMM8W
tRRSfc032tK24Kjer3tr7xR3/1f3YZ69YYXa10rrwOuVzSOR9235Hin77y/x5Wfy11BZZ0tamfj0
bcnkIBQUyWC8szmjf3+FLwdqam3BDrIFzfbPn0nZFU0XqCbbnuwyweWdONtufPv+Gl8uAbbBbCn5
ppEvfb5GVw9VBGprIlFVGPZ/BPqpQn8tk9fvr/P1vfx1nbOlJqPm1cUaWwxVVldlO9ywHzjomfPw
/WW0r1YAbmSiDAmyrs6PRSroSpfhbGcRSX5oKx+IFH8g1fXQO9WqxLgSOjC+G3JVunAbhOE6K/Ud
QLXNCMh5LDHER+oFC9lloAFrRa1G7nb4iw/gy2VK6uy2DIOdBFWOz4MOwyylCeeDZh2uYmsZpdYi
Mt+MHnf5Pk8/XHM7oM74fmS+el2Z/XSMnZxp9fPZySpCRA8hA+MOl7Eeo/34xf5rWuPODnH0dQWk
IDFNHOefNenDSaJY3FQn9GLhpTGMj/RWauNByZN1r2ZLZNorzo+/WHu/eIO5LnwsdXrgrIGfB3Po
gFGMLWs+iF1CvbW1XVwHnBWadFz94yH8+Ur62RdvpYodmA35Dx70e79+B6T/i4f01b0IlcqByVYZ
hcLZV6KR+JlYFkuIK/ea8lHlm3LYOG37i8t88S4ww2vTDongdvX8XZBj62sZaUYzE4tfD+/BDP/5
5PjpCmfTCnSELjYLygahduU7N4559f2jmIR5f3vbAKPpLFKmxpnl7AJ+MViZGHjbqNqvzV6udIyv
Wjye7Iieih82M6vIr/UmuK28vKeXUZb0nQDiDlH0IDtlAY9jiuO5HutJXtLSpyUXK16UEJ1tUtXR
I9yFAwfzWMEJ3K9927t36/haZsVrIMSb3+YwmDBd0fpVFO1U+BZergEDLCaZl6RvdyYqlJgqLMSI
DZ3pVY292Sm7azNzD/EglyjC1pXEidRRnQa9FPJleIlcQPPdpbax4QVB80RgCciyGX2mQxL6a3jS
B0M2x7xOdwW4l6IiCrfEP+S227Rq90aYbR0HA2Xhn6QX3IRiWJW5uqha0ITwwgsOLd8/iS9fWYca
lIG8g9Pj2Svrt73Lh+/BVhFrO3kro8fADmcGO+3vr/PVA+e0hSQT2ChyjbNdg4cwyOt9Sg1G9qEQ
cVVc6fLw/SW+upWJksj0pRvsGM/WWzpTXdfpXKLGbxTQrs9u3eAdR88vdopffX6UDikGQlV3bDn9
/U/Hrjhx47aKmaJo388U2jBVdfP9nXw1WD9f4ezrcANsmIbPFWz/h5bD2O2nVOv/xm0gzph021Q0
Hets4k18Qj5B1EHA4S03aNc3+ub729AwYn7xnf90kd9ltT+NlQLshK4iF+lLQsWrDj1m15JaFJMZ
N9ekUi6lgWd+pmu1X81gXJdA+gk3HYomWdZErrEOVNWlnfsemloAv63RFNtUTBKAHIyWQdg1xGez
n8eqXaHa66GCFCQsmJ3AKG146Ubt6FcEgV7vcatWa1nTlu2tEAb2CPpiCOM7kUrcVfhNp8Dg145c
lbWNhYIoklrb9lEVXtR0naC1pMmyzbQHD5zJFefIgRNP8gNQjzqnohwBjmNCK1vdn3cta2WQwKHJ
p5RBYnD0hVvaMEDKEXVfA+Pdr6b8olge4li5VKzyYPhqcMijYK0E/0qGITpG3pPrC6KmohNUlpY3
G6Wfb3OAZQFiiZVawNsIUfstPC8+kZDZXSQD/ptIoWGkYIyeoYPRUEz421HFXJuYPAl/tBOQOcNT
H0SXtVvi/EXfQcDncMEmjwJuiaqls8YPWKareMTizX/MSZpcjYn2aoaKtQxyuvN2EeXryK9vEdOi
6PPjHfUb0Dgqv6YiRsi4wQhDSacHGAepCTULf7Gfh+YUKm4vhyR+KSL+gE+RyOQ2Swn3wKIiio72
atUQhGBjH67S8Hk09Auyguc5Rkw2gcCaQHcgoRko3cWG0ZJehZeqr+WL36QPKtVGwkj1ZFET+8Y5
PhIbywQioLp+uu36+JnmPbXqUeJQ9nUxN0H9rg1F0NSJVWuLkoZvwSLBkdcqYSvt9ZjTAeD4RpIt
G2KzVqjaBK7kqdySkEaSBF26MjPzGFjRSzfCSfBz0tlVWqooHetqXrCTnKUFACG3Nl9w++dHIwnl
zMKcd/BGGwp7M6grCWzqMIakShWl8mJEqo5uPDMWWtuC0hLNqfQTf5GXrjIvzKiljirjtTJ0vBZe
eGemtbMsfDr3ENRN0g6R5bQAAMiBYCtsQktDI0zujgNMXe/yZJnZxA8OXgUjonwPQM6tE2yOS7vQ
HzgdvdZa++T1cbTFqvyil1a7gC4NZhdZwxEdjr01O65QYfVfYaZ4w9J09FtweGOUVKDP6ZwmDW71
uHcDQgSr8NrTUQEnyWT8IxmRBAdozIAau80Q6a9UHvNZ4Tbpse8a1uZ+6BeAlKhpMoCLogZPMsOe
2M2BVNRz5DMhyhEiyDU9u+yt/LbtExpzmflUkW9SNVUzx12MZE3b4Y3v57knO1jcMBnjTly1nXIn
+oAu+theupaPn1wxjlpqXVBcBVCUurPOQteu+4OkzkUKmWf5y7Ro8LmlO1Sr84a4IcUk21NVVIJt
qJDxVQ83IBR+WAERQ8wER2O0r3Ve3SIt1trYPXQ+v7TRt/eaR58Zpk2+kMN4jCF6YYwN4Xw05TIZ
ATwMam7NWjNb03t4y3U/m+UkzZJ7RAZkbu6bjHplOdBz91NxzJv2xhpgh3htSW8+ee5LLMNsW4Dt
xdEHEvdbURJqU1T6lWMZH0GO+dOsLFyoo9vPsyihJQyYrG7auW2hUeLc86I3LVC+cj8E0WtpYUxW
FFicrBfPQUpYGW4BzY1I+2qBZpiBe62R4IpgyN7ZeU9qUKAQUFH6D10GB6hjI4QAnA82B3bIdB7x
2aAwLg1UF5oMr9KRbFMUiUv0bOiA3BGWwVAcOXFuI3DwzFjs8SDsY7GOihMJzrxQqrMKo3pj2a2L
FzEQhCI1aKXbAY56dOt1IXrJqkTXphycgPZyJsdxFajjc1jmb9h6413VoLSqXKV+zhE4r4bccOZT
9OqK1lIPTAE+m20zEyPFvAA5T2e+r+o5u9md7sp0FrUFCCkz9bCx4rC0+KF5oor3BAgqPDYRLPmY
iDRAuTlriDIC9hDxKScJoTdkLqzRvtznSnSvxEpNr9p9z7JyB1lbuegdK12B58MqmebHsQ4T5ras
XLrBSMlNiA1DlR4dy7SWidHizGCg8ybREE2r92qOJKHv3pqAWIFBf/TNnDpVPtdUZRU5Q8pg5nce
GTicLvr5INBl2BZRyq66T6PqjbHdyTRfoyzCuk2Dm/CLFVLFOd6X69z2QLUqHwMFWEsUG6uENOmG
FzRcjr4Or66YuBvNMC56HOZ9DRtLQ1QPHT8Zw0VXOYTOER2ethtSVPZGnO2LMHlzjfQITGKuNbDX
suAl7KDVt4JEDsdHhVaQ+2km3qbQtV2HdAdf9Z4K4Abs1rzoodfBUSBSZF4DxzKYMQvkmaUsP4D6
PHjeeBmaxnvbpNdWlFu8YNHBtJS9TJstbuJTavlvxqgvBqNHA5YfM7v/QfXMsg66tYe7xYZipi2i
kDAdE2phOMskH959ROJvTb7E0WuOYQ4GyCaFcF/EKyL01GGp67t6WJbFsYKA29wowbqryHiAV8CL
udRJKuQgYu19wpCShyicS+uK3YZbY0tZAYervISYl5IPYZ2lj0XzqMJSC0lfxw8DySqeW/5rZr13
FeXxZST2YXIjBc/0GkbcFMFFKBUBFh3+lGqexRiLfezp2cbQOWD3IduBkVQE7S6wjg14igLiu7bR
0n07wRZN4y7Jjwl7qmIRdz0SS2WeWOxsNg4fpEMuBgt/8kTK7EQ0ivJLU2fvBrhwfIR3hzXxwh1I
xYgPNcpoR6thN11QLkYqMU6sgJvIfVB8tpwOkcGcO26mrmCMwEtnys2scKm7WxS9sxjHyiGNobMU
ZL/sBd3CcEAyt1dtTl54bpptmH8kxktuX5EUnNf49Q5mibRufAIhtTWM28Sew/BsaCiFib41bCrU
d9PE6JtrDXGcvWnHHYogwzmmxgaDxqKMhl3vAIVnL2Er7UIQuiWT5WBegDoDblRSALlsCmYaL77Q
rFPXEQDw1PLYTA+r+67pgWlmyiKCshAi2Or9hc3nxq+OLb2RzXJKIGqKH0Z8YRPbGdazNrlP+7uu
jFfxcKkPC7wtsxCeQwKclXStKuX8Lfq53R9YbRr/lbmSOK1Fbj26zaburZVRXZSEKFF+RKxyW2Ey
JihXmt2yJicqGwA8aA/Y71fa9A35BeLVV9m9qsiseyxPxTurfOeAj/KslYrk1UifCfCT9SlOH5Tu
KRhm0ytIIjIzGFSh8RE25n+Rdya9jZvrtv4vd86Djz05OIMriaL6xpJt2RPCdrnY9z1//XmYXGzs
VDYSBHd4BkEFqVTJksiPb7PWsyTkzcnCrs9ySH/cH0eSBDJfJqmBsF4yz2gex+wcDR+lhRjyxkwd
nd5PMDf1bzZ0JxX3gWylyon074ht5XwdfijasReuJC75iEd84zdX7igUogtNOYdSuDbVcDskMFUr
QhanRakfIv8G6KUw3pA1qDIn+COp04XXXPLpgDAcBeM2Nq7teCij5yR2dHMfUYYB4amXpvwe6K/y
sKmSJz3/yJWTXBB5nR3DlOio5FpW36lObNgibB1DuyCmLhRSbxBQj0R/Yafjwrdmx57q1NJGS8Nl
m3wW0Q7r4kJ5iQIDOoXL1d6EDvnxPOVydxa/e+ZXWt5V4+cMgx0TZgWrSH8eg1ciXIr6NZE/SpWA
NYP04eo1A2jYvoX6xtOaZdi/6vayzECW7Ig0WUOvqPTLII6t8azx9cUTuLHipxwTUMltBHK4ViPX
7zaY9UjOat3cPJSIgzl4oHoNvQ/xk28Jv2K0zcJ9RxVjSDtTvyaAHlKTgvzcR8/S9EmkBR/uuRzX
MnXdGKmLusCENAsJn/32s9aB+6yM1J2hNy3KSNLojAqoufKc9e2yA2ypIpIiSDrwnrSUXB0yyLA2
0aCHtyI+amyQ+CkrCpWw3US8eBT+zCrmM4tMXksm2NJVmpx9+7nFTIWjPD7qxMHEsf2Mw2Phewfk
eytPs3e+951UwhmGAR9Zewkl62yotEj+ge6SuVG+VNvIGUt1kXXECOJ9CFTDidADtNroSqZ5NUGD
5ObrYAPSZAjkq6RUUMb2xG1EY+Rk+I7pnZZWFlDlJMs6HZzWex9BR4pQc7FbHwIpdWMfRktiL6Cb
LK30qc72rf1oDOqdTsaBuSrsvZyQO/hEE8qRCfYMTa5+SYaKEEb1MBbkZAPe9UihkRQc+2CSaUOG
5jTkT1l20Uz4XXYLUu1dVP5CL6xNW37L1d6vvyvranNMpcpTLa+96lh5PoL1cj8SuNS+9N3BMDK3
kY+meULWt0i173x4kDW1nsTnmFvLZrhLcr4AuLywzM8CvCAOOWhwj9Q7SoKQRFtHJPloTPLp3uzY
jaTzHKsZHHCy7maNXCkApl8s7SNIX+txAxR7YU7pzh7gY0XhMrJuuvxFYFQliNqKSUazQD4b6ilE
5qlVoIEVeOkYL7pVGr1b/j7t7mR7kJS4q8mCRHN5Moi/1O37ECJ4vyhGuNP6fY5sX+p+4DFY5N7O
Lw7Z5Aj7JYXcwdp8mZbvdXWxo1e17GElwume7m1ar1KDvbJMrszYbYP6oPu3QtXmDn0z9NuYQoOH
aUjJoGxCJnJZJK/N5lIZDyW94ilpe7cwbxkUr4KqfNRtVJZbwz6TCbMsze8M/lzYk++5S2qK0+xg
x89pe0q1n9r0NULwMVKq1VNjfupyyuUEkomeSBM7W3tLQO+193gCHJGe69mOicMipA0NqESNmDuO
kKoh2PRZhDy+cdAxQmjHhUzSkQm7RD7yAQbJOpQ3AxyZ0EF7PwWnEdMMRoHA/oyUtQcSCJJ4QUL8
Imhe24CzUUWbCCkZXP4AuYHLbHyMnIoFGb8mxQq3Wy3X0L3aL4+HuZEgwD8p48aqyHSrfWciq14I
8qWp7p7rrl2PKI0xbANK3VpoN8mqzv1z5LdLVfmWOYuQ365GQS3mlOKcTI+s5/2VerrHs3Mfe+0O
vfFZZ7SdU2BEYIFiktn8LnI6yDoKVqKCBGHMm1p+mfiTuadAfudsJ0Ez52eWUXBb0a6rEreCitOh
eqsraHD9z4CAne463rzk2kJ6li8Z0H0lunT5RU9fTcqYynbMgLcNwmGSNCwNT429y9BkZ3sl32Rt
soyZ8KTBu05RSxiny2gEC9Xo9KDvp23qr6KOx+d2qLeFfjPa0pls/Tn04s+eSkoV3dKMR5BD4XqU
prtWQ9Id3ls/X3VTdUpaA2iEsaigUfceiCsOD0U6U0lhjj3jqsHC9SrSh2IZjuldNKIwCbyJ2nOl
YHvpG4bfjlcRcaMoK7yTSwK03EAFNTiqF8jSBEq2S8LhGo9nezks4wpe/DgsZNyYDYVbBcVUqVAl
kCjQd1c670F8VBCKMvFsEC4dGU5hA0EnPrrlrreWpfFqJbTPZusKnVDOrN616TbMAte0iT7tnroM
CGAd/BDFdMa0eYnIahuDF9HolB2FWwQTBupPrX8YLYaVDQ/nLPgUyllmJD1aq0agvX5I3adHfkPw
2cExqmANvhfxm1q/ZBgFkPDGvUGmb0wc81mqd03MXC1+EIekht3GH3941knXbm2todRr6AE3dD2L
uPoqvKuufJsU5j2PziyCshwfSo9ME9nbDX286cyH5D2q8jCaVwAf7D65qryzyHaYkInWylf6BNib
uDBGCA9C2mGdk+1KbFtOW3BQoHvbxWEwvsxKRlaNPgDjVAEYtCsEmXXheojFsqADSyviNHnsdBOC
45L0gsDYxIBR62Ax2sYmlPmUigJ1u0kqb8I4ZErht44bY7jXIryFUfujC8TKlJk3GUScipdotjeb
6RVTCIFl1/k7gk/HPAGrQO5to5DT2eKhGq8rJV97yYW5ueOHBvqhYi2XBedusTXwBloeYeDSl1/+
6Mz3pH+VU4LPWmufp/Jq0j9b6WzonqNwQJiYTCxK3XQAComJvb5pwOOTvlnIrTMyw8i5m5LeWlhK
4mgpdyV3WWr0a7lt1j3s2iKn69IuaWk8xXq6TbJ0Y/BGhxRD2FGfKZW2vJ9V+R6NKdXnLCVE2Ihe
w3IYUUVzVLNxkLWKYSSRUyN5GlO5MxgA0IcPkrTNvWYfeT3JypKxbieQWnIGBRsS9w9F869FRTEF
UIoes58DCwbvnunV0uRrhIm3yuWXgmF/4zdg9PUNXUPaffAwcVT/UEcv5GbM5DmGr4a+Q3K5TO36
XqvNNiCFvtKY+iTyqitns+B7qP/wu7cZWRw3Mxf1HsCQUvMf3pTQWK8Uo32hucyIt5kYIVfRtoy+
hHWVjAe+GZDEHi3CQC2DI85+9c18ZfBI75KPPP6YmBzFbFNV/VRk+6LHRoJiSr0K1lmKoRHzi4nK
ixlEvAtrvJTSRuLoqtt0IwOWE+pLRqy8oS16BjABDO1eAcfWtEuyqYgiiRfpGK1SYiH1Cd8oeZNk
N25kvXgdBxVMKZHo2rS3YVj0ollG1DBC/YZ4v07HduMR5Z6SADPY6jYpjYNB9WHG3iYwJHcS1ioX
sNTVTyxStGfY2J6Eie8UaRGx0KX2A3cLJ5y5SC31XBQvxfRZMWQe4SgAtFoMpYTImEF8kGz11lq1
IKrNaDzjigcwr4HSb7e2qFYBM8hY/pYpUJUidI1CXwiSZzz5S0vxemTH2nuW+rk2n7t5xY2wn6n0
Zr1vbKQcFqIq7JOe0v0LhmecUj8TKX0gukHxPJxbe3rCmX5K2Bos5Mp7bnKZYx4QQR19D1F2DiPd
LaL+yniZRPk5TkTZe61JM0pB1/Ta2khb16ukLSSrDyWzlt2gbZAmrbWu/g78/BRa2TsZGTwQ0+GI
73cbjNWpnrFXZIZiZfY2Sel/4E+7jnV9wIyxFKkP4DQ4Wh0cSrDWTyyv6Dhr4nWKGcrcbGJP+WAc
9CK6ia5f0faaEdONcl8s5cTmgmNmVfv9c+wFfIHVweLNGPZALieF3EqM2ldgTm4xTtIafxgDS4/4
UCyjumiviGp3Jf4c7lYZnEDp+iN58yBSti1BUVU/ndvAu0FOOkp4WUPluZf6BUPdNY8KPiOFiW1N
aGtXlgww62XG07QnyDMmEsNnwWO+FfqLVfW71FC3kmE6pb9JQuZ1pEOiQJ/MEoTgo6lc/EhOVzwi
PIYaA4r0qcRIydjzoE5735u+ai2i7Sj3RXMeGDQO5ZvQiQqicMDgSEonmG37qo7EuTC07INHlO/a
4JhnLIODfG3Mo5bwKrN4HIr3eHx0qIkwZC9z3JmZvZRYS0FrefaJQxCtyvOWWA5EyqF618U+0thc
MZqjq1lCeQWyBiuU+6zSXicMcfD/Rs7BnJY0yt4qQPtB8xgKbHs7lScZnmhweRXmxZqBZ4ECLef/
xaJsb4kbdmXBMzsfVxoAFI8ObVJBRwLJkOT30g+cvGEYkn+aJNzX2LMSlZ97VJnaC6gnFzFHH4Y7
HOPF0HJ+uLOzrygPU/5mSm7dbVTrs5O/VfXW+acqYKQhBjZg994Gk9eEkGMuANVXfl1Dt8WqHBJ5
DbQSirhvHQb5EjL6scIXC0SgqZ3MxhHFjXGNG1vKHngjSDsnqnRKZYnEV/NqCG1V1EzDLcb8rkJu
RS5rGJiVzQC1ZpIVNx+3PI+Wc+aIHtCvMWMvqp9DS85BQ7aQ9gk9aqz3nbiQWAgbpEmrrawb+yjL
TnV9Cdk4xWn1HsA0xfnDEbySyn3bOzLtrRo3SBSIJloz7KSDuk8FQaGwwyPYw2iCAL6YqzZ+mYDW
eGKrKLEj6ykUv9zxCBMq2S4k4SFUJxzY2gFN/rLyIKGimIwYogTDKccMzrSUyfnNDvovDc2hVT2l
8jaSsx2gW3DHTLc+QtZVJaEMabjh8cOTLXWScqPZ5DHivpz8j1EQnvQKdocAQw0uyAc4TUCXzFD8
0Y36bBcFxDd7BsMpY6/l3pcHFDSUb+X0lFTQBEgqp1TnGXupfbJSG1JQKEW73lxnEL7MkoDijMe2
emrH54y0bwOOyaA2hETf0+SzqpW1WdxjcahxVgke9AWNfBEPiO9j17fwjg+foANmBfbS79tNgfKj
jJY6awnCK3ROexHtjJjGzt7mari0bOuOpZRKd3jtiBQ19GtBolVsTOjqO/KPd5J9mSEB5fDaWhG+
DN0toa4M7C9HGSg98U1W+hzB104twrZUct6bYDVyNlRDchihK7LT/5ZCmtE02eaEwHRQxRvpnqWX
tjPWDfdm4b30HDweqe6K6BehfOoMomZa/RgGCndrug79N2IPcCjfE8TeLLm3Lfsis/iM2pYEgy8l
Jgg4mm56vEuMV5BCTpm/+9K2QIxetqMDSt/GgeAjEGWUXUAWQpzhVBq7C5LUU/uQBcGqZ0QI4mVh
QUNWaS9kRsN6Ha6xZnfycwx30vfxnuunXFSHGkaBRL3TKcWe1I6X0E4+FYKRBm8/j2dTn7UnNu6R
0mCcghXAuCVpzOXoTqxnrQ8jDbecRg3hBtWtSSbHN54Lloej9bOjwOt8HHg8Rk0BynV8H8IfWjUS
TWJgQPxsEc4M64axUZL8aMXezwiRZyDGYKQwN5zFXvcaWZeWdiQ2aD7FqWQl2MWvyB3W+mSB9cfV
z2HTCEq4qqehHDYmN7zve8sE7LWYt19pdKvCh7AIkStoxQ66vJ16aa0X4TnOVqJ/VzuaI/MQk+gN
nW4RZsusp/n03JAvP3/zmR2nXwlhFtHai7TdaDlGyaKR7LV1FEybxq/h5s9+fB9YQciF6b8xRMjB
FGBmhlQv8qttMrs8xL7TDJdwOAXhOUAqAEi1YvgGddjiqJ8jhiI+cB6DPFgz9YtyTg4WZHmuhph+
nDKQi2FdQg60T0LgAL/LPisF2LyOR5FTsS706TnFo0zQJff2PWRPEBN7NIKPz/KfVv1UWIcAbL7h
PVVqQXfgqr+l7DDRyyenTyUg5nBNZHtYeISta8G6H1SnSGhGSZkdVOC7z5U2bmosxDVjEKLUi5lv
2C3lEREx8XYRQgQkVCsgDVkjIIjt6/bNLt/tnLBXdBzwk5PaiYFdjQ9ZfbXj1w6Mc7KK+31ZglLw
uOyRGcGwapU9HTahvZ9dfTGVETv2azdubfXTM3/U7F8UdNcDqG8e6AuCLKxgrxLQNF7aZK94xyFc
Z9GRyY1KHqqx8tv3PFk32GETqA7p0hi54qtHBIRbtT4kCnFudrO523yeQFHanhnd9K2z4WqLfu+L
TUINrurGRSNppOwdwmQ3hTfhFyKYPqA8F/i0GbwAuaiqW2avjSbCqLw22TfmISU8ZZJiOfjQ4Znz
HANx7kT9R1qyCZin0O26sIYTPDE/Xct1ua7GXUFERegdSQJYoOrkln/IjHZs+KqmJz/V3Z14A49i
YG5sxegOTPVt7ViSaxWFr23MhillWBofExLlqeYWcX7VEn7TPBgftX1PgTDY1Y4pa0Rin6c4o4+Q
gDOJu6EzdeqgEQEpN6VgrzecbN63TrmG7P1gjLdE+CurOTb1q+RR+xoWwXFS/PCpKYwZBiCxY4rI
ZMM0jOGvfii9eZ6KYT0nk1sk7YRKcsgHSvKgbWDWMNT32n1NZttQzwHXrQt6eqLWmRi4aYpbNfY5
UPR32ZsHSDJHbVfKLKJYDA2Gr61UNWFBbH0OcmM6aMt2qoTrPyu3TLZ3QavtGfKEzAyja0l6lJSr
d3nISVnLmKjAhaa+EDEhNQEAzB7CGLsuUQy7kEADtMacUPYLwdauRg6Lrsa3tKlOxF+z8IByzSh3
2yGLmMU8ea2tC1+9pwYoETtBtqTd0lR5TSEG9Zp9TxTGYwGvEofxqW49NzPKJ0Q3LiyjrWrNK2uC
5kaTQ0SLyKESGKlHU1sGCY/WcWigZcCPmVssOumISypSUOGMTJJ8696n4VNOfsCCHeY+p8uRCsa1
pnrKddL9Jm2doxkJWz7zpPIvAQ8/vvUUcjQdt6apL2YQnVVDFMsm5oeZbINvFAZMgw8HmpjNMTIQ
s2IV+Y4Q8h9ByBRDVek9/IJwFiqqiFBks4ckEUqTO/2W5VmcTQ+8bcw7VeeJmRXe9Ez/0ZtMNFr6
hUGNv22wzg2XKfpPXnGyrCWXRLhhGPHjr4Vm/0kvZ9oobxH+mZps/iLIrqfRCjRUecDDCgf6KM2J
I9EY/v+9yi+CuSLC+0FsChp4Gmv9Q4G0rTX/3J4287AsEzaWDdDkFznmpKQ6AChcCVlz9GbhTH8x
/85p92f7jqUq8AhNTMy8hPyLulAeax8zP/LhSSV+G+C0xJZe0eVVywY9fvrrD+0/vhhmAAX/NXAw
+5cPLVIDb1DmEmeYyPuaiCzQHnX01Hvv8OH/scaUN/av17LELwLvJk7JzIgYfmTeOWa4FEg3NEB/
/X7+fKn98TV+EZkaXh5PoeA1Am7J+mJ1DjkCf3OhEQD9qzraUlV86zjUbYhmv0ozxwnxdWmYXM+e
/6nHytGk/LVyadzJBSpH4k0ogIgCWaVEDLGLcpnffMJ38JeYFXAgDUf8FTsQkDN4eBdr0aVtjRtw
VWUdRdo2CM1vfWyeUSefekk6WkN9K2x7I8Ns/+ef1r+9kV/ln80k6dyubPygIP4QQfcuCu8nGI/i
bz6x//StYI3QFYNAbfRJv3zz5LcntT3RUIvuOTDOcn2QzL+RrP/HlwADzSc3OzC0Xy5kwItlV5u4
99hnrLyJfUomO7H4m5Ns1g7/0YXBN29jBETerwhCrvn9f9PLJmXdMi9k9q1T3Gg05aL5G2n/n1XS
XAMmpgHLwKSAUPqPrzAUShG0Cu/DIPXMoppui2LlFW+VJZy//vL/5pV+dZRwxAWalHOrJKO+qfv+
VoTxoaMSiwbj9+vsfzlTGXcHJ8O/TNR/Yir/3yT8+oCE8Ud0I3n38x/7HYIh/gsat6rbtg3LQhj4
3f7FwJD/C6YyXtd/kRv5rf9HwVAtoI6k8eL1xij9O3C5ztsm+O//o0LV0PC2WCY2l9+oy/+EgvHr
5c7fIXQdpRqIDhuu8y83lVFCJy3M+DOyJlLqnHj4W0j/fMP8+w312ytg+MJYjmVGMX+9oSpVwe6N
iDEcPuTR+5JMsozDTLxMSre1PKbAqeozEe/p1kZlY2bee62gdADrNv3DQ4ofRdawtJnAxRUBGPeP
d16ahVWfy6wBxxTXLJp0L2b2FP6NO+3Xc+r3V7ENYeJCsuVfnx3A33LPlKPPTJeWc55HW13j6Pxv
l9nl94/vr6gimN8scGtkvVuYDv/k2UqDPoJ/Iz6lyNwnzBjzcdpmJL389avMTsk/fHu4RGaiCzQA
Ffg3tg7zl+sjEVM3WF702fUtWYd1pTq6XPBQT1YCaXAhkyAHWHYybbqh7iB1xMn78pqAwXap202x
sdEiEia61JBRDTlJghDPLKKK59Czo2SR1C35yipCHmUK5SCi71oloYeBbTVVMIEFWGpWdL2ZmBvL
RG3Mpu1NiEpfxxg/JuabyWuf1UeB5GmS2iM9qzsgevOn92n2n9AOE8MR9bZDGNTQD45AWceeatlG
HnQt7631bcfOdIi5xS5Uiu3gWduwkbZwUyEVkzmwLET1A0XK1kTogNeB8JFoBcm4Hq5yv+sFe3nW
zhinISZdJPkqdTl5n/xFYs4+u9RjutPMgy+prihZyhiMkpGwdKmBvBMH70j2zPDV0eJpRC5rTJgz
oG2wKRcl1mGjJBIZ9eDM9Ge07VSE5lo0HmOwatgpV1H26mtbu7rO+W1m0a1ZvDCwepiStbYaYhPL
XmEMm5zNHK1mX6CTZvbctG7SDulBTDZyThrHbmKopaEswuOrEXYH5XzEbjjabCkiglQUOJ1EjR5j
lKY+GyfCDFP9Zrb6symF8dpPk2rdlIn2jVSj1pL7qKPJjzR+wlBjf2dV8Qd8v6Xd6avEN8iB7M5Z
IWXA1MpDWbMM0MIngcR1XvaNUY9mKNiCvSSHz/ESnwG0uTNxt7dVdOkR/DSYCsYuOukN6svkiBw1
ByqGjGXd+Lt4+JTIhs2bbJ0VOOIZpYegq7GLEicO5xTNbT8xASWXISFYUEaU3HsmbR857oNjsK5D
QBLaiLrPtZrP8h9nNrcIhpyV/dKWb9hanZYA8Tb3FyGIuu5oySxqcXQUr9qQQ5j7YDubsfqPO1p+
Pc4+yN40Fl47LKkHdpJssl/UcFaHNsX4oDMOGp49fGqjPN8guCWcYLRSN009wES55zkdaz8lOo2T
h9+BXYzXw3T0dnZDlG3nv8LPXAS4SOYMbz09TPW165lwXEfc5+xnRxduLrsFbdVP76OnXxrlFJQ3
OWc0ZjzGCFJgpUALH4mifKSMqHT2I0ZnE9m8q8sM/HUGuKjb1G31XubZoe6CfRnf4klnL/2S9aST
yT2XGxnDzOfmZOxM6IhWuNEm5b0TJ4PfDqvsMBJRlxY1/3k+SgKchDuWfIsmHjaR9DbySzrMSWtb
miOWsY+ah0OENaM3Ktjm8/e/VnpU9mPK0nE3RgxLhcqw65tBYRp+h/FbRTy1eNLD8+Bvyfb1o3WG
WqdKsqPWSLs56LnPdyMiEoXCLrQeAzsH7sZe+7JZm5hSufCR17IrXvQIcoKyWbT8OqAVSwARhwzG
0gG5OTuZCQfwQIczNrNWjq0s8OI+PyvptByg7VHVsYIdNX0p+NeMEM7CIlR5nDt65mN88lW4TCe4
Z40NChRBXv5UMDUPPfLBScRyuoBno7hrTF6586abmRccaolrUr7LTQn57b2u34W6S0egdpV3QMIc
Ij/zkF+NIj13XnqyooYEBHa6ZfZiR2t1YEykNaiBeZvkE8rFRRueJPWQhm7XuYq6leNNEjMfZmRn
2s95BFvQPACyZU0hlpXyWqOHVBXXQ1QZ4UYZ/GHLbbuBhrrMrXqjoBtMmDtbRbNU5tw9QklTJWOP
icyPXS1em1Wh7sME7J9yDXU08SEK9RJ8pz8gJcGhL4jtIZ4gYnwC3tUpeliKuG3x13TsC7Jy15H9
3cZoZsJ+VSs+cN3e6UPTyRh0FzmGc6bLAXuJIIDhHJhOb7HAIuhQaizQd4BMg69BrdypHfinWcvN
k2y8drwmUkRFk1zbfq+YyFfai6QflDrFh70v4axE7DI7iyUYf7Ak5TxhmTUlhzoOyYaTryKODpyi
qHqZ0+gGA9ZsMzbV2kjYUzGqr723KDwMKZHv475RvgAcW/1LQxpBXQdPWBcWqZSu8x6tHWqBUfMd
u4N6HRqDOA3sq/ISKbbFqkXrCTjzPjTEhe2IIWSKA+7SUL9pvXZrotIJyE51PEO85zmpCiI1n0YF
/gUTx9WUy0g8mCjyoSA5t3dWz7GEMAXmxypl2hkyhyy9nDRHAuYnz8QyF2dkJPFnsVpfWC/eC5ie
spUtG7+6aBLLzI6ITi9PEYJ49WnIcLB44SZUxLZhtGVEuA3aECtCMTIX8gMa6sJaxw2q7hI1NG1J
6dvXkqG6o+XaAWPMOSvtVTOQdjuSdqoyNMySF8W03Uq3vjtRPQV22LD2IGehhqiJJuESTNJ1ku27
USKRIDPDtRX/u/eCI5a4pZwFmzGw3mLS6rASV/vMnA6Rnp29SjmYAwqWSdjSMpkIBYzgRKCERA8f
YAwc2OSxh9VJadcRzEf2QkMKmLFy9Dj+bZl5LQ+WOswfZElcRkH2Z14pq4yQIXySC0PjJPX15wG5
kCAtMCU4bG0AFC+R+05tsIpMBFPIKVURPeKEEIfGzufEsFeCto+tFH7ZQYS49WdsGCtTfkRWv6+a
F6RcJ2+UoZx3L7bvX+2wWwLDhoLSoUns9EPFCaMoCaQLwXjXd+k42CT6JTHS+rAzDbtjP9c9iTQk
TJaIg7hzGVZtJGT0KrK4Qg6RFBNXh7vp1BTphzfCteBalEysicBgfiij5QaNcpOs6jsqOV87qQL7
ysK3tsRiiE/mKK8qsmH5zt2ikCA8MhegBUCijF0QdY/IKt6xssPujXUP0VLSv1f254Rxu7YeRjLh
PmUAag3OAD610aerKq2CILxU2BtNaVZSHW1zWPQox0SBhIQ5oMRjSJlO03Szh0tPsmTaPqSwPpUt
VgrtVWSXXLG3anTX0lvPKgic8D7On/SMrVZyN8u779/wb1GKolJi1WxSp33WHKDErDmDrDk2j54B
jVfSnaIuP0s54scI1WOllMu6/SAVZqUS+DJSCQRobGxTcyojPiQNQ+GOYjAU0k7gNLAq2fX6dyW4
xuEZiPJKVMpzrYYrwyapMZFA7eLM8lw9Mxzb6tlDXuDdcZ/eR5l9FFL0UiFcsF8rIz6v9nsU2cJI
L9AjNigLXFn5mfRiBaR+VVuAmdX7lIaH2DhNdnSoxIuqb1rEsig9l73ybAX3rHYLu6QL29nhZyKr
O1WjqGwucK1JgGVNwtPfhGs6Pch3XgA2xumRoYA+28nDnsXm4bmzNDfwG7Yvv1XlS/wziwy1ddWl
ThauU1tdMlfh+9EXcUDh0G1Ga9h2Yb6ShnZte4Ebm+rWL1lzp69GfJO0Z0PHXmjtDNQQETp4Plid
jZNB6rgOiEi3LwLIK6fu0vSBCTefrbAY2PPTpDKmmDu6IbvRDtKYrflJY1ZrJFaxZ+Wa197HwTpX
yDpyjksPaqlZHn3/zTSfgpC0PeRGplwhMbU+keOtQoYzuvIxVcOtIBQmahVHUjon5XjowWFnxEWn
7XcycYqF61hGPQk3VYnZ1pHnaIG5nZpFqdrboEyPE4WnVBwl6aHNjrwIQxnkcsVNg2eBpybSDnn2
5ClbQ73XmbGpqD9MTq1B3A2qmbi8tpnqWsgGMu+u8aQZkaljadCycdWMmhuqr0NzqKx7HGwbe58r
R+RBK1FyskTRuvXHtWEdveE4WK+p+kjk52xIV7Z6ZGK7VMdtmSNmzlYkLOMncTNULihj8eAjcVsb
EJf9cPpWBurv3n9qcDNFW52xdd3dQrTx7QQIGwsma7FawN8uy4Xpi4Pn06np3n1q453RWzvFiO+R
J61TI3YLTtqe6Nmc2TQBREh8quWMiU01maLA28iioXJxQ+tgwMydB65jx+PpbLOLto+2Rd/B0JTK
07iUOknJ1yyi4UAH1PMgtpsnrdUQdDcIpT1UIsPGa54zS9nV/qPmKCmF4w9wf1mcEk+PySy3ztOY
PCf5sM/gWKcJap05qKYrV8ZEALwWc/YY1k8K26PKzGIrVGZ4dWPeFBFup4yNV9VwRKASHs05qcY1
IeKQHb2TkgZdQ4iwIvM2VftslbWroygLpvIQFOElYfJf5pIzpfu+NW+6tQ7S56o9qcN9Uq8NV0GP
XRX3Hv78kbhRW3WlOpifwX78EfgB0Ha/Oxt59zVAkSyYVgfezCxQ5KckIEmHhO142Q86KofAaK+1
maauaiOD9gmeRT6zDfL4RU78/ZwWzKZAXygTuviQ8HVzsgdlIYY2Xyeqv86Lgv7IryfQ3VK+NLou
JibU4/DMq2+79DE4qskPQp4KFwHSPTJb39FEn1wVZpsNC9rnWkL8ZeoFgaw805Wm4+LsCraRlY/9
moK96JMnUw73cUbzKfOjEMyZ1j3p65y6axVD4qaK23uv6xP4yKGH/BkZC9uKi49QidiMxyLYBUoo
0TEFAk2HeckhD/TBhOpTYmZRzaZwpR2qVUXZwo5itFr4Iv7B05u9yHqsAzX/G4xn+PiWlm7JOlTQ
M6uHLrOPozQnfiMVdqzB/FnlM+OgnRWDLZpv28CgmKUSySOs5ZMuOUnCspdiMldFRTVWQo3DN2Hr
K7Xtd3VhAaUfu2FvpEr9P+SdR5bkVrZl51J9cAEPulGNMpgW7ubm5rKDFa6g8aDVnH6rhvAnVhtM
5mdEZCZj/arq5UrRIBk0Dbx77jn7nOyYo7cywBhRqPxQsowUSdgdrL7nEthXD4N0in2ikwnTxDDt
ainu0zA/ZpXScirul1yd+J1Ww8lR/depltEOiaWi7FNpPKWX23gYj0Os3RdBuk1CoobzKpIL1bvV
Q2Ku4/pdNVQfF0J5bOPxaHdOzgm6OEcpoHU/ZjQVgXFxVIbbau4E7nztSfL0DW7rxJyCJnG9Ls5u
qKRolwWdI+tgUtQ1pxd8FrQ4rPvEkqDYy3rtzC0Z8e+FGePcnVHNLRp5TZ/GlHctBg98/a3Tuc+W
FN/irqxvI9uPOUukN3aacNiXhbPy86rDNpJErxo/yTdFHThrm3ixbnQZ1MfesMZVq0Ymc4GiZ08k
VeWbXyvjMeid4RA5WMak40TXYXDUs5bo8iEKxLgMSKaL0TKXcVFOrxnl33QGxNlTHNf+utar4sL3
sDzEYW7syB13l6axh08zlwyKWgrjf0GYebqNXFvb+yHb0A6kBbN+6X5Gdfrg13bPD3coH83WxGoH
in/vaDl0Am1Qh1ujM4oti2begNGM9TucZh23Zlu/iwlobEbN1O+diGQlFQwECA0T60jaBd7vut+/
t5jPwmVGW/1rMf+2+szrn6T8P/7QHzxr6zd0V5R8h8WgbtqGEP+l5Tu/sfaiwJX9t4nWjTb/X1q+
IX4zbcT1mUlhUnKmsqb5Q8ufidaqzX9dIXRr1nT/O1q+9Ttg53utnaeg2zYgIVVos177k8AdqzJi
BiSFGyakYBx1oLqlIV2tTCSNoiY6Yd3YsKWlQaij5r1pyv6GVuyJmCdaEvnrdFkW3ZMh3cQLh6Fc
E2iZB5XoaqfhXGvNjbLIFeMwpQkQOgbTLsUmaLfWS+T4yaNrlTe5n22AEzZPAy2Fa5cBZ2pVZeVW
xW2stPeS0BQ1QaV17uK6vRAsfw4j64om9Bgkw00LpeYw2B1ZiNx6LV0MSxCf5arq4ooCCr8YsFeT
RPWN4TZPSPbHFrgGO0mzJSVSxleTtKSv3ciaVRBto9W6zc/S/dCIIOAC6cLbaMbiK7Rzc46tkz3A
5eMwdDddXyBbw7XqIjKNhQlgd8icZa2Lu7pRN/YQno06iuC8iH7hUJK0iamVvqV9MV0BPVKxHdar
Ieyvbcsw0I7hYZqd+JUSOquu9Pdx7DvrwQ1Kz2wgjWj6RGzXUSqUUAOFSKZwhtC4NI3VbEX9MwbJ
p26iSCXpuMhP5lFxh0vRV0tV5rvUyZhAM5c0jCJebd2Ed5H45YYpfZr/dO21A7kXkT2GVshZfCwI
n7efkV7TBhDIcFuLhCqYJDL3atZjYIwy+Du6RVqn0zOmOwMnLv8aDEDcZktTFU9hmhCGBKiIxkVT
QtJ0PK6WrYxawUStYCR0N1M6wr3w6dKa4m6T5k6AN7F7SDucuq2GWckiSe7G95FpXSyrp0uEGxel
7Q1CuNZP5EBQMmXWGStcSObSt9rkBMlzvqnW5nQcaWNZmgG5erMg2+v4JZ7NkagETRvwppxgXAV2
SJuC2tJGj/Z9U9GWfSDB4a5UPcKM24t9BdRmPxV5sLSU7gvaQuKZWIHWpom3vuRYsJ+qwmV6pJbB
Lcp81fV4z6agMrC+qwRT09RaI0FeuCBT3lOmJj74agfz4mgl9bnow7e2rxxcSNwzwukM/ufFb6a3
JkpfKun3tNwHK7sVBNTSF74i7aIvVHVdJsETAMwcqxrJScUgAgwQ5iWOkR5sM7WuucpZxXEqWDFq
k+MgQPQPyKmrWqktFcpcPPqvtzJK8STpxrZsEX1YHRBpUrDl9CIfH2OjLFY2Rv6VC4jPiyeCT5FF
HTpS/RdXqIYgBoc/d/IpFIOY74EDRkjUPlrdaZkJZsCIY8bPfoixmkMzg7066EtbJyXlqOioWjds
rdD41kzhZxbRfo3Aw5NWk24v9PI8P8t1Xw3s9iAakpGmxxUK3YBtMfO3wh6uEqqup1XDFwSMtagj
Oif8hDKOqj7nKWPBRGgPO2kAnJD8ZuAyW1lRNnruiIqgq0WJxXWiI4R5kf2h6q8mmYtNF9gVaqd2
IxyFA7qK2tZmDpqkSIiVFypMnAaVYvQxnkqXdsYmKco1x1xk2tiJbuFhVhgSs3mYRQuXWbK2lXhW
rpp1k3BZ6uoJYvI4Qxv86B1j3Q2KniR5Z2w61fwUM9hYox5vrRg8z6nyp10qlIdwbN4CBVt1PD6Z
VplvS6NVmaybEbHLnjxXZ0QciEnd6NR/ssqojcWUa7yqQXfWpW7z++zVb4UOAiUHT8rpz36jAveh
08fTMKa37A/1rWvgwLfV8+gTrtKL+i7Wx/YsFa4/lZucC+wIpMod/l7dWAvTcYt1ULGriNoeCSEk
X0LliM8CT7ZEQ0a5duzO6yv5LkKCxCKjvy307cabXJCbPR2dGs99q1a1u6zzErdirsyxmPQhCVk5
+TOKu+Kv2D3bmITKrLUFs2clNPyjad6+KJU/LP16oIxLL0kjimBJfZu9NuKYMB8EySUXCGeb2e4j
O6pjmZCcoTALK6W0lhPfyl3a59UGWRN9iNbNVYUN6xoGOsUUddGuO26cN11OWpfBCa7LjGDSRyIl
UubGMnErm5Bu8ehHtAcXJd7QhqIifIVEce2A3Ybvl9yMOgSZMgxXzdy1Fhdz+IR/+ZZvBKmwkCYn
RRXWGgsUWwJhOitd0a9ypJ5o6pu3oeI7o5rJhSa9o1nYwrM0sBVWgixLx/YzRIl12iJotw771cFB
Fx8wldtcbBbITidNUlBaS4egiDZtAlKzJkRXKnEZqIvMzpftwM2a9Xmyy2LnzeH+5eWF4AYfiXss
t5Fn14z1rKjoizLCl7BpKRrtg2LlhuM5C5IZOkDFbuoH3A1ZgYJZIoXSU4UmouwwWh1H2Bio/yRr
82B0rrsMVefTH6drFBU3aa4fiqJ/R7KPF1bNnEXW0cmbcrY7Gke4fqDCdCGf1S4meqyY7iatdL7C
MxxLM8VVMbF420Ihx9sMBuCzwVxXM1bLmgFbKqStYAK5FQQq4eIZw1XOQK56RnO5MLravobSMWO7
jLDU4XMo33JJ55ijAvfK4xZUSQBcRZqmetRnCBgAL4grtvhWZRZJvkSjwLaeYF+kNOylep1sZVmr
mxI0TtPoNxl3j3UCQo6lDbHQWlFpV/TFuUZx9aIZURaNFJblJCvpFSE5npGCpBGKUHc74830GXRm
zMizeoafFRMYNDO1e0zg6es0I9JUQxkvFPf6t5Takkqj9ng5zVA1LUqfNMv4Fsy4tWQGr2Uzgo0I
CI7337FsvwPaILWNhn5S9fR1JDjFWhcHeWjWLHjrzvV4f4g4+YkNzQn8m6VG37QZCBfMaDhrhsRB
inTRX4WxIFCAxq1lpBCy6lHVCQRQoLnvAPOyR2+uTlNR6ldAo9OAJK9AM1zNSj3HQU9Tn8L+kyvX
pyyk3OQUaZLq6k86NvGi1fHFa9bzNDCJTq3YD7nNprbjGgLyicxnwYNjhd9FFkeqaiTuxVGwLgbd
i3su27kVW1s6XKZN5Qbbps+eLWsixRk7HhySjeqk1bLtMhy8iQ5sJzFZJbZYTJTOP7oSDFie6x+D
m91YRZNuABvYm7IP2dx1irapfGOXKU78poCRutRZXGwqezT32EdoHyPtMzZyXCCo0BbcEXJqQi7P
mmE3mz4dBERUPPIST3lupxcgVacUlORWcl5fFT5bNUrQcNyr1Wui4jruU2IpE7lZpVfPrVYBH4vV
FqwbeWel1C6NGZ6mkJ1KGRN0MjRtMaFqrYtiiKjL5PSdQu8FWaUVMHAy6UlrkvfWxLXg334o1NSZ
ne8yj/3rqdD7Vjefafqf/zv/3uT155/8u8vLcvEkuq5pqXSfODamoD+ajlTsWpaJ75beASyFLjfi
P0dD9TesYpaNz8Y0KV6wGSj/bvNyf7OBwWLzcv8+Nf4/lB1h9dNwZgrVoGSGyfWnwTDRUPB6x//o
6aqvtItTcgu3fuF7ErPH88/pk+nXFszYjLiCikxXdX4yNgIbjnTE1o9oW39OS2Ov3BLouRnuxH3x
Zd2Hd9E9QciTf8k308pcfveh/BNDlParB//pFQaiQOia/I/SSuGooQr3EnIoe8xiRBYi52NaxNRE
z0nD3v71Y2PT+6vXTS3VD5bRzhyHfOzdDwdRiqMwOhwbxGdFfdDBZnBn/4WLbX4lf/E2u3xnvneo
tlqTNq3Gw9n3aX9MQEuW1as1fYXcyv76hf2O/v6rh/rJuzfCigh60/1QN7Anl/k6Xgfb2gs9Utkb
RpVjdmN8TQcLoOqNslFW2opd4mbYU9S5Dvf1of/FG83X6J++dn5QfJnYoJk/vXbTDrXEz6oPJSG6
mPnKBJOiNRZBa4H/EffSl+i4FKR7lmvh0Migd4LZUGjZtPNhFRgtq/0SoFY6TsS+exwOQ9Md9Iw5
G+IYAXYiBufYsbMrjOp7GqbJNCrcqmLDvIxBlKxqwf0USilROTH08EN7bsQlXCsAgyyZUkDatLB/
uK0oG8/tgfiwcGFIvIvciCa8LoBgN9vfsrJ0vSavyOdjPSC+jZyuYNg5iqZoN6WrzeG6kLyiiD8l
SZLYrldi4M4zuZ7r4mVRm2NQZwehmhunSLmftMPeSOq1L9uV0+GpsEbJPJNmAUt6hchsHTBXhxMz
CqtSu7LPqch3wtIucQyb7Ep2PWuCR8zXJKJY6wXShOpUb8h8HpVY3YoxvjXS+oF5HF2fQDvvl2cQ
eApc7S7JO2q7dVAOQteZQ9riGOW4bUqrO8V+wGwVAzkVKiNjMoQfRRpudX3gnIHTmlty9eF3xs0Q
+DuliaHoEv2EptQW6crUOwosFV6IY3DEwrO9CwYYtfR3uwt48nxgxVLNjKeqnKssh1OMP2Fqckq7
OLAFsY51roIiqSOGc5jV+QeqHmEB6HeYrI1opDXbwRNnx+ZysjAXzIYUCb/LQGvHIIVddN2N3XrI
wm2KIhCFlkfknuhnmR+oDQOl0JLzL+mK7tJlY7lfsskKVpnd59DEnjUoWzUuwSJNGAYYq8c02mpR
s6H96t4NTCh24qa0WbWNg6q+EKeMCKBPxfgVmESINNiaKwjuq0Dz4VEBTCbSCVGZJSJcHhm+WvUA
x5jmi03jDsayZBQ/QkQgYcWlj7TZNHqhwylZipAfSdhYK5kzM0e20sCohF9cpZwnYnpsSeUpNSz4
bDfKrmTWtEO2bCXa0ZSoL2pMUtXVMvxFbfMCJ30zMsAnst9kEVm7sfzCqcLGJWBdranHMOh3QaG2
76MPLc/N+MFl1Egs7U7dlqGClajZKlm7VNixSUCVGvod9KhZzqqEyS6FPtagoGg7MYlYQQJmLm/L
kPQoBcdFdAFtxfZ7XBl6tpdJcMsmfEkxqzeZgZe2UEjaiJ53y4K4ANQhdNP3omaiyPplHhF1rpRq
Hdi5sgn06QTbAmpMW+86adTbWJf3GuU+m1YSXG8DgTLlyp0+YkQRMoMCXgCkbDQXs8g4PUKnxYvi
to+BOoD+KiDi5Urm8s4bu9aq6iUWVX2Z5aTSitZ8ZxNgQzREEUwreWxHY9+W7rPete8SX5OXZnl7
lzhV6Wk1alU6JYQAk/JBqeEkjX51nPz+RH+2uej7vEW/IhPY82+Ms+G1HAQ22dT8VvoJvri0bEGe
0PttK8aXZqiCdXR+gPBWbGQcgKEhfG84xPia2WAxjjgfc+dtjAv1uXKYLmWLbhoVlr4O8pzUqeUE
Sy2I70WX3Jb2ZK6x6FqeSxn2YppEv/e12Nm7EkNlME63wxDiJRogTGr2aODl6yM2sqlhbgyXucDN
hI0ZScnXVWNcu147FXae7WRQBju15rma7ng1nL4+ml2fAhGpKE8HPw3nvZQCH0uAv1KhrVEpo11H
pefKKjCMVxYX6ok207ILOOHEw14xi0ueWMWlrrNzCsnfV/AXqGLX6G4IYVzA9J9CFeJPTiSC3xiF
f1fsX8AUJxQNWoawVpQCJYZdzdJWpfRqyVU/iPldUmcVIEhMMZCpNt6OAg3StKjR5trR0O5eX0Kn
GpYjuCYcqKbhcVVcTc3wqgi2V0rtE2RxeMUyxEdd8crLakVMcSt9c99l7sYxnWfRjzMmDGBEKaIa
uwCmz6i4igmDidoo5cZ2JnWrx12NMwwm1pRyL7a09FPD6U90eAjXHSEXwJ7YGnWFiSIyu8azUnKl
tqyxUAWgNkrdVxbS4V+i4BmeknIfZvmHSBR30apAdfraP6STuIls/B1a3Vy7uIvXk8b9pJSIUKWm
g6mxTQCifV0Da9OfdImFDwruJffzMz5W/D9B/zyq0b4Xw57T9bqrAfu14kJ5/LGrHEjghXK13QbK
r8TWo4xdvZ3Uol2qs4VzDFmHq+O1a4o7kZqXOsJsUFrkRynwDpdJ1rmbQLVgVvoNni3fPdLkfGf4
lQ9vBvBuMwXXzsdkKgVfseoK4YtSYALIMbYOvzkaSnnWKPFQU7yY5RR8JCWYmpIVLmlb98nBi0tE
vDA9Q8Ywy+JVozpggOyzPvXQTMUaojggJ30nsUgywp98gUk0awjlmsmS4u2VNlS3kY8tJHPKRVNO
pxT1sCNyHwzVuTDwt4nu2bbUDz1uL5YBqytj013xG0AYdAGDoEMsFafcKBY0LTkiCzBMQmUrgX8J
914t6k8r0o5yLA95aO195FJWT2stLbB79o2nGtawNtMaCbYOXyJOQAujdHCPzRwdrrysbT0bHotn
z9y5RgNjnEd4z9uBSwG2sZyzhLmsLdyFKTam0QGF5Yd6jS1udkuW7QV0ZrRQ5zuKBqkfFTFbDvr4
qFXuXQ3wfcUediORF3E2HnwNxbUFrGq7yqM+mvWiG/WtGZW30nUutprtm657orYGPl8pDkRrdqGu
AokjMA76u+QwkdTPInR6z+DuBOOyvmR18NhHuPvG5l0zom0CMpi1D97N/h5B44j5jh6QLAc/YHFV
7RPthOTRHzW44DgL0q9Q89/op1w5fMOCNs32UIUMgHdDvuwVo32t0O03AdtbcLySzUCa916lcdNR
xuTT6U3wSOo0eXY0HfA0vDUCVS+3iN7KJn1PA4QVA1D5cpwaCZJNvvOVx1HqIuSBmE7AttRyM2jS
2JcK/jeti79S7kIiMPeKr52UJnTPOr+lb42bletCEhJIs36byPpGgtDwW37zpsnZbUwtfmfFXs0z
vK05RrR6VNZWWKI/0lS9HuHfUXfPHVUtExzYWSsgCIu605cipixlqMsaGbUa1mneFWdptSWfD2uU
Y6L3wlPD5tG2QX4qE1Tt3B67rQiDeq/heoBNkcJuLaDn+Xl01X0HZ4KaB7dch1Dnw5zfd+aLZSbx
nffSfPvrieXnuMrfRtA/54OfBhY3HTM7KJyPrj51UA8r4F1//QC/GkDmv/9dPNBlkRpkmfMRqdcx
vcTVt876RYmKNj/Hfxi6iHbxg9R0k3zPjw8x0swzYsP/IF3i9V535oKyC07+mkvEPnwof5Ek+qfv
2J+P9vtQ/90L0o1Y8bPI/cD+ZsqbyfnFq5mf7D+8GFOYKA8U/Kk/t32GCTsvP3E/umO1S165y63j
LRjF3f/Fp/Ldo8wT+ncvojOUGPkNiNz0ULanIHwLx+e/foR/OnR/9wg/fSghvpQiDtyPQn8D8udN
erIujdeBUnrz9a8f6Z9+wwiOmZahI9f8XCinwnrtUjAclv/UqJdU1gvlj1zXv7e/Ax1P8FP610re
/0qzz+o//4NWts+8iZpx9/E//wd/5m9/7A+Hh/abJWzyyy769VzIrKHl/KHj6b9xTjaQ+Ag4qyTu
5vzx39Oa9m+IdM78d8gNG7b1p8NDN3+j1dky/r+lNefuUmHTfa7DWvgpZW3WTh7UsfpWIMhDIIJx
nfnFL35LKCE//GaxWHI5MB1A7tTBORr9oj/+moTaCT1si3dbqgLcYxnSgwNRNgUXtbIaECalUyr0
UVT9vSxqHImBYCfuCCU7tAo5Ldz6jw57HzpGloMyrdq63KjtUK5KUZfnGOVgazo4kuP5BF2k7Qq7
NrgQDBk4fsk6fZkNfjY+HtBMnX2n5CYe81419iKuOy8y60OdcP7pYJP5ybCzjbEAiW95na59BfiY
ZWtYW7AgO/Iblx4AZ+yKCs5edS4naI1ZupxRZONkeFktVm2Yr1sN8wGnk9aWp37sTww9G0epwRy7
m7LKz3aon0edrhVAUhhBOTc32YWClVUaa/sSncKBAqyzcY0Lc9iInC4xv9lE0jo1RolFvAC4O8VS
h/XVqM9GY39NHFbJF1rjsVQ5/Kicwe8jwomHoDN1AJ+0B2QzV0pyrRnleYynl8BV30xFeVdz7b5K
dbboRfqY+xzqy3lkLBjbFMO3Viq++3VoM1oYVQLg3XSB21KPUjv6puv1b+Ddnl3UO6MCejju2HyI
6E7gxLlWAMsMeKcL0lCHSQGOSKm21zjhfYy5aUEqg4X8bHZwrVUfjgTO5EonLKim6V3VgJfXc3Fv
AKkyp+ojt/rNBOdSG4i5icna1U1yjhun9Lqpo3ugG4ANjSc3YuvZaXIvK3aJNps/9FNMIU28pdAn
xehGSww0hnfyQCxjqcvADQupGsFnk9skEUrzQbfYdth1uwmFdR/ZxVYUPs9UBXqEue+hkyCbWgs/
Xqp+0wtx07Rpsh0D8yCShPhWLp/JuSJL5M1zopt3wcSnTEWWkzhwBvpjXIHJxMFfGoq6LHttNeCj
L00OjinlH3FpXRO9XdX4ByhbypYtb6o2mTdWCuXSeuwRK+LQ4RUlh2Bkk0lHjtfRrVhSPRfRT0u7
R7t10+QucJzbgrCHRN2pStp3GvezqKp9N1IuEUNsj8QLBCGwwnDTqp7wRX1fxfLWqsdL2GNq7ahy
SNTNaPv8M+klaPJ7FywfvIy1VLSD6RobwyBSqg4OBipnqTkpJS0zD89RIBh2ffPsKgFg4iFBCMyJ
MsWjYIFNKhvmZunw21Z8Kff1iODomvmuZF3n5qCp7ImFWMZBX5r0CrUvwhivfs0/FUdjix3Mvum1
jCQp1VYbX1E912cNiZ5mV/FdbsaX0nqtunBdxc0yZojoJWaYZydgB4tt362J/KK/MIOZ7rBNVOWp
UsWH4cMTbBAhJ398rFxb3vs2ZgsZfFl6QWyluFZxcAoU5TNgtGmNb1kHJ1SNTz1OAr2pB5blYs24
4QUtyTW2g98AWn+VxJShbiItYXanroB9us3XmSLAZN/mCqv7thtIUAak4FxXPaU1Dp0s2udWpEJD
9G/56XljXpxzqgHoQNJ8r2A1vvDd4q4v05tSK4+mYhJ/ysvaHr2mccmWaebg3MSK7RyMXCR7yueK
9VS72V4NIVAibc4A/KlV7HUzugXXurS3QKJpyTs1XvhAMqT5zvh0AtapUUSc2IlTFw+pom7c0oX6
lfJFyI3pvhhMh2ayhD1FwPZZN/KzBrfDc5MYjXgOYqc6PDQ9cl+5i2K7tot9OVBcghYWk4urq13E
OnJHNYFDO4qbX1v0z0PNtWwRuMY9Pir2uD6YyclBGvCVZDP2MTUNbUXFUOQMy1JT7ks/jBmLQ2Um
+Z7GutuPtWvdWrRqnawqfubTgStGh7dEU8F/hWXmiYjEp1Il+wl2Y2xiRoiH2Q1iNiRMFEtfBhZb
drtNF53OFVXEJA8tQ/a3fS3cZ5zrA2SyMDLuUYX0W270M8Sr7lZJnLNcTY0KAQEAYlM61imoYUIO
BXG3WLqeKG0s/epLNRLNts38hI2o3g+NZn4DykejVFHbb2GsoXy4p6zUn7u+exUq7odhdhj5+Axn
T1q64dPAI831fKuFtk+RbGxBoAQLyprio9XAgYxG0x8o4BXoopGzZlP9mqmGgaFfhQ+uZPyAGbyW
lmbuU0VicDYY82WYufDu5aulRK43DlTaWPFVlxWRKOkE5zTSV42Rm6tqdEc+XpYgHReqnS7bcG0N
ZrHwTYxiWhKw1RgjPoDqgdXPKXCd+T2ihNTO2ltNq75CqMe7CgIUVh1BbPZbLxr4a0Fw0mO931dF
Gd12SkesxtaGDY5r+w4WFqKHHtW8+caFui3utF2zRchZZq5yW5VmumopPrhVp4I4H17926FNjW3X
urjua3NrlFyRyJk9qVqhbnpDDYCfUhGvNVxq8pJcaT9M3JxkcVZKe0tN4zY0gjPLjJM5+hfuU6c4
jIKVFTa7lDuVRydIdmBXae/CGMPrNMK4Y4DfTGFCDZig0Tgptr1u7pKcbLqcYbSo8WDGW8YXm29r
FH+Di3apGnkfGZJTiSTzKgY4zij90r3hMLiLG37Uej1d9DaAkT7G3ZaawtALGh0xCoguvvirO5sz
Gmt66RTxOfV4w9gs3Y4o02mtE4doxWsVlyRRNWrP3eLNaCGACTv/hrh6MUunoJgAnkIbEsiPAYrh
hgwV4rlusOrz8oFuPbHlAooXrptgDSni0ON7hWQZDCshhyetCOoVfh8KC7oIagOU16UiM95Ewwet
42pPlY6gaWjFiyuTJyWyaVqdutcoppENa1a28QfLXeo5ADmiD2xlAn1X4j9Y2MTH2Ya86WTsl7IE
nYBmE0BAhNpJB9ZOD+wX1c3Rjkpo85xHcStXxk2Q2EvyJMAQWr6kehmZXuv6r2YVOCfTtb9G2Njk
Sd6lH/KltAcfeGIJ4JAfkSdyiAL0oqGuZSFrAYs0RO8Uy8iWrwaEcFGT2NWcOyuQh2IgFNGHrcLn
hnhUR/W14HNajL15Ib5rAIm0PvKC5BRajbYItQkZNiNyX41muKFADcR2ZT02UzWyN4i7o2On8Zut
snYrLQ0dNOr6ZeQOxb3jANhsJnU8Baa7VvC2zhzmk5XmzVKdKntfs0EkvKRxeADyBzsCn+OtrxGZ
GbgKDMQohV1fcJSuR6tZKfAoO1ZphZvfaeO4nYLUG1uN2Ha7Urkke0lmDltpm8qmbGaPF5/LU21M
xpbsZf1C15D6Rrl3Ey7KJjqUUUnZnNHaeyMjPNInxUtU4gVTAn2Fg3tjF9ZXBQk8rJut2WpPRR0A
RBviT1VvXnEccsufkHaVvH/KRJfdUOK181UMMd+Naee/qQXfw05+3K/P84jAWW+pqq6xtAHN9uM8
omB5lDgo3szsVuSXtj7jf1XVTe18o97krx/qxzH/94fCJOFiyeNE40CL+fGhrKq1O93o3qLs0RXb
BjKX9tWIZxTLX6zWjX8cssQPj/STkDSGlV9lWfemL+xFs4TFvwRCsZoVn9bjPrCplqS3vVdMywvI
PJ7iQTfe2p61OEfHem2v6nWzalYMPgv4JotwAc7Cu+sXdx8fyS+e6j/A0Hj/DUybvCcGbz7mlh/f
FLVNrKQvhrdqDfeQ53MFQbo4J94mWDxN3mazudmDyuU/9x9LnoL+i8fX9Flc+VNE+v1TQUASmtBN
esqBZPz4BFItdx2sX2+Pz6dyQY3B4nrdXa/Xy+fudPp41BePcnH7yv+ur+vn52zxyrs2P8/d7nK5
8v/r9Yk3t1yoHlcJj8Ig/jcsLW9apjt1T+B2MezlsVlN3hF4wGJYPXUrZ/EwLl6uw+JNepczPziP
gXvxxLZ6wW5roXjGgn6PVbilVtBrvIc7ajsWGKIX5yfv4f5wOJ1Oh+Xddn+891bH/b13d/fh7e/u
4l/8NMwfbS9/vDUCqhIqg8Nm8qe3Ji9sF/REO781p+XplYfNFku5eF0+n9a7YLHb7HabzXGz2W1W
R2+1Wu33Ny/H/f6OJ/QLrNmPutX8TCxaRk3TJMXCbsr8SYPjy95VSaG9Jfl9w+nShdqsvP/+6/x3
1q3+MJLxZv1r4er6WZEg/l62+vNP/d1+hrOM+nBMZkhUkCJNfkJ/6FZzxAiViziQMfdM45v5L92K
+JFu8lcRukCKzZ61P81naOjw7wDtGXOYyfjv5JJ4pJ9+wFAU8bihW6EnEakyfrrYhb7sh9xNPvse
0ynZVA0EfGhTS2UFnjTy3Ktt66uB7LrAGt2uMuoimDa+qnkNAhXH2Pd5Lw8R5X6Ldt6ZDGH1Ps1b
lNqmJFTRnK1uhUcZyfcsweVa2KGk80d7U4R6UNIel8FEjtpnS5MLmp9tlbLWyahyVllFQ5uzLzg3
5t1rlTM0RPPSpw/abG+zBwrZB2G/eIvt/Euaol4V01OZKsFRxv5wk+l59WAlpG0tIJSsCo8KJbQO
S6e6tJZFTIVN3r93LKXY3T64LKn6LiOqMO+t9HmDxcBSIU6w1mqEOLMZh6mjH8AcogGxAOtSKDah
cmkICvUsyIiZoQfL6KljdUbMCVLAmBwKlmquNDfNvGUbGuXODbXHkPWbaWo5+WiwGGruvEyauFfD
5CvLmTlRRljgufMqr3b6FecGqA8s+bLGpuFjXvyB4GcFODQ+AxUykD0vCNk3jUgtjWiJGPU+HbN2
/GLNS8X/Q96ZLcdtbNv2i7ADiSYBPN4qoPoqsqgiReoFQVIi+r7H158B3xP7yLSuHN7n8YYdDncS
CCCRzVpzjomWcdw4Tr2e2UHQ97c3rH9uRicS1dDRojNZG/jzFWd4aEvd5oi/JJXmgEMQF1yCYdpM
puEqvn8MQTI1S+OT7G/b1M5G4tznIv5Q4unZjupdFRmXgcbpGPXkIYlzsnRUQ1qraDAILPC9mJar
P00bZenB+mZxLhduTWrubZq0/kRKJk3bpnDucZxuVJF4RpRemqQz13RTOZbR8K1yAM1UdorVVMbf
G5VmvUp7ePAbYMrtqadtXEHIKqg6CtrJUtf3A+3ljjZztPSbM6n627ad7wgYACS0dKbTpUdtLd3q
eulbt0sHWzDAQPteZ0u9zbS4m0aDAGV3He5THTUKAvSVXHrijHqECWz25NIuHzl8sJvl690ExXwY
aaunHXLjpc9e0HCX6vRg1Uv4Ba34cunJGza70nrp09dLxz5HegoiW8QbjXZ+ZYGFzmjwD2FwIj9i
hK8BISNCBNCL+hAwDFB2NMQAaOrGVkIXGUUA4AkRQbzICWqF5mWQ6ZCTwpHd8iI7YDvhEFSY/lAX
ScKwiBMqE0tRLSmMqmOGQ6PLfew65a0TyqFe5A2z4JwgSFHE8WQ/z4O/LdFCaGgiBNoIARSsRCtB
hm6wt5ag91jpweSjqIhw9IWLxGJcxBbBIruo6u6Bmke7FnFRrsdFnCEqjZpiSeYiIjqsKvSkCYpE
zmEvwo5x9pF4LGIPIOqEC4fwcHTcNh51m1ueUlIrhvIW5DggExUgFX4KguITe9sO0zfSV2joZveW
ncKctusHbcqmk2j7c+8gZjAXeUq3CFW4MMpypCvhImJBiqjhjkDYAigHjYuxyF30RfgiEnFTQ1Nb
DwF3S6c328+IlSr0MtMinAnFYLlYgMO1vchqah1lHeJ34EgyyAqQWShwil7c2YskR8wRck1tuFMq
ZTiMJoocofABUeOheqkqhB/02xlYX22R0JCQHENyg1iiDDusQRT7VqSafisJ1a1VgNIUvoTnmJmL
V+OdSGX47VhOPXDpX42se5pLeP252d+iNH00atWHKR73gJO4Yls5yd4qlgyhUWzVQPkx2tG50BVA
NzjWXLOoAdKBXbMB5eIliFdNPOxVyodGSMpR0ux8n+zItlIfSkW7Gy37R5FLAu6673jKAaH5V8WK
R2gPyUWI5axg7WaZfx1RmeFlZDoYF0KFOWDEBo0j1JFU13mDGgvnzGgrbhuVxFuMI9nRo56vA5MP
3yclvRo4j+LJfy/V6Gs0xU9RhAeugNAQKePy0P1N0PiqayLocm0rLNfUqA/4SWDIpj3YcLMpiK3Q
btpgf9VJL4Euo1FObDnwdQwX0aCc6hr9VBnzpjTNhwF8oVPAxNPi6L1XjY/JEDspnA9yByiRt8Z2
6PLvsoJkp+iBx6pzqvTm0cyct8ogJU32mAdHirK+Cq+izZ3ha1nqYFowzq0Su5g3VmWKg57hyAkY
1ec4M6ULlzg+xXn90RALxFKD+bbJTqiinjRVqU+DYpG9N2TWdyUbk109U3UrJ5VchXJQt3mHVa+2
iS4zUCps4iicD/4YkySRSNK2rR6IkjrV10wpAy/TggpUQEkuzWD4GCnjGiGTrQsv1dv7ArIFIlij
OxZzM9wjDxy/sVyKgaI+KyNIDANRJ6WMULHlnniP8SFVCGo1wuLkV6LbU1UsN6OZwW+xzPEy+frX
oLZeGp0kxjZ+6gwB2oKyc0kcJmfgrCAvT+0wb1EXbMgrnffkRUVkptjGUUnGwCs00EFwcPpdn86H
wk+nw2wsOpmxa1xKCvhfxddkMi/AVC2vbW2C0sIyPTA3VhtzwNxqtniWEBKlT/jjKAMkfr/3G7Bk
o9/Q2pqql2Iw/U2i1gGuZnQkoNstnUg3rFZXNagQLeVE6BpzMN8m4jO3CU9pU5kYTpBFkyHlEBDk
Tza+7q7vjFsVklkTVgaUp4yDZQe0LJwc576DnrCu06HYpqVjP8JDPc5FxfNjTsexGFxhPaxTnMyu
ObQBQeLKsKsMjdDb5iD9+j4OM+0V5IlbL+7YOeOlgO9ChD7hlA6hijUlrJY8S6NVqYljSlZiaZTE
XE/qwXQoIAhB2Lzwbep8gABnMQ1HiM6gdHSxEXNLFnjYO4/gptKtOk+HOGHV0iwsiFiNMnpm4LPS
kqE5zsnsJaWtrGapPIIwtSjUBDV+Meg0k62hg27+0FTFGAORCbLbkLe5oOaq5/N0l7YU/+Ti+cxV
0R6mcCIGaDZJl7ZQcOKCGggmxQzUhW3uqWGV3ot8IP4kxEIha10uTcTI0+hSUtaamtdBJ7VnsZch
L5p+OKUzk46r3KtVwYvEwUrPIz7MaZ0dzZFIYCuRrrAac+1U1Eabgd6NZnfUXcKi2QgUiV4Rtv3W
1iFCtcBojhz/gIsVfgXLhN5F7Pdk+rJbxp5pKDe+SrZTESTddkRzW8lwL/N68GzZdIwZEvSShJRS
iZMYbD7ozYXBFiXTpTFIm0y69Btiynst6B4JCqxwy8ZXqJws4Us8VTYRHDOot8ypi6OvGc19wyHe
Dab4BuOVQp2C+TdrxJekoYpUASrNJf/GJthUz2yL5kOTr41etXj5SWzhnGX/GXHosQRZYxlSqGVA
svUok10UAuYwmoweWB8tEnOf7xKNLSkeadvT1hN1BgrEGHy2UBwPkiIiUD0e1bek1GeX/XS2i/so
2o1REnp1gBpYbyjTIVzTTgoG/Af4YrsQ498Hk+IdpT9iLgsyn8xQv0xVGm6yxoTnE0AfCiOngzxI
4lBtNgiZE3Jm/AwsAo2L9mgk+CcXZex6CmCCigrUTxWjVx/DatgXiS/vbKGz5ahzcw9Ik+edg9Oc
ShghjQOoNiEvAk9rFrzqCSY0DgI8tKmxgbagUn8ZVCB/VQfGtjI7L4hD0zN8HfU6/kGUb2xc+pIo
aF3PlLPQ4TermQ4diFDCHZMrVW9VdrdMLVtv1Ef7Xi+oThLCN+1n4IQp7lWXjpEXgginvcTkiQmV
9ligEqJcnxeMsudje3UtYKdnf+k4hK1FOUpTz3Y6fmhWcJJBq2wCYZX3tZ1PnpTEelQ+DcCgd8jS
ISur7ONdAFxnXbS+fWyN8CNDjmsOIzJsh+iloE6e8pR2MFxQdQcOa9qNuogPvErKsVFvhbdGRxkg
YJ6w18Vzi5jY6h50s1fYroAIqozn2Ga/z0lspwM89aJS+9bgEVi1ixVTSquEWEpPYlU0GpYDDpg2
v0qfT4pJZX+cJ5UZGGQBmSWI8Xo6uqgCKLmVeD+SVssoAat89oq470VwrqiRPdGFio514B8iGloo
Z1FY2l0+bjCCQKlUzeogtBgGj0LcPLohZi/luYw1Ul1LMAYoC0uPlMHGHQbyQS0YDK0+vQUluTjY
B2kbJPUGbv8PRuOi6+2hWealDoWKGGa8xnT4k6ndDd0SNjSiPiwNA7uVzgyXTeV3xBnPQYfWkGMi
QGUjh4UpKncssDl0kuBIaRI+LmLGWmIq9pMI8u9VwCQ1TsGFAs+uQce11gXZlxCWv/eO4JjFNm+v
ZehfLR8o7QBT4FLnOiXskW5fZUU+jDTL8hR/LCAA0Dyzja7a8DQL2i3RWclrzMrBiLGiNqiYtZi2
m+iDJuBp0XSsqso+FNVwmJzhmg9hvdUNMskBDp5ihSGTpOZdNgVARlCk3mexvCLF1QmrwvaaAx30
ACIzQYY0iTnmqSt1IlqwQZafxeqXSpu+JnxuFBI0GHQy3yejGR5ELEltqc3HwDQffVJXvBy3+CbL
CtQdHD0UpY9W9TKxOSQjLzBC+gRYuDdV3WRfKkXSYxlZ46JKYKhI8v+rAvv/udRFbQpQCNWn/3el
6/80bVdHr83Pta5//7L/lmgZ/zLFYmO0LY2kGSpL2r9LXda/hL0U1W1+DYVqbJf/U+rS/yWlYRiW
Bc1cw7pMxe2/i13weWwmYn4RyLEFm6P9k2LXX0pd6P4FPwOlWBxqaPj+XKt2YBTGtiwIDiSnuovQ
Gv2dQPRzoZVAAOycmN84BTuSqvyfr1BovcWmk75fJo9d/QhzXB2ffnrqv+i4/OoSmiotVHA0Vhz9
kwLMicPSMLMONRCR26irpman5wjr/v1mf3GNvz4oU+gUJk0Ud8CRltf4s2bTLwHKGSbCYhuexgQ+
WS3Hv+kc/PoSDi+bCjkljk9PKu+UOE9axAAlZYnBCNe+4/7+Jv76oLgJBIOUWqxfdCamuZB6awIe
mxVs9uWSZ/wlZsf2z69icBMMKFuz1IUt9fOjqinhOINDtJmNH8Guv0E5YO4+/wcX0XEJM66WlJVP
75wVM4Nru+SnhbD/mEqlfsIvuf7fXeXTrWhjpWtNGFPiIS5YRhdDfaM7/7+8yPLWfpIDhyTYTbXT
diRNfkwjVbU9jq7f38fn9h3WVKIk/udpLf/9T5dINTi+DK2q1m+CegEmoLXd59uYbMrfX+pXY4xv
hGgdjaWZtJ4/XyqjvyP8BAhIQxVW9/dzzaIa3P8HFyGohI8FR7z4w3j70/3Uth6kdsCk0kq8E+As
o5XhvPz+Gr94ZpqBMZx2Pi5QVCJ/vpFBUxyLQl+Hs+1Sl7uZ6Fy9voTO30xev/jqNUPyp4XX3rQX
ne7Pr8aaETT4CoJHDN8VhR2B8Oc/uBFLasSIsKDp2qdBXLSJSWgKc7xKgRhka24Vq6i4H+Xm99f5
Q+r/c+OTUUYzh2lYp/OKvPjTN9n10RSy3SGg8Kk4hGKdRnd5e98B4chHcmwFdMcju0bzjNgGeG6J
Ayx899NkPdpP1vA3vfFfjMNFxuwwPwiaRp+bOGbcsTl2uGvNh25PjGUDg3vmLPn7m/7F6/vTZT59
WZOqzIQrlogxnJIshmEtgr+5kV9dwdGkKunv2yaIhT8PEBJcMWL2Bds2DK2NA5WEQIl/fhM/X+LT
GDTmYTAqgxlIc8rVAK8/Tf5xTh3NG0olqm4BdDCtT1LwkFNxXGfU8k07c5MAkziFk+rL729jmVo+
jT8uAtHBQQ6BPPTT1GOPfaI7smV5k2+TA9Z3OtTphwpVoQd8/zfX+sVrYWA5+iK+t1Dlf7qYQu08
kBPwQkwvm36D1I0/WFVX8Xr5KzBgOvypS7EEBcDzsLZWG4q6K9/13Wydbetjsk7WJ+Ie1osaIl8n
7vJ3yx/oFlcvUJNX45oJjuZ9sLpt9rdg9RCsfoBzpbNfrzNXXR0Ou2GFXtP9/a0tb/svj/GnO/s0
4PyqMtFqU/8kcX1hXq3aRltN1a1Pn+Pqh6Htre4fuXpw2rAvZLmgG8ybs7HJ/XmI9+2gTbo+s/NJ
/AOK0f2cTNvf35TQPt8Vmzay0vAj8CnZUv00xvGFt4hnseINZIg35k3BJyB/iD5ELnizyMwAQ8Xx
7JT0F1uL/uaR/mVkLhdf+tmmJtA4/qGL+Gm9AjxnkNhKpapeivrjB8QzxHaWgcW+/6fryadLfZqE
MYlPQalwxjeGB5M4nEzRvd8/yr+Mj+UK0AJMHcMX3fNP60lIH7Lza5hRRQ6uf6ex+Aa2S6V3LWTP
HnyFEO5vJqi/TOY04mnts3zR3GdLuXyMPz0/QprGUYaUOHrjfaifDGydUXz7/W393TU+DcK5VvG2
6twWHYMVRvzMoar+dxvKvz675UZg7jAFLovSp7djk0o7y8kiegPHcdfQn0/OAXibidMEstKV2l+G
+Pr7G9PEH06bP33SPD+D2FTb5E8UL59emZ0qOvmPTL/N1JBq5BPqozazqpFKhbLZrrSK4kJKsywt
e9fwTQN2g/2a6ckHQ0ldYcuHWNlPw2aACruh5iW8Mujt1VzncBQ0WklKo9drvZiyU5VZt1YuDmQH
5Io2UpB1wm9IoONtaOvxJuu1FAw2kvoaFcAaQW9wzoRKlTSkUt8bLVXqdqQnMvaU/Kh3CY1yzJg1
36J2fFKH+psFCRQ7CX106AJXACXXiLRZNyQihXglJ90HnBJdrbVOXVZ14C1o27dp53vZGEO2DJBr
JJxJpi57nrX6MdcmazMu9qTG7jXPTMEx6lT8VyBFeSNzssvhfPR5/tIV6IedOvvCMRQJ/ihfrao6
JzNNhbAgNgBFvL/EXH2PjPkHmj1OJxizIO/3z0Ep6pM08m9GaPvQKQ3n6EeLpaPUN5nZUAp1COk9
1TFARwzvVIp8Tk+TCHsv1tXaxRd1wp5ItkaeT0fdrOWOJkvgDvUwQHsvwo0/iGM9UWM2JXj6UB1/
qL7zXFftuXFqjEiOD7Ui6ngeGkg7EnDOBbEkfLOyXFUTVcumV7tTO8XXmh+f004FbA0chytrOq/k
qJ+H2iC9S8KHbuwtdc19aEGznFq+ErvNv2YVbp+CZ5FabbNNDRKPOnsG8UXbbkklItcDzmwsKxD1
3ZyuStN66gJW5sLP0iMeooTPoJXrcaxzAHLRmxAxdlynSm9gQR7GafEIRWRaSAM5+mCVD5mmXKSG
k7+1zb3WTv5OphnrlTONW5TBwtMqTdIdSEZXiSXlb3/s4MbodN0FMdezhgbXL8MrgZNoeQzzJRBq
tmmUDmZJ0b/QA8aOgkaf+CrOSlZFx40anOKmiXKHYvcljBdzTCSac5Oq78hxwmPSEfVjyaRAcMJt
hynpEwY8bdeKwxfCDWjcGSNtgTaF2qFWW62eAALHKpzurvZMsB5YEQwsXbVrtuNEcLxNvruMVc/h
Na6l1SF1tngHocFhIVard3Oib6r1wv7W+CG5C3K26JdY2a5Ty/dRWKgB43Ta6Yp15unR1RTy3Y7m
F7B/VIPHoNwi1gPqENBqFnkfXoqWI5tVlYzneq7dCEKEOwQD3UYL45LIzSe7x5E9Y+HHi9G5FbXU
VTUovdvBkaSZj4XcMmS861oHDYnW2kesK7Rdu4QGsaOMF8iujYcLCqpqBKVSKmjjQ0lnJLLa19En
kajq2n7Pd3mj7mNTRKjplegtJenRqF6LDOw8SQLVfRSbV0ebPtQ4xGoSJYSadNab6LNxjdmnODdK
0OzKHJ5QSRCgO4f5ex4zeVlK2mEMoa5fGMkbjeojNrTqLpuVty7m5JIQpJ1IDDWZQyedOHraMjqd
6QEvFpx7pgPZy8pttaTfzVafrvUpMdb2DNx2mkBD2yDp667cCZ1uELMiCi0/fkwiutd5IPZOkQJE
ltO46UyKsi1xfmfZZhqa6uJaNLPYzjDX10lELDXRk2nTZxt9GrJdRLDHegRv4EYFhVw8+jT8LfEc
1BAzYAWEB9kNA3HsjVwrAidC41PlyWjBuH6bIiVpIeaWNPI9DvDtRm2jeGP37YaAH0xdsEWHTo3R
I/iP3cRyEOnpXVKF1zrNZlfTmpPfSdROYdLzQ3Qvzgwtg4PDBjbpeQjZcrQWYxXBG/1exxkjVxcD
0VAwoBDShaQxlqZKKEypHPNgeuCODk5svLemdmQIvddj6MVF5NI38eiRIzEi9MfKB4Quke85HXOi
mhHhsXi/DMdVanLf9O6+l9pWtIS1RHn8ahahT/54CMyVLR2g235raLghuBOYagXvURO5CynowifF
7cbzxU+HPdBuoiXCN7VXiNQJD3o/kXSv78CMHiK8dLFEVdLS8/Ojddq3bgTzlAbpXsH3o0LKkqVG
8ru1TyrNW3TtpUbffxB8FzKfXsOm4hGNMVFlw7exSjcxKT9WI7eDDT4oUbXNkp3Xmt0msWCX1NNl
ljCWm2SPM3CrajFJJXOELqwkjQwpgNVsnJLdMj28i5+3GzvV+a3HXfOHnQ8kcqDtbOIhLGIMqhp+
LLk8yZR4hMXv1cgGPzEpVzM2Hmuz3qtpeNaaGNZtjt8zdNHKfqd78V4qwSNovg0xJSQCtckhZOax
IaW4Rkb312E+iOr6khYGvrLE5pOxNoEu99GiUUJL5A00fCxVeBH/59Cy+NGbWTlRzjqTP84dtoko
pr/v25d0ksOqZo4EDzbS2bLPMkgW9+tNEgM458411RxXDdqPrJbIFTp8otLUd1piXB1Bq3rISXMr
thF8hwAXm1OZx24xNCXKvOuk8W1Wo6PjtNes6S79BEy6cxQE1Kr9ERv9AZTn2Z9jeJTTgxUSZ0Qy
3aN05qsOBzTSrOc6Nm4yt3aOVfUwJspXWx9eysp/nfPhSL6gN4JO42PhmFQLjDSwZvxbNDUPFTiv
E1WXjzYdUAqJ+FjO5aErwmNHVXzVk2yCs95Y12U5oG1S9jM2YNBYa60fr0NIwEJo7gM1fxuQ6/HJ
K4rr5M0XzaDnagyQ1+s/uMAe0waxeU73GteYVWTO01HcESpLzM6MqNrNiLTOjeYWhrHp1FidmJZE
tmA1SvYKVWb8wD0CEUOi8/RFDoJd7ze5U9FwlPqqaUfVbZVc8wjivLYpByjTmd8bBGophBJwK7GB
cqV8rY1hx9lR3yV2LI+ZtIVbRqj1RN3AUAFofNCr+GWQTrYuSyZWu0rggDNcyIhJEgs2VzAckiF9
afB2WkuEDZHXH00SPwViGmmUUf3oUnsfQy9eUTnbW1imoxoRFNy5gXPPyszmA5nhF71EvmWUR0wT
p2wYb3WOZrlOn0bHfmoIOKRv/TZmpkeZ+tGf7X3A52KyzYFOvfNHdTdHrafG475lw1fWNSgbmx3U
W1w+WfZVz48smyuzmtc1UoVcIdmjaFyNz9Cqn0T2YDPJgQFq5B0ynKR23MHB+WszbdwadXyrgv5s
9Hep/RiFxLPZ4FVCB9fTS4IWwgpQPDXbJasqbBNPgsHurO0QvJT9YTbf44z04fkhYGdSJF/GcT3V
73UPoX94sIcv2qhuZCk9bSn1asHW79dl8BxO6XYe0AzwyGsj9oTy1QK9mmcZqfS7mmRQ5BgupXZ3
hMEF4B4ZYow/XV3ZEbGy4oiS0iv7V9XZ4EC00DrI6FQaJM+NHBYsN0yB2FyU/NqO33390KpISLQA
fY4ttgg7kcgdwHcKOGwMej9/jBZMzgx+2t530eOQPwBigwyTst937oR1SAJ9pVjvXf9S8B0pZ5MA
OzVR90rXfviY3OqAr23wLFIGzR4aXqXtDbxIDosDHwus7jXrH0oTy6Fdww8jnad2wB94Fzr9acoU
ryznjZJyj3WdXkbkKWFQbZE4rsnqQZ0BwX9WWEChwkzd69jxdOudLhRitZ4Ix3CdYkeQgidC2vfs
iCCxebnVe1r4I5fauUUrocroS2ABoJ+n7VCQEkAiUg3Qre+6Z3KVxlWqfDgaHWvgWN8awzwnwRmi
V+ESEK9Z25SZMq53efJ9nJhhw6c+X6S149ox2C7ACiBc07m1SkJvXbqNsakikIrBNUqLc54z0xIy
UN6bdrqLJr/ZQU8/KMouQtnX1I/QBgA+P3e2uYGibE+7krpEkIPKNou1PZq7QZLyK4oYFcE5grSO
jwrZh7aZhp1dZ7siu/T8NOQ980Fem4Qo2YpEokOTvzrld9ITVrI7ZA0rSYUo0zmnPjln6KPJ+HUi
fqjygODczbRio2btpkIRu0og3htkp4me3zN8b2ELIg+Y/L2KjgqRsxvh9US2SQTFvpnuJ3EFvbSS
7fswXirdiy02TTGuyDs72crxmIlj19obvbkYMIyrt2BA8TBvIzBkZoT5kZWBBBy2s/a6L85Z8QMh
xlZgUCAcTLlUWsOuUNspqDeAlq2sHD78CAd6U0Db0++KBPKYuC8YqojJUUI2JjoW463SbHhGkVcQ
PKhrJ71IdnbneO2i4KKDVNnZWkca3n5JtGv2QaV1rWXiawPts1pCbUnUYgsKNC3gBGptLCagnGxM
C3V4xtQB5ZNVNfQyREfxNAK7Ymst0Tdm9t4m2mFm956V8zryx43FCqyKbov8fF1Y8TroB28pIOeJ
eUgI0pKNse6Qs9g5g5gvP+HLn8EV1HP/GGDanSsSjLMb+0EvD61jGanuYM9emoOhaIg10YuXhE2P
oPBD42odL8RDIyrWZQPdkp0enmRiLDCA9+8daLipIeIrMram7qwrA9goU2fz6sQD9vzhmxitC0hQ
t+r0XZ5BhVabjwLphqM4u9pud7bewj/tvQY5y5CXxLswGxSyvrcsaqRlyxkIEKc+bPIp9lBmrJ1i
WlvGs0P+Fdqm7kHlXDkYwUXkVFR7f5fpOMNV8P6rWO9WdN92khyQnEne8cU2A2TJD7seMsNty+8q
xnfZc8bPA3Qfirbum2ELYnUnSGe1anM9k6rnL4518U5I7tOI9smy5q9jGXCqHHIXDtqq57Deq+az
MiKJK4NdEkyXNk7GNcIsXK3as1k7Wz9TrhHCQ78HsB3B3se8eZADO9ZUUe8VLptyUAe99wy6qzsN
XYnn2yyuvh0++vJjHJc86WinM13HzQiBHn1NW55T8quR4dQr4Hz8Dizh2GfDh6lnHaTEGyWPML5X
Zv+mMKxhjLFWm1i0oxv2tkuX6Wu22xQTCC7rDACHJi5VZ6OnbEDUaxuO7D/IykubezGcmmgXqMT4
sgqOHjospjwhoCn0YDzHNenmhxD1yxe7e7GG6K5i0k/jQzTuYwOZT4yyUZvfbb89+uM98mjOR8QF
mtVFlBQz85p5qPvulCgcc9RaoY+YH0ZTQryBRWpBi3Q2vsztQ5ldBjv2+pmDLvl2YAfWWX5nZuG2
rfaJ/2pBTqchICU5OP58N0T5u+FPcFCjU6b25FeATZHjj2TiC5bNHWkktwXlGtnFA6GQl6mwXVz0
nmLrG4dykz76W3+Gr1uSUkRp6WsBpyUlp1LN870PJTfspget1YvXEjBxbsh1QFgW/nCPjFwvIpBh
NZn6sZ3FoR60uwpARCnnS5nzsCn3rKJweBss2gs5YrYuEydSwj2zgxVQ+duiN46gFy5lz4HdyEMU
yiBU+Qeaobhbgu4gl2CKGDBtnwLp0FiJBlijuI4+iOMl1kDFPlKv+7B6mnoNHW2nvred8UUP2RMk
HRp/tPyPPUGZaxs4cAX+aUVKBnRXzkFUh/cdpw6j4vBgBy9zMp6m1kYq3Np34NdYIjLtSsTPWaj+
a+qnE3mJzn0/mHtzND2raL00sI6USo7ECezySH5DYn9I7HmD1/oiHWXLhHUN7cjLJ7FqtItl1UhP
Ea7p6puThLeJgCMJZt7U9C9VDRwgIAV+zIlqnAqCffguFLZpuWYgdAfpORe9m9T2g9KiNE6jjS+q
lyhob5btr+c6+hYW7W2Asb+kzVRKuA+V+ZpyPxRBNpLxEIsBBS4F4pAaaGhZ58CI763W381h+WMQ
6ra0YfDlfsVOP/EIP9vWxbUHd0F6pwcAhgQrq2eJH2xih2L9O6HTrjYqFtap+WSlytfChEEKv//V
kcb9nONsCXCRBEpNJqPEOK8HdwW1DTcWxpeCbbAYzGnRFbNNbyIXDfOG4twxisRjVSlEjAxfQRW+
k8RDNGSCS6U5ckZ9QNRA3FDyVYjye5M6nq6gTTOaE9LnQ4ZfnH01MnnjYOvmpQ+cHbDUIynGX6rQ
ec4BtTrohdZiql7tPLlnssUU/xGr7bYcyCg1X9JMv40UelBis4Xk9ECiycmfrW2rpY8D4sfV4Etg
xMgEbbFJeuIAnczT6vwZq7aXp8xJBID0c7y10uzeJ+uIc/SKm1yDx9vGcEE00T4mGrl8NSxeMlux
o62rxnmUqeUVZN0yNFyBpHhlpvqVrDrPKVioSeWQvX5H53AFX+hedQii0Psd4YhbpWKDX0MGR8DY
Ds9LCAZxL245ZPuGYDKBhRwlM1YbIEKBDtU6JfQUf0hWmyRTi5F5MdzqVrC1Z/E+VtmDGUVXNjge
W4gLI++gAAbF65+sUunjWEk3mkAWKRO30Uc3yqeDhjPH6CEfq19G+A5UXd+kfd9TrZQFO3pqyFYs
XMkjrdXqYCok+Ug09INyJzryywKBlwACRFDs1Cr2ZBPCRY4vHeDapOz2uDlejI6wXxLdqTeta3CX
hZofVT6RPHj3J/oqxC+PKgfPwdwVQvUWL0Y8SmDWVPWiwqPYj/dMd2cocswNdEqwxL1qUoEfvqhs
wWNMTCa+3KQZoZ7addS9QBHfCwjiKftJdN0eAteTTq1quEUD9kfJDVnBEaujp4MMDklarP0BhaJ/
yS2g/FVy9bt4kxeAr3J7J2qWeD9zB/NL3cNpMik6i5MY7wODoUAlNax+6JPYLCnyWfFaoN7GBeM6
80Tj3Kdy8bUnnKc23iL5MJjjqQFBVIUad2SQw2ISM2KRCftg+i8kyRBclJ17I75gCWuTu8K/a/QN
a1EXZF5aImgZHbcrrsCcMpbY7qPW3lty0cLolaiztVG9zPmdxQnP5/ZeA3a2OEsoIpOE3FMDCQ2A
u/VRDTpPGQZPhx8ibSqWxfOQqw+dk1M7/IqQhlI1hfroFUU1cykFrvIGM1QdeT1tc7bhmkgyPiPr
SZGsK9F96RSXLtW3krI2kRqkjgi8mxmUTPqMCUE7gc5EJpitOV50+Xao+T3JJJ0bsC+pturFzRiv
kz25NbhbFYg08QjEXGNj+W4EmO4SfwP7ipkkAItjArdWvW66R1S/srAUhjG1xRQzWkB5pvkWipeu
PELs3E50j8x0dvXqHgfbKkuztaZ++Ea3nuSD3mbr2IYurOIDaL8o9YNufVfZURGIu0rou9iUDa3n
ghNOK6athc1OY5KhRJQhZ8fxyMQfVi9DpT6aIjxFqmRKZAIAQWGYF9Mk9JY5vE8p48a+1w6kZ+CZ
0m5m8pxzoI2Sb0P3UEUngD+XICPORMQ7ELMr20q+9MF/kXceS7Ib2Zb9lzdutEEDPniT0CojIyN1
TmApoaU75Nf3AruafSmsaDV+M/JWXYYCHEfsvfbFQ4qbav69PRbr3shpHIytU/c/CYtjlxqXxcl8
rqzqWN8HgthQfE80371nQq+N+V3l2vYZ6pnXhDAc54RQcllw+KExxHQFYpX71SzvW07yed6Bqnst
OLoMLrLeuFpmBTP+NtKwt8BZ07VHX+kbs+o22K+WAwaPtJygzWmrvmbvwo3smC1g8XcdQmo0S5Ul
pihyuazeXuX+c6fyk0cfJSogDnMrGR+88a2ITkaHDh6Ikx1Ei57xRWqbzGk/dBwfuB6YA1wMVOag
mrgzPmywZ+QarBhGLzL9IMabSFJg+h+1Rz+DKbIC92Bh8rijyV5otI+J+ArYfFvyphHPUcWvnXdL
g2UEuc3LLkmIPzS4mK+N8xSr4sh/fCM6XJr6nLf8ZszZSvqTFz6YXHUzTK/pP4fpxeXz5ozBCNhe
cBTjVKWjTygVqgtznaWR3+QWV0P1LdkXWB3WriEjSWe6IVkbN8I3E8GOXsx4cVBE1XyYlsfkHL+c
DyNWRi7a1iW/Tdw46bjMFOmUtk5nHDLOViuTAebYObt0si6D/eOzkkrjFyZpWvYSMxlymmxp44+F
TgIQSsTruGQLVsujHZordrVLxxo32G2uHSZhpw/uhpL0u/ZdNc2+k4Sv5Z8pMdpGcK/oiqX20TPe
p16nQ8jfIytZsznbhu5DzZUjNb5Fpjng/ffK7g/QwX84z26jJHkqq2nVWwPfMAEnUfOq8nROPzIZ
HuE6XTVFfU3NxmCUjlOvydkU9ljyqCCb9ynmbtGs5zrXn0qTUCMDVTmo6GLFAI6moZEsSt0aRm4c
bSvlk4NY6SudmppQ84Jr0YtAnKdU1YPYEz7/05oJ1Rdif6jEsPJG99wPhJxpuG6p8KEc4t5ql4Pl
XikZz71Tnzw1RktqSMiLevLcpOE+iL1D6flftqnOqsh2EcY9rgCTRn1ozuyR2YuKt0AMd3YSPMw2
z77taQbM/K4NbcTB0cxOYtfErgv/EloHWO8aD8YO3jC0H9I2VPuA2hgWUXBfJXhh86RRy84QTyFh
mzhngWw1DuZVptzeOm7lW9OQag8JaDYqlM+qTJtl3GHhn3p6OV9QNrRkfSANs1j7CHG103xXaPGe
QQhNMrtMI8PbkU1EHg/DuIjc/lWJDGNRX/Awk/OkTdIRpVP2VMU46MvJOpPrCvzNQElQhfZxQD2x
6DoMmhjuWnph+4AbLVpjtLqruQO3YzgGWwc61wk+H/dfRQvXR0y4pM8GMHHFoUvIcBMp9C9awYvt
JDgXGz6JaEbi8nq8oZMGX28sJ51O2P4KRiTKyex80DUOIhUM2orc8/s2rY5J3wDOGhW/nS/LTR5C
yoNZZhIrQYJl7WqAv1yLd5xMeN6n+Jk+91i3Bgd1yAHihkK8WWP1YM64Rz+lUigyYuncrtnZaXrJ
tL7DZdK/6FoIJ4wvjpCILNwIihGW8HW1KGs/XVtdwZYfUDQ6AfL3APYvtJQcPzZzl8QpwU972THu
Gc70Dqx4AKLMEfWjpyqOA7e44UPjD0/z5yYPH2Xe+5xszoczdPThlI1xVCsGY7m1jgMx+/2KB9/U
n4PQLfeBZT83cb6pBrUKynzddSNSr0G8GrVzr3XNY2CG58z2bimK7vTRvckDYRAKatymknmZIHti
Uf1WEQ3fbgFaybZTEsT9QqwREGBILP1L2SmTFeTw0Zouix5/uCQBlIJM8lSMpaetI+FQmUMYlhzD
dUqBoLsWfXSYhtuoCphue260HUKf5MQ5TYy8Do/ciKhjls5sp8B9vLAAJKxqYlX7cPi/msD/yaaR
30gnlo6q53dvwepdvf8L4Xt+z7//+79u3r+a+OtXz8j//1v/Mo1Y/xvsCMJmgL42XgBcB7+bRvCT
YPtwhYc5ZTYkoOT5F9YXPIpBJ6AL/pSEZtLbf/eMWALPCKojeDeeD6YbO8l/kM6Fa+PPWjoB28h0
ZmeK5cNS/ZOciMgiLUnmspbB6bWitbrV80AewN/at2aK2qYwqmidmZO7Vi4j7XT2G3iCbYVMDJ2b
UOE9DKgi0PBDXgfmFufRC487dSxFb+MFw91ZSZ4cmT581WQfnrXEROVgT+6mKcjqdPCj5eQNb9Kk
nO4Qi/Rw3p1vDegEOx8s2VLfe2YBNh+i4hjcEnP8mBcANT33zrI4YzMDK5hsER779ZeysxswDKci
a7Qd8X9nXCs7w4mfMIpvyDPnqRcAtFQD8uGi5cCudX1YlmGzrSd1UN54Uk7yXFb5lUz6dYuXniUe
I4gRiXOvpe8Zyc2JM6wLy3zPvfGZAe7WcMHgjnhJaTOuruZ/JAQCLLMJN3LTYFclyrrYiCY7tFlB
NVQCmRmYHZ3tuGJW5Jc/HqbWJXuIfTwk5AMxR0bYcx+p/N2bMXtVaLxqWkBlCiRxwYhiZyj51bMo
YwYOOMUz2OMQYnPNlPPazQNqxbLXxP3GUbApJ4WD1WwOPkj/oNHvU2e8LfMRekr5rFnDd+clLl5D
zis/klSe7X1qe9+ZGB66WjvjjENMOUxv9ALvXY9JvZPq3ky8al3l5VsfxdohdKeAiOYh3ULcwwA+
YHexwgkF4SDPhsfIx6udfZamjxEatR41DC3n9Ew+74upyavQq7UmxtsmK26S0fkwWm09J6MwgHsZ
x2Yn8vHiZukxgi8hNUEYdb0GB3Nbtc3HEENIS7UIMQ6fwM7qx4K2Psrl56hThMdU626jHacxj9ZT
r917Q9nf+25s8DTpNlqg41TuDPoWMQN4SENgE5YfdRasqzZAPiL61GZ9kQ6HICSeKKyytzxncdUW
bEtcdBRmQVdfu80W6mpyH7TYA61S7Eki5pFaUzCmADUPvKk3l33h1AJtIKL3IeLRsw5NK10NyvcQ
+LA/7abo1JQ9mxXgCPRe+DZrQ6ZnyqJ1nhgEQCbjqs74WK5lAAzDuUPMRLF1g+J1COs7UrFvZEmq
MGcH89IgGhY1mcpoecIbg9jdJQESJMrQBGTDnAeNyA6UqfEy1U266UCMioJg5kbF48pp8GWaGbMQ
YN/LsvQOozf+1Oj9Fqlppzcsoc9Gq1/n2YVWVQx97enV8CeHp1v7o1Rzpktt937TnQkSI1K5jW+N
GEcli7ynuKgMol3Tr5RdnVtrH2GXnNmt0zOQNWaGJIAaECutzrtqZIR7XXdjspk4Wc70XZXxWw1U
adESFwRCU3SHvhruXE17rVgZleP00oYMREMiQtts+oys9tUwx2tZJu+WrzaR7es0P+Oc1YHR2028
q9VHBzQ/O7NuSyoYKMAEot8lDexVM3XQm5DjWZnF7TRFP2mGYMGQJRCAsQIEw2EHd2hGQwvX3ToR
BSxKU4TBbnaGnAx8xc0eaj1ub3x8hQtD54Ef4aSfmG/AjMwfVZoyziYSPaJrF1bgUqVQKQ5Nel/B
26KHofRwjQbiZqm+66C8r7iEeIznn8aoQzEocoSXtfqEY3Nmpfhshtm1khK1XUEd0EblTjbW8yjD
N9E1ay3XXnO7JG6mfo9nqZbG7pJbnnTcMrkTCnwVlz3ZML75zH7kagTBLmAkCFfTHdbCmLDij8cy
Z++JwiDdkcZOul1TRmtMZNFmasYHb6qfYaWC47ZulBa9ehUgaXN6hDx7IamN3V17sSz9FQs5g2zY
oxuTHbRuIlJSpmIsnOJe8OHSbDqnvfpVjIieQoY1CLwPEoNPsRi1z3yAYBpqDpTKyX2wTPbMcJEM
SrfpJnaDBzePbpqY4FfYRNu4zk9lyVQLZfMejSvmZkmeNyolBg0oKL0EEIhQ6QmxQ4C7Ow3WHkTm
RSxKhHySbkqS4M1MSeEgbx7DtvjsuzK6STk6IQRM2wAIEBoBNhLUyM0sD3Fu7CibM3byjc/JsTAL
89acqudKtXdDSI/Q5tOxmFpsFLI9jQ3thGZQoevGfdG2h1I4rLrC5tPq/Yc8G19o35Nl7nqHpHS1
oy/Z4yHjWHRstRajX2OAVqyXKoPVC5KvzLVPbqVvGExuujgM8CTTw5I9zgIoI7xHdf19WoWryJM3
ehmFmz4RzXr04qecAd5qTIZs0VJSHlxttLbSSN15/fIxVdp7M5rTdkydapnjBt2PkTlna3+3WeNy
WLjj1qqS7hmdCeCpBGUTnlUf2WI5nb2qdjal7VnwDMp0M3lBskN8/ps2+8RUmPGk4T7XnTbeDV52
9poIo7ql5QtyvjQwCmjgeuxXuKuaxzZlPWK5rAI0qflLf+z0lZA54ABwBIYlL8qHKqIKd+Po/IOd
ZPdk/qSovwRL02zoltTW+x5l68JLk2hDZrWxjEudfWRQXy2NRLhgJt1nhQfFYhgYjgp4G5yPZ/R5
7jIS6JyI/2Hy3BKojagLadmQZUx1XXqKLqSoMNx6N/WMTHx830uviO7srqMnpc3cxDW5pDEPTM8l
RMwhDwxcMQe0460DvSTJZ6jqs5sitYzzeFsNCTykyX0melc7B4Pj0GKywiB1962rGJr2oKSvbWV7
62LwU2gndKxmNl4mwFuLRFJNNbY4m2gh15HDPs0KgUORm3xLNtC1hT3Bvr781Jvo3W/d5yCHEGZJ
6z1PChBQKH39VL3rNqO7SoufdclCyPP08dJJKHG8Uxsfe7lPqI12GnKRnQ/gqkpTdvQ6a1g5n9b8
f3qwvbbWcrqHvlqHPbUYBPYCcntzGus5Wc82ZomCB5QDVDsr0Q75RJWv3HmEr5Gybo4SD33/PsFl
UqwYu6b31qatgZFHwdfY/hFDG3vS5CMa1AP4mln9XTOzaPfS7l/qued088cGVSTKruRxmqDzqOKt
y8ByOWV2AXpBTC0MW5eDvAb9PUENAWPgPucVq2lAVyt/UlSvIn5HZMK+ZzCnTdj7b3Hn3ExeTC9b
03IC0uchMKPPV5rtP/defiaL6F7TmE6ZdQdy1WhvbQwjUxivhDUehxLCYBmwG+fEcRPlrb2oO1hj
d3R1OFnIhJ3FGLtnWoKT4cU4i+qIbMLJq1aqb7zFOMbIzqfIwLShvtM6DTed7b2aRVlD+41+Sg05
AyRHxdwKVYkAcQjvFg1J940BEBZzyYbVc5y13hv+oquT26KOSlD71mtjaOmnG1qX1PDYBMTSArUb
P5C9GMIpM6ydm4NzT7BsLWY8A3wYOCJpT1423GlqkWC66ZkBjFrwzI7U4+mJhiPxs3u/iK27PquK
NQT2xxnFvO5pZZdiqGFSNR1caAvStUchdxrALe4SluRk0nCRBD1m1xJ7AidCcMJCar2YtUPKXd7E
cAyrI+QMjQmIhH5RdstWk9tyFowPoLj91GLkazD+YxKxCgyN/SpZk0stId1Ajeq5Kqr8Du69vVNZ
ELFmmTg6YePxoJ+sJalmPRQYf0/cE+j9jpxfJsSL0VJypXfqce7dlh5sErQYCCi6CLFIA1QbeJuW
rQpXNsuEvEYAMTPzWoinrEwvzlj9+GOlLVgzYcZh+UtEqzg0U3KRTWivzLj/MSNxT/VhLlRloeZA
S8mXbl6Nvh73uRkzxAm7XT/FT85AimU1puitKhCRUbLRImCLaYOGNQiZD5bQkNB8j84y6fIMGkx1
mASWShFp48JrfO2pLUvzPivaj1BLwLuAI3zQDOMJi/j95PrNGiE/T1+j87Zc6U8N1oG0IHLEH6pl
lnJzqylexW5N/a1AcijKA/Dml76q0OfwiNcaqHF4HiiB0IOstDiMl7Jtfqy8OWQMMZbZnCKIQPVn
TMKT8Ati5QnZO5thki8NNTjbvOFKQ/kpzxWQ+YUzoBUtMlQGqdO8lRroQ6gqVOKSIaAlNNwPQ3x0
NSwEATyNrygYDn6sAHibhn/JJiZuWdaGUOsjIlWGUJ9Dx3zq3uEUBjM2yGJ4N5JlN2oDGG6t1mkw
rdfJGb017TULWLaEtXo1pHueGD7tUNuxCfXDj6aKj6PirxNAVjF0gibUtc5G6EywDBQNmeK3SPFE
VEZn4jotjkEOjHAy/aNlIbfVZwcIVxk88jrI1npb2Cs31YIlUCOenuVjkWb6Uq+q4CIjFHR9OLEJ
ktZ3PqHEagrC9CY9mGMhw61rdeS9jsNXrgUXauB257bl05TopHc09RbyG08GlbM+6BXZvb1x30c2
qX1e75zqorwKv3pApKQtGU4krJiKQ1lS/lvUD20MB1y0FneQK941KOcbaTLs7OT0bEB3n9XCqGe8
oGDQgBGbeDbGqQNwPLcbviLDylE9xHLBMGSvalp5Kb67LvtO1dAcuK0ikgqcJVd2sBoDQiPaHnhY
7PMwlveJNN6KRl+lUdgvXK3hcam9TeG4i4363Wz1mxIoIKqmuN34kiNDiwcbIaVnLf9XD+0sGQQE
q1gUT9x3n1wK5TIxs4Ol3LvQkptuYvjegnmnn2WcqUlG7+UVKzxzod8nR39DpTBm49sfjF3CNgy6
BMsz4ebCDOF//8UYV2H7tkbNRmJbaNl76VT+viiUt/RLqooIPdFN4+Q5KyWOvlQbvH2hbD5jL6dF
r1PN6qbD1mEo3397X/+TR3sa2A/BKE63mIb9/hv9Zbq3fC/U+wdUmF8HfH/4u7/P+HAP+xxJBGSB
6YPk8suMzychEi+swxAfJovDK/6/IZ8FTwYKMutBUsV/YSCDhZkBK4bPL27qZGEZ/8mI7y+XFbpo
HXy9A18BcIT+JwswVlwRIaEuFz1IUfpdxJf/QHCYffF/uHDnVzAdPif0Z8yJs133lws3rJGnOwmP
+lKe9Hjnc6AxyhrC71++/L+5Qf76MngGcIIb/HLAHP7MPjBHG3BLNZaE11ZLKlxavScS2RdW/Z8a
3Bnt//pCf7oRNbBaCStGKjXjrnKJ4yLsTP8ntv1f5q68CAwanTrZYsA7z5l//dImlGiqcHqIgp44
0Fh+VaP7hrHtH1IQ//rr//Fl/vTbDIPdx8LmS0tjFFOFRDD4D0yDv/0glsmlrLNJ+21U/esHSYWH
H0VgddQQkrT4QbAGsPT8B8b733wO+kQfhpLOfURKwh+/rr5S0+TZvErfPgbFuEooy//95fU3n4Mx
vYmdFG85beSfIABiIEjdqBFKlAUTOskiye9WgsH2v3+Z3zLs/ni3mHxVpsNgfz4XuLn/8MNnxaDP
0Em2lykm+XFjjAQCpP1qLkirrccf1HNL8PzvX/ZvbMMs1A1I7baJSR8VzB9fNolFL5EgAHlGqOrq
VG5MJAhXbisGfjid2vCFPBETF8HIAlUWZ6vWzaWsG1DLXv9VxggVqGCqfSXar0gLupULzBqXp6i3
cW5vXNFcCQCSx0pzHxBdZIxKI2aUWvpmS3ZRrUOBqcf9tEFt/g8XuWH9JajB9U0HlTD4GK4QKB5/
vmdd35rKAQJpwZW6MpJ5lKIRl2nX5mszi2iyYbrVq9ha9jNAws4ytbZQQy9TMH0LvUXe4ZTlQpIm
f+zTeZTvT93aTe1p4Tb4YOPAWtvNFO5MowS5WouPAn0wUp6Aoo01Kuvm+juc1FMy9dhbWXAPjT6d
eum0qM8B5vpp/hEBqN5qUO20pHuP6vFThB6ta6HQ9gQFNq3xOtZ4awlhCRAroIwkZBv723ROp/AZ
MaC1LNmLbnOrRFAUdvrRNeJbvfauXa/ui9RkSiyHVZehzEswCpSYfGOWh2GhE17exiYShPhuDDrn
JI0qxjLnzHsbRk+J1k5LEyM3aez0lSr5rcpB7IHadAEhAJJ46r5a3bRpUpOFr27GhP/EwQldcrZt
RDcg4cell/WKervt5cUchm7vKbdcMRr7Ft086J4aaxUJbM2hE9v0CJO+jWXh3UvfzVdhOZeahPkt
Brvd2XrOwsVNvUdlBeKtV27M33eYoXmJBmC6LJ8MzJp81uy2MCBMC91kPEW1L33zIWeovGASMfuR
dX4bf3wJ46k/+F77UqT12c8lkrIGmbToUf+O4IC3oUVH4fXVWw6YGfWCQyCcmX1pTQdm04143Bhq
bzQ0n4SwtcvA8+qjz7Nvh2OMKGuV4FYxmRixpA7XCAVQcJr5pbf0ZK+EuU00gArwc5pFKRigRTn6
hUwkzTKAa08agPaulPtE84SOKIuGVd6yZ1cs2zYpJrsjcM1iG9h5tszswdiNE6TzjM54V/moSGN8
+lUMdFUrdWLrRxL2hjZwru3oMvOM3XesCbcet3Ku0nrfVN63VAkORD8ZSH1TjFoIXFuacT2Sxu0g
WwLPts0QqS4nOSCea1+yWdxquNZbTX+25M28k7u1ZLT7pJv+SNPGWkNp4ZEYyKuSyVWPEZT0qfcU
zjFJbW+4KCAi/cjtuY36XD/I2niz3PYShcVj5k3uYmrt2zQxvroayXbK74OKZJMgrNvDd323Rvue
9/iW9hFL/55ZkAVIFcUYzo4Ek/iCa+vbETj90dYw5g5wH3IVO4i5mKbrMrx3wtTkwjU61ijMuzAV
TkvDG+wHPR+AoqsbPZ5J820fkbut6vOA2XE5YEZaFD1CuR5FayftEzNjzjGUeJApP8exvPVrl0vW
S7HweRX6TuNM27/Kg/qTorBBCwd8mR7vWdP0c2fmtw186FBERIVx/QTtiShrnpuZc/QSbqoRUcHK
VMlbrpxrI9g/OeFrlzo7UeOT84Gan9qKSXDq0VfXA/gYrwi39EXmbWKV31nXHVJPbOwq3TtRgqbK
m9ZKBDeqh62sG+xzRYkay2MOaVbJp8u3hY1rfJ9HSqaNcsSS+E7wds2uOYfDDmjC94BIug4DgSuF
S6JuBbmdBRjQYjnPXDRi1iwTrgPDEETpU/1KIsXeaZ0SZ8v0WgX9bsqm15apbeQ0z6CPDgRMrb2m
YXEljkXjHcjOYqxhoAlvESdtLeC8uyScJM8nz11lxDnIsdlXnfJXoQJorGfBqTGkuWQYzmS6aeTM
J/4xc2yWQ/+Wud7JyMtNUXef0UTXXmXpq8WIF0yzxDvjEnaId+zB1ULzEGJIOnXhQPKDsa6TfDsN
mMaQQO1c/Li4TXNjR6m+DFBdisynH5zR5uhmiBKBCq1VMTeiPJSTe/Aqf10Qg5jl5SqOsdwlGzHu
RP86kUcJnnFLQukq9z6kG+msVMfVUJdUsafC1xaB3ePwdm6tnH5/wgcBD73DMhyTiBUmeyP6Cppk
YUKZDornyHoUBtDxVl+6NskLLcY8KAxegW8Wr5db7mDkhtpJabej8aS3tx3vlIg8rn8gu+aEa2Fd
eteMP9GTi2niT7KblS2jNVO6bYHFXMaXwh03DRvLSWP7xfuvvVXrXcLMwXPKQ0/VDOAgkGst4wAI
pUgIVEc+UfUUYDvhAmEtEW/ZXm3Z9C3Rnh3iBG9FyIBsXGiN82Ab99L5tDPCMU45WkkjsFd29e5O
2s5F6hip7x68hstTIc5wvIkvBFVLI94wUcECxrbCwDFEqAKjIe/o+xBynhOfmNTWYHrSrCwWGr5f
k7Z7MfIncGVN1BNCQuwBDzDhTssBP1MX8nwiEM3sij3BxwvSvElKQHMQeJ8FprOoiq4M2WeiCqvz
h8IHkM1aNy8g7sKPLto1E8JmNThvHropZ2BsN5cSfBd5cQMFYhUT/wDMAt/ijc8+JhwwRGNmcFDs
dnJri3dnjLF+rqvyINJqW/cPjB1NqMXl1mpw7LBcI0sxOgfQAcxTUK3rZsd8aqkx11fISENRLNux
WRNSUMSbvDLXeggLstaruWy7xIjTQ+Mk7I1HqK5gDBIRHoIxxiPlr5cghab7rqnYrhcXC51Qkxlb
PwBzUiQ4OfHbygy9E/tiv9wTwvEVyOjLB40hh5dhKCiRAU7cTe2Kun0tfWYzKW7MeQzBAsGW2aNn
8QNAimPTV/ZPUMv96a1q9g5GTrwghjULbhljS3awN8Q9IwswKdOsa5voq8m71+1PMxt2wnwUZgcw
aCu2TMY7bi3V75tzgdg5jwid23ndj5ahSPlU1q774XI0mmjZXudDiaiepx4/Y4m1+5IYJ7YLiXNE
UUAUjDNsDIINteHCU8WPT/hXg7fY3Rnf+hymALl3oDCRiEUXro8VmMCz9r0YHuPZ4gsiYZ3djXA9
xAnnWAzgREdZnIzl2kRkLq4cY4cqGtaWVI/sSLYVpmQ9L1Zan4qTQKUW66T90DQb3atXgG9pSwQj
YfwxVPwnyBQZHq3htifggE3D1pgkk0mqcYsmobqyFl17pFfLKMdQcBuhh89eKvOharkwhrv5p84E
fIH6pUTHEWs4bYqnynio0mip5LhKCTvJZpxe2xyi8sOTn/AxWO57cMoKl1jBbm1xpBjIZaP6pnOO
qjtrVMhOfZ+KswXBeHplTlcm+zz68eo7hlr86u+j9+ozvqy9baKzfJng9OuHwWf95T1YTCCVhZqC
4WKuJfsW7QowcOaO4hadwzlBFVDrOwo4StFhUeiAQhp1kRNKtkltMrwgeOeIWnGxw4lNOl2D/rHt
WiIi6o3XC7YgUcDakpgd5B1cDF1xyPi3rGpfhwQsI2aJl6EeX6JOJ0aNRFspL+H4UsWzy+peH1He
d/gCB4GaMZ6jEuFgoTTfyVycuEC9Rnsh1uRcS9qoYWDe0bHIFyV4cP0rqMZH6YtPpTwSCazyEdsx
8ug90sezGwe3tcNhhZ2/Qjtt4uF0GVw0DPLs+5qUHTd9gT2yymJ4Eb52Q2m8QgGx79gsNnAPVYk1
3XzNHWLw0EEaI9GyZ5sFOKkza8t+zKV46VoP8UizKhGius5Hn5grYX8LbhHHUKsCNGNjsyKus/BB
6c9YU4hu5MouHqJ22Nbp9DWIW9zQ9tBtcoykvS4ONVoK+UgGHnRuLKlDjLfqNNQm4Uf+pkrvJBZN
nS2Gm57N8iYkZSF57vxXoBYYSb8BYCBhrzax/RUjgUwqHCTPWRvfWH27Kcm3Grwd1V2GmtIIX8qu
udpJt/G7H6M91TVuHMxp1G1V468yXAodC7IqynauQRbVReKznRK1q2ZPhPHDCpH3lp1JkIHYQ2Iz
rk87xD2L/rrEs5u/Fe0GQUc82w6qrSO3LtSohBOfh+UVnduOxFRMAOM6H1sEMwMiYXfYI/LZzd55
RS6xhnOOUCnE8RpTVwKt697ZonP4HjJhrofQQpo+btvJWcu2Xdci1NcSg6/EeaSXtH1++hgiqU6p
eas4WlMGPdZDS8CEi7W7KA+zGzgA48CEnxNJZ6cTMCY3yhuvkLtCTyQRtkX67Cpm+MKmItT8blvl
4W3iqDvwN+4idQtoSHGygyXx5aFUldGkL4NRvik9OtvAbMhvxgKoTqWsdeB50Zuv4S+2K/3qTeYp
Aw4kCTHwGuucdNlNMymMcVrzKq32tioBGhSWu8u40MNx2jZjd5NTVqQmJ7DQmfmRqjTgRFuUSuPB
NUx4OMcVPrmd7mdrSWxynCcXgTFrCMOjpWrxW9HjCSzHZOecKqz8J84DRNxitrzpw1blxGWNvUvd
YuEDKayT5+s0YK665KziOj8O97ah7VtKWpUnHOi4DGkVNyhcr5SOW8P0zujgX3OjPqbC4WSccVPc
0qEVHDG/vZUqvE95PjOh4wGY7jvMz/zUzc6F/wLTfewWQ+qka3JTThU6CrdNnlrU/rTp60im7BrK
ZKtVdEl24qxHF/9SS+R2SGs7iWkTuAzm6y64G5XzlNa4sLRw/qogmx0KX30kiu1XSGKrBtGezaBf
+N9J0m2RO+1sw8oOPelgK58AMG+ifG0RDeXY1INI7gaHxDUpb90oeeoSFH3ImMPY2Vo6XBtNHqVN
Eo7Tfooq21WDixi5BHwT+BewTRkFWMSMwwCWhqa7a0ucFwXnTSyPNI8fIR9z46vuZ2x5SgdgOMmL
GommGg+sEk+sUk6EpQe7wcguvde+Igqdc86JTzNQxMkZMZTW2iWCORRkETldSFLCpk+WA7ka4wwo
8iAVSfygG7QPakMBqwgO1p1bdwjYlJb6k8xzG2kGsFcBAWI52sgdopmKhMoW2alnvEQzMYkEZLUY
Z4qSG+NM9kCF7RxR5ptJDE9p2K/Hmb5Uycmg2cjvYjs2mWeY1U3gxVi5Zm6TY/OwIcRF32dAnTrg
TuZMedKtllYhKXdl6Q6ngbsHYpGx4ni2liOjhyUJQPPngB2lzRQpW8MMmJjedNPMjCkzlEBRBpwm
XEPPnhdG2yljPTY6ZBXFU7APe6rlMkhs6ohcrvUpeyW9Ml1ZTVGsGaq+YGFE7S75yZt2wJCoyCnC
TwFUGhPnGJivwKanO9llyS52C//gNlWxtZRBYcMdZfWCEncyX8uQdiYpMpREhcsySc3X4Ogveyv+
1DVc+lVQJxsJ8GzPzGWmVGXprmzKD1XB4GrQ5+CQKMWBJwY2A/LAVnY8vDgEgrBUjTuyU+AD0vqy
WfWcW5T5NXEpevpoyhQAjCtPI3lzhAtjftQntHfGSM7BRIO6zJJU2+ZObrxruYeiMlXB2qSBXtkF
bZMTVc8mfgIUcAkGFMLc7BctaT3AMho2QoFpqev7eAMWQ1tjNbBOJAeZsOrK8cjS8KggXc1n9D6Z
bYQakeMc4xjtsXwcHFK5zixQrYWf+bMRGUQIJNp2hfmW4QGZDAvdnzvFqafxMcZPpx3FBe7nRzWU
X0M4frhcffA4jWZd/x/yzmQ5cuTc0u9y1/IyAA7AgcXdxDwyGAzOGxjJJDHPM3b9KP0s98X6g0pS
q9T3qk1rySTLVFWSTAYR7v9wzndifAG26vRVk4Lcjcz4wzLrGgVd852auOGskD5c2O2LDMe31El4
Ssvi2ylkg8vDwlRbqI9ijh+MlJ+eOqHC10i64bmUYwupMWWni2xhHhEkaHoIxQkmC/dQF55rzfKW
ujWWJ9T+kAZs6BUo4jzEs81TqlECWlrILjnWIQ2XwTOj2XWEzGAtZjOXk0dQZaQVMpAxC9h3PQoU
y+G7piBaJlUL1ER5B6mPTLuG4bX3cg+jtfFoZvkbgxnMt8hUV39qEWMgMvBZzOTvRdbQr1qiZtcL
8qYv9FciPlry+QS9qid3CdmISyfGMOvNuHfQmv3mT2mM2rJCFbbAZqM2ke5uxkHeMT+f1gPr9cFv
n3sTJc8/H4r/vwRPgxUbGyV3jmwAqPnHmTjun94yAvAhXvGTo5gWxSroTkC9YuOYelus879/wX/n
XSrLGCi/MKD/5z3qf/2vLkz+sET92wf9LVlDhxqsw9VlhWQb9t+ZJKzflFSKeFkTNjM+CZPNz18X
qH92SfBPbWXYmuLg/5tLwtR+0xyQ7xqx3XNQB3zzf8ElwQPBk/CHpc38KVwJ1R2jBr//h+VQhyVV
K3tU9hAIEIj1iQBaiFuoKpmKeTkBdmUuWRiaVPkycz6GFNBD4SuXQrt010qFjxXnG/0krlRpveoh
l7GWAfSrkuplqjpKF/b6SxSij1BDugVYxMeoIPQOP95bmpXxWk2ICMEmbXS3I4ysb9F7aVMOz4j+
IZk4Xj2RoDfW9fGkDeVHEeTOsmDWv2Gv9aaalhLcyw7lgD48i8Nn1OXd0klxKDs66ECT6gcQK6QP
MAcgQcb2HEj9bspVvu7GtvnVYEdY+H2KMMRFqaUF3afhGc9cyfnSHnD9IQgsbiplzK2QaEGkQUvf
T90G6VoFfzUnPHCykpWlA1pzEW7WZr0rSxeej+MOhy7AdD3ohjx4yDCWHCjiYAQJtLtYO+kE0G3q
PDxnDrUXmutk52qEkskcemZpdD2xnHSLLEig501o7l0ao5XdtFyggcCQ6FGTFZ7+6IroEY2PyRxq
uoU9wDnGRBc3DZ8Kh4lxFzFOzKDTBLZK7onfuGqejTXbpJYYJs5rdGyu6R2rukENVjOHiGex2zDL
3roSL56apXC10n+ytuF+GpEUCbRyfaNJBKyBuS59676eBXV0sW/5LLGb0uSiz6I75Dtrx5qDx2xm
r/FUf5ezRM9Cq9ej2XNm8V42y/hKK5vYUjIHrXLvLZq1fhLR35Dj34Pa3y/aWRFYzNpAGccIGyXz
bm3ggpwFhBquOTVrCqd0ODqIDMtqAsSH7DD3sZbOOsSg1nC0hyC8hmfIjiBXfDBqtljpZnEz9fxO
hDrju8oEgTPrHHWarEVASbcoCnyggXivZlmk7sw7A5SS7iyZBBFKJE3d73RNvmDNUAtk+m8CiKWw
yERGNovYNruvgIEy+8vehbBeNDSajJe9hZlGJ7OU5zDKPoc23qeFv6lneWeIznPw008L3WfWeMeZ
5ChnQSgwXUWFbnxhMbpL0IxagAj81Fv5U8WbV7TpakRfWs9CU1eD7iJn8Wlp4dTBjAfDo8uuZuXh
TxZBu87dEQIR+tUOHWscmHhY9WJtRfJo2UO/dNG7cob5O2EgU3TRwvazKLad5bHs06Z70A3Bwhzr
6MVJvVeFmja3VXDM0Nea6GxjgtsWbpS+Mbb6sOLqq5sluUHUPxhodM1ZrBvFDEOlF3urWDDc7Tzv
jOGkv+UEpL3VBql7IuteJL6CpRFrw31l+AgZTXMpJs4dkZH36tQ+q7NZUtRXgbNnLQoKkw4p2GRx
cWqGyFgXvW1RukNeo+HUt7B42PwZojn5rt+9527drG1phlf4UV9u6x1LA6SAEcJwSMSbUTEKzt2X
yZouXT2AEYlSUubM8qHNOsgwceQx0Rh6oFjErop+2jmJBkAqQtlkjq9xiJ42qNOXxHUB+WXduuw1
WuAYI1MtewaaY8miNCmGlYeilTORwLJSWGsr9721Th28nNoewoDWf4LGJqYZfhI2ANYmOTG7bhqg
8tKt+Dwk5pq1HK5Wr2MCUpCI7QWim0XR2apyM3UmZOOpo1JaVHF5Nv3ik0TQdzvv17mDcbtwkuqi
yGRdm02WfZgSzRbhzh92YF/MGioEIClGZsHATFSU3TFngrKVvebcNwmNPkmP8Kg9QHaNi0k2778M
M3lsQ81alv5AlVkX6NkbTFd5+SaCcmDxTJmYZLQEPsxYb1obvjjGto9lQOG87VPQgzFi9EUhVLry
WM4ey0EwLvTcYKk5nESAXqZ1J8HS5o16bQYG13nBgMf1f0HHfBS1UW79MgL64KTBIcT7ux4nFMGZ
kT775eRsJquMtpWtD8tJT38CK7+fRYjrttDra9I59joX3DShFyWYiKbnSpeU7BB9QWmw1Gqtq2zi
X5aGlWzIebNoSIlW0pNL0VV4xhBEu1J/ss06Y4wRCqTIfSKfnUFxgGfAnxOM9ZFUBIlXCfRZx71l
0usZUtWX0bT2Ibj5+RWYJaxEo3qOWW+ryRl4i9cfed4ZmEfapdGYNx/vzi+ZF3dtENyHjXFzEn83
ps0N0MHJrI11TS6s7PKMxKP6XdJD6WlxZ5IOq436qq7FJhRi07jVFUEDQ/yC+bjnPTZtcI2wO95Z
Baugodrl07T3ejABve18kNI5IdguH8Yxm1NcT3U23jyyeDf2VO7J+IbCMgYnwy6OompONbfLqh9o
0SKA02zy3Iq/R6qn2z7peYuM7SaU0StWpF08a+vrKHqkzaXLrXfhAOWGhMY7iJc7vbXuE3e6EaVB
Hrpmr1w3vYhseHZM40NF/gGH0j70AnpZv/0k+Rlfc5Ffeqv6NBxmQVEzrfIeQOCgR0BWIHLA6Ioc
AAAOE+quqKzNGM1zs0itgelEu1Fp8RmFrMvlzlsfoxHpzAnLLC+ztbOVatD4zfAziqwXve9xxygq
CU/3+w9d+T6kbOuNYwiicPQ5RLPVsSkemBKAPxuwCXFeU+nojX2EQHXV4tzkIc1PqjfJT5XJa2ur
dyPxcb7VDDUMi5TefOJUQJA+zZHTnxxKPE8poyRkrfnS0wcO5WZylmYKJd0sxE0o+5xE5pdrouv2
KvRGg7IOaWDcFWW0Z76LqL9oRy6R8SZtb201TkmrjXh26H3ie9NUY5ZbaQvZ4gJx8iogDVQaG0K0
wG0zCNqbJm2cjqGJ1j6fdonXAMnstHhTuSNR3hZWIVUSt9TKYtiAT/9ucgDbSWl7mMekuUcgYSx8
H+g0c7EXTWMgXrU28DUTBA0TUZPuCy+MH0I3UBAvLSqzKWEejonC3wUe+YTphOVMGw+NzbpicKKI
6UfF7Nn8jm2WOiPVyNJs1FcY5v0mIj5zVafTXqZ05shX4yMac1Kq3TDZjK14ihKPEWKtIx+iSw1S
phoy7JkLllZ/BacWHcgFdQAF1BtPww+hVDWCtUPLUjaV89ySXMxqu9zjfVtxvaHBsWhXmX144OgD
ubUmt92lfkg0tzZ/gTYbt3GtmFsQS7kYTEZbTRD4n72k2MJvorH2jR/tUBBWVryWrqetI73olqkB
hyU0jeSR9Njk3Hm5tnbwqGyiUbewko5n2ckvZ9DcBekfEHcCFAwZIpJl44y3XA+dZVuod72N3Ive
mDgyY4El02VXno5sTao6e5gC/zVLxmRdOvnVja0BTTIZSmwsXwJDSx8HY0i3Ru2ZB3PkradXE+D9
Mt1NVl6sShl4D1bSt3zLIuC0cswNmBz4/1AIgdPEHCLCj70dMijqP4oQeO7Njx2U+qHzR8ZXVig3
E0ItSuLMPrSyfnUIwV0GgKLRFI3pYSoyH6F9ySrQD2CN5FIwYSw+hJ3Pvk99/LEnzr/Swf7o6N2q
LrQXqxg/0TxVv8vt/s1bYYXK95+1wouP6us7yefEwu+sCZtx/+s//4Nu+PeP+70bRv07/wcvPn4n
15QSIWyPIOc//0P/TeItMzTaYNSjmu2gcvtrL2z8Jg1pEjWIGBdInsm/+mvKJG2yO5MHyKdwCVVS
/1LK5B87YTXrkVE42xYCXLJvEBb/cWZiTbYbWjiQFsiGwAXH2qNpNF9dLVe+4RevPWjOjXR85+jl
THH+7rX6bxTAsKLnT/9/G/H5yyMw5rujqf9zX/8PuIJCtATO54xWxxhpZjG5y4Cbs/STeQ026HDr
GsvelP1rT61DQuJnyX6ZmdRywJqlpm8dP5RwHpKpgSvJ5rlsWG/mG2vWs3lXtIWIxdjhsnVhhAdJ
cqfVE05kyrYBJ8XgC4SM3qrx3joyFVDxr1IwHU0VrZsUSI49rBJHfSUGACeiJozO36FUO5TkHDCF
noafkd1U6PxUzNtz4O3z//WdH41fAh8wmEEgPD1/0GOgmn+tiEXhV6wpCwrWZZy3oIaQmDkPsQL0
245HKkEwPmRIJd6qg12FkWlnynabjoCMQaxy1iEnuPUGlIJGvNd2/NKZ5sZU0ylu67eWa6ILYUMJ
qlbNuPfSaWOL4eJ29YNOuLHu/wzwjsOoQuQ3bISBVCkPd9zryxQhQQmDSobPtUsr2vdPlVleYwa7
aX+mh/HUGyyAEKuKk50a4+SYNzOy2UpziLtHOUKgqx8Iw7bbcJM1b3FwtIsvYhhoOPQly61Vz0vq
9j81MtJeDnu35FXoX4f5GmN57oZvLk2+xo3lxs/gh6PuarS3IFafvLF8muBpM+iwjE3w1NzSAWvp
QV2i8LtN7yNEjn1670K2FslF48JhOcg3W6fQEG6T8Z3oH4TRcGWzJWeRnZi3zHhmOj7F6T5yT5lu
H/yKxQpPge78TNYdwSevQNtO2PVWlmXt5cQOKdNZ6qtjQ+lIi8XPrt5KKZZjBlAb23bhfnTqQ8Sz
SxxqegdddVYtDVtIDcD6kUj63nPAKrlqSW3Jue5Egl6rKqN3o2L7YunrlpKoos2p7i2yU2z1OOT1
vrb4o0oi4NISlGsSGUSLIFbIaNW0zVrHEac6jR0tGGOLaaf2MFJbypuJFNP9ieCNYfmm/dzQyCAI
hDAXbXqavHIOKijODUPhlIJiJPwG2ds8jsKjsgh7iM8wtD0TIH2DBgTIzhghyuLRAkdUMmhvRjbn
dZZhxmOfzBMfwULlZsaKziq8+PEdqpVxcHC21WxOMle0LOt1/2FsWvOuEu4xF0eheJfp5fgASH4z
Fbn7JC1GBNjO7+LUd8GbIkgzK/OXPpkHRk6I05ZNYW7GnCwKI0UEVk/knkUOVk6168L8mEfmzasV
Ucv+TaukvjO8dV01uxTzL1XgOmZ7schJRwCzv2ZGRN650HesxPZNyhRg0va5A/wdZUaTokuKhnuJ
E6tDytmSLQFIOyESwngA2cXNzBAHt9OBI4JBnBn8Sh7xS2in+SOI16DrQ7qAVrYr2XQtZ6UiFWx8
6MelYy2y+6Rcy3o3vkfIdjDgAelbEB3NsrzdCvfTKPR7RAXNNYRr8uKd2cp1NzqD/FnZzjm82c5O
+wwRgOikVnj1j0Wizl7Swb1IG+fXNwJTtsD3Ia8R7kskRgTKBuEqfjGfXQ1x3iNaRiSrBEVhGdMY
NeT+pnyPZlZGaPLDX49dgO3xy4bfHG7LO/+7RkaHOOw52XoamyRhbcybXi7rGwuURfs2Ogav3YoY
22LTlIJNcX7I33VghIpDQxvpyoUPIfda5sEyn47Rt/Yu9n3waY4rl6ESIBCKzC7Q1kznarVqohWi
FVsWd1bTDPS4zjUjnnB4TfL8RYkWEGl/DAeAj5uprZ60oTjX7aEg8iBSu+YSJa+yYodpHEuqZpIB
FsFSpxFDZ9fY695aEk6/6k4hJhrUFV76Zl3y0ZhFi2SMhcv0SZvgQ73p9D9k2B+ZZIn+MJbb+j1q
75FrxNZ99CYeOq98ywX4OnMVt4dEXxZ7yMr2QUyfwXuWPYCE1jm91xayqdonWhyFWb8MhifLbpc1
bTnzCdJISHh5cE9DbS+cg2AMczB5XLVgVfEoWRvejd615Le5tTZiWrADE1jvannfdrsdve+cT8w1
127JAhn9rfbIDj2KVyI+F+8eajK1BhbLJDYjn12t4+eg8o7auCw5hJ6ZgV5MbBK6vpmcGx7CJDpa
PC4dx0blH3QbiSaPA6xXbqn9ZEI8gS7NdAVoNUOXZbgvtiFiltw/hfDDiqW3zgF1J+6Jm8xn0rNz
4YgUy3YXgAUKmVyVC2Nnk2E46e+u3ATVHC3D7q062oQGBSstvjXOM9KGpVcBpERd8QQzF7cr0VT8
iuU03o+iWLvZmpAwGDs+mQC/IPlpAOJ35jKOQfFGcFzzFWxEIBxEM2Q5KaDilT3e0mYrCrgPnwT/
hRRJqCDtndHdVa/OnWfubXmJf9AiDQdUnSfrNRi2U/bRX9g9XRLUM68M+okF0ccQzkx6sR9piaFl
8CZqzHutHh9aogfoE8DWYqmQAzn1NFWIZrR7d3rv72vMuMzEs0+WtPFsTMqT3RRnyKLelfxuQqK4
0dNuCXwaqMwUGy0n+/HStX4xpL+BSwiArt3q7tYGNM4igNyLo8Nw3Au39mu4zeeh90KqB6g5ifmd
DC81o7yJ86uMR/z7+g5hwSplskDsyDLES4CSs+O3DUZWVy0x4yAz2UQKcrHg+bM2Ab8FPL0agzcG
sZvA2JB4sissa1M4zwlD+3YS73J66LWd7z0p9g8jq+Gu0w4+ny93yY8Z1y37uCYnZLYdXyM/WQ3A
a4V/8qKrz1dhDDYq5+bkz23Kd6eNHGjJeSgeK3vESTNRpImNzm1bztgBB5C88zT156xzN0n4XLUH
g/dGDJhUtXCZXKiCqzlnhky2s9XMWtxj0j/50S1xxTIc1cHmbK7VV5RcQ2KMUqibSZgemuSWI7FK
mLFmuExMoR9KB3VvJ3ZT33pQ63lu8Er3VkR60aNhHQwXuQZ8x/4mhdq6WnmOEFD6abkOUKsKX61K
kBNePwfrNeS4R5e6lEjN3mZcKnuGpLt6TNrlhFHhrFfHrH40o88kXA+htfHU0WjHtWrwLChWClq/
rVLvy+xYQYfiwfZOTXWT2l3lsdpJrI0PgrR3lyYEFiZw1siVCP4G6smIao7FcOVwoPAjuo3SKc5V
2jA/cfN9Zn5K3d8SxHcwoscIyHLDaWBrT2qsTqx61xbgu7BiqjHURQ/xRYOw44wPQxPssaRBseNt
EwwfZs8mvzWeCkBEQjfPXTykX06rBzfG3dazQPtrVyBElHFwGqZlSbGRNkBLT+BFUEhhYHKlvDj8
6oOZVbl+nLqJESVkAj1hLUVZkJJJrKjkaoNNvDolGaAEDY8aM8Nkn7usWkB/FBd/EuUyd/RdlVh7
4cU72WALoEit/B/Hh5tLKIManlE+oVYDrBqipWi4B/J3GbzrJUTxW2PcgdMBHpltDC/edsJ/ixwm
9712wIFy70Zfoj3GMwk6CcKnsX42mZE37rcu3EPSOkhvxu7QmfP84SMOQCi7u7ZB8ZvfKOMYUu5Q
hu3ChEnBUG3b0j7XPMGNNaLWmPi7JWf8wAerRg8aV4ccKBI5Z/Be3ZElkhLuM5Czfm8E+hVBxs5i
b+WixUBfyPu8EhE1JAaizI/ZQpisWtKgd9d5AiHS6NqILCCidfLBzPBV9Wrvuh4P/oh8rtCJfxv0
g+Gj09RjR+3A17cbq4JBrvt6wEHBO6cbKAPc2r9LQWw8+lUVPjR92e9cVoKzkO8+lGZCYA60dytQ
WyhwV1MbklWltQ8+UXh9nKzyod7IWLjrOKi+rMl/t2R4BIR/QmbBipAEGZZjhXAQ2JICpYzXqWI1
02MHwTeWzWqFSyhdb2EI1Ku+9hAyBxtcqCyDVOveiIGuVBtjxpkGmX3tGzCduj+gzg6emnKCvlps
8qDfGUb9RDjesLLDlj+RTVszN3eaYT860fSV0AzSLgD/r1OuwaBwDvjHbiz2zJXWOiTB8D/S48ol
WdP+2tD9T5V39rrImNUnfZER3EOx103sOtQQUeRF2rOdTTVhZtiw9Ia979CzjbJb9zFI9PaAde+9
bQLcRUP4CUDm3NWCWCyEao3dJrtSqQOUvH2hRlI6puaoC+2g5dFJD+RBg5ffQfUIOwOc29j1gMXb
bz5/C2KfnRSCsF8xUA4E4SRtFDo4SoyxF7wza1sTX17cpOzzmLvjd9n6wlngd34uugCTPa51dpcV
erSe/VOhGKt7YochjJ9T3DM/4BmL2pjKWM/foyp+TWfvexGFP/2Qvlp5hpWHBUHlAZvBI/JFkYfT
IaJ8gQIc1QIsUMK9glZnWiCTvBUprgPHPzr45lmAfUWxezF7AOX2+JFZGQVGft8PdcfrnryVkX+N
ic1BDuvsSpHsRcSFO+X5pUvlLR/duxjsJv+geTFSE1wfwno30I/IGLJlWOsPXa5t+yh4nFwHQZZ/
bfjL0LSmzWVq25BFdrcqe/XIgQJ1JTyNpG6petiNaDYzjbEzTrXXMEKP24zZow3FaemA4F1iGeCW
aXyBb8n5kqXJj0COFygZ8Sn1ZqjPhPCwgXi6jlrMYLT91VKFUjs48Ittr93oZoJqnMQsW79aabc3
rfRDGkaLWH4Cj2FGPywS90YNJj2u2D6UtsYOXBAHIA+TJKrSLjC8Wdbo4jHKnm02n8w0mstgoW8A
ZIVFyibLMNBAz9m0z8ZQVBvHJxwn74gwGs7c2oAeTGacqZJsjalsRzfAoGI27dpJw0+vdPc+7EHI
MMnR8NpqWWao2jQ8CrUV0msCeclrXk6w4Ec4519mOq7dBtNDlKgnhz+E68F4BW3/U1bmwbPi9mSY
HlpPd97o7MhkIysKBNfSqMRa06dN1g7s9iHFscc+hF3E9ISiLqmslzrS7sqEwWjg3IE6UeTv1CaB
MEyRRxm0e1h0HVjfcTc25KrRLydl9+m2vGZRmcOXq2AYUzTbMvjsHZJOVXKVk/vl66LcTJ67LzSa
q5TZf4v1dC5Hsa4gt1jYw/huOvmJqQm6rciAJN/E9iYMm4lA2fao8FF0k7WbJGWOHuT2IaHG1FP9
zrGQz3UjJaqdE5YWxGKZ+N6VDoQwsT5wufzid7tl3WzjhsOxBLfI8tqJVhMN5thz7sBdQYrbUxaH
EWUDA5DCDfpZ7Jou8zB4b13sN2NlXAqw1DCJDqM1dxWtpy0REZ9HUCvCKq9FmcFxz9NfqMmuboL3
FpzBg+9qcsUli51Q0JziP4O7a5dUS2wMtrWrP45GeTPm1ztsL7ltfQQ5x0U5E3icIXjtQIWunIJY
yo7FEDkN1SGaJotdEjFdcAodzvHhUKRE7ljSxzXWeMkmM2NyZfoB7X7dbntlfFa5+YUVF6RyR2kU
RvVLYIUoFcyAqA/RU6yRmFNVlfvQmgnQwTa/KyRXgHTi74yx0BrQR3QsUx+JID93KL5E66Q2Cz2t
SS6RPYHyUROiSOT4CbDQ3IP3Eqr03k/TgtWOn0EIxS9iN5x3AEsgzmXs23Q7pdLtnjWpql0SJPeD
VZcr8CfPZYYGJYFEX3tEkiVwUfOJU1IPQkHHbwcXu9GegW1ulZuBSLFzg+I2Jadgai+JzsNFVhm+
Vr4FkllQ50a89o3+aMwjhT6L1VmU2efoobmhA/n00tLCxRbe8UTiCWgDZ91V5VtcoDqy0J9rXWof
MqJt2Ils25oGwxkkbc/wQkfAeWujSLAG8EYmQH0imBmfGp19KETGFBP7SWal+Q6LBEu21i63bZP5
q7iz3kY+rjTxHYCjQYCRFeMinw8dJx7Pjp78Ioek2fcZxa9w9TMueQTpcKunSZ8jeDp7mRtEcg0z
vF7p1dXNCILKHfHkSZ5QI6WMby1zPyrvXsSM78So7noibJzBu2ehsUB9gDIWReGyHMI9AhgCL1ln
liQ4IW0aoTgim1+UEpk9tt0/h0iq7GDm1kfWB0eNj8l6FtDpCGaPIKb30Ey+pS3IQKizSx0zKOxi
Y1+WaDP04MUznBfXo6eYasZaZLfct3XmrnwP+8sAYG9webeXQbwly/gMmP1r9IoHw4jPbYxjrwfH
rycEvvhZcrYKQaGutKewy5871NTD6PCcm2tRWO/U5qepyTZREX2Yerh1cnMfh5/CT52VtJpo03QR
x0FpIEQLjCvCmn7hK+0SRcLYhUgx2RxTaAxldIDD+x1b4dVlzL5O3DlwGInHAs3YW5Xg/3BQKfdO
+VYKUR1aEV4xKXSIO/n8ZpnOVOvZzVExwHJTFS6hNjB8CEYuhCxTSzk0mMXrZmsb7tmNaaFHrQh3
0O+0PWeOxMTtHdgRngwPG/nQ9i+y1U4anci6lrG+zBk+omGxVnUzTCzcaO4aXb+3PXj/ckYTzFMi
MnTJ4WiiYB3AKsP6y4g/zWl8085iXlQ9VkRapXNhYjmrKU05WiLgxsHU3dU+XhNVJ0SoWT4i7Zr9
fnErEgCCQ2Ny4CXXKu8skgTJKCs8c/ac+I9yEMfRhZwFt5nnaYpuIWqsvpsj+hJIt6md7WATnBzf
ybeFU2yAibxLlHkMiSAe6TQtbuCfJtRBq8Icv4bQOVaq3BU9I140xyt2ttyqxmdvYImP0/SYxjhd
NEMtGqXfVTlIRINiawq8ZIVKLF1OqfMUVq3YpSq99m2SALYN7zlz1nE1FEd3kC99PvJqAHSiIpMV
O+s5hUN8EiXynIYZGSNNeAfIfTcJ7ztsLbH3y5zDKUnseqeJIlrpdTosjJSLXSg01n3fbQLIV8sx
qB+NqEXQbgK5xGQlyBnxuk0r8S8lYbPUpuY9aZn015SzMpRPfjwTa6v6NXNGQBRAHLiTWNyo6rNt
mZ9FbXLskqZcUeLc8Ka+tkm9j0rnYicRrHXCXGVbcykTBozl1WznofvkDeuhwqNHS39WcXY/yH5a
urV5cSAplLK7oa+4r6SXvyWEcxE/o6I9Tw5KcrM6BxqiK63n8TAt2JWaxHnhD94qzYx+01T+uG+Z
dXKU4N2+s3x+GxXMmxig5YW6jmSAWErba9xxTRR+UUffk/l6lyv7qYggh07pYXDZMgRxuU2irFvl
VvvcWPUpVaRfpBG5K2B64OdFcScZCgP2L/w3aqhdSDwwAb6MWrrowyc4olSQEVOsMndqxL2bx4a2
Q3x/lVG2KYVxNYkVqo3kQlr7dpwK4nbmbU5mfUEnQWPZP4+uRDIZyWKVuMQJtkESsJYJHpR05pIt
PoVmsXfH4IO+DbNIp8B2TjvgATuXgyV04xdpTtu6KHmJvPgby0CzzADjBdJYR7aKt2AE79gMEgM+
NqvKcdaowK79ZF0c1RPpYtzV5O9E+fjiuea9UdkXK5Eco6J5SbqoQMNF4KHomGjZ6GRIltQefJS0
S8hvbOcnBHxC7kQVNyfULwz7yFVulH9oimhbKv0UtuIXal70Q+KIp2Erme7Bwt8JVRxUbZxKHJC2
i35yKrYmwoqmrPKVVETSOZ69LTUigmz7OBTZ5ySLh77X3xinsOkQO98ovsI63grV7isAXYCNDzXL
mVpHhTnl/n2XES83m+PG/OYOZFqE9IRhJTZJgkSzzqGUMCyinVv6WDANgq2hgezK2iW4zH5z/eTZ
jcRNhu1LaPhrERc4e41bhV94EY3VuNIK5qq2yi4BeYJabHZLTwJkR/y4JI+J9CuROhTKcbbBUnVp
HZ7viBnkmKo7S0d5b5tTj5pC/YpNAXNRZ4ujhyVXGqVCPP7Sk+Shxuk2TeOL7gKQi2ckcwWEPPaf
8TCtsMwvK5oRN8hPcRfdD273/ietrZlc4lcA8Kh9TKp8GwtMlFlrDIs/NaEHRrLnG0AciIaCQaI9
QPjlhbJk8RWYHOyGdirH+rWv0ovh9KdeGnN6YCk2f8pB8/WxRTioyfmzTLH8kDS2mxgHG1b+1Kv6
VyEJBpTphKCXAVAZYfxhNwAqlUJljMqjtAEV2jAvRkUY6D/fTf8RH/TnxTQQJAv4jAlkB6TTH/fi
gRmPdgnomfAZD+0YqmbGdcP/h7X032y/pTRY/CMmNRy+3h+/iCBIq/Nd2BgSWMiy1qv2OgpZEnUR
sveW0SWGaXkG3e/9Ti3691ZraEgYsHz8z8aF83/97+TD/wetxl8+6m/oN+TrBM05CDZ0U7c1PAi/
izWE9ZsN6Akq3Ax/c6w/axn+otaQ6jd+fJJgOmnPYo1Z5vAXtYa0f+NtqlsoQCxwV65m/yvOBRgF
fxBMWLaSpoEyBEuFMT+YLk6Nv8dzBb2SJCc2Pwq1OhDOihlCESe3wjQOkpqldTySlTJIR946beyd
PzblpUqZc6f2bTRTuSsL8W5TKt6NfOzaTu13zei3eju++8K4JFP/1KeA3vV+M8BC0nTgvUgABLfE
/yHvzJYjR86k+0KCDFtguc09yeReXG9gLLIKQGCNAALb08/BSL+mu/9ZbK7nSrJukUoigUCEf+7H
ZcOdyiq0XYLBYeIMILrRDDuZE7yQxiHnqQStXS6ROOLUrcKP2/x2i/azxWdH6Ay4px9Xy7HwCUSk
vbgzYWjUxhHLo4PDb02SHSwLK5Qe9rWy98JiTI0vQg7Tz2rBrBuI7VDggWDUm2jq5sh5jmShFVzu
jCMGUihbJRewY/pdiAjMRgCyFqCCHEm0NcMBunx9Din+2U3Jwuxq4Oz7WsyXJbwZuQ5i9oLt1LvH
ZqQJHk5xKx7U/Ol3n7lFHeDVWmLuNncuZ/EaclN4MOhG6X1S/mDbRiMYuOLIO8XZHttjOdALk9/O
6oeb3Wk0iwhj9bpjKwuLrXu6b/G+xdF12J2E8xVmJKwtKNTw37ObuCFJQMTCfskGzmfvffmecy4p
j4G8ifpzWf+mCmczY8a3aP1enYBPS5Ecu+bUykMK/WJ2acfGcgzdIFtz3vGr7OdPnEjUdzeozb18
RknzH4Zima4FdUj7vA4/CJ/cBh71maXe0r5D4vGmBZe7tM+tQwn2O/UZYcAvn269gZkcpZHEMx9H
Co+B9oFWafhWCXsu8Cry8lwbJpgwNKZerH2Be/Jxh1SKJ5lyuhrIYHT+bor0j6ljfMUVNQy/cdMx
YCVT6ZE+D3vSttODCDBjuw9uPO9pVtKU74K80ox+pqvZPbZUX4NYa5lvbUJmLdQTZR+qH95K+piz
4FK6FK4naAnFxeEI3s/DQRnoM2Rjy1xcgjC5Xe/+YJV1aO0kAXyNKZNCXXDlNX+lzn6AFy5vKzjz
UY3lp30v4++kMt+DfwO358iwaJvCqU0XAkGYz7FvDhxAbfIHuHi8bJ8yr/AY8Rb850yfXp1etz0p
P4NhRd22sJnEjTdncAlWZBJxymnXB99V+tgU+UaM+lt7IRUdVf0JjufRDTWiuntrVT5bMd6jp4Up
URO6P/qGblMMjPiLX2xTfnpa3o4Wvhk4E9tlDHeiwetk2eeMjFFfNhdFsYXbAhBy/JVqTVUHDqw7
37Eec9B1XanwFPqHGI3MTxjo0k9ZcIZMmXN7hpj94qDSEKZsMKg7068anofFn+HAMuaF7u8Fm3Wn
lundDN1odqr005UT4wlV6A/FtUi8brhNFLV2fnSIhXqEq7082gVB55bxpWIn5nlXdI7tIJ5due7y
W4Xdge01RRphxtmBbUfDaVRV9XXl2ycr8tknldveTEw/5geZ+V918wb2+XNsph3HhaPJnI85rLjd
QKLL8M1NBzD10b3wovfJZV67FN69K2ek5R70tbvFfPfUZXzDGWut21pYNiidY2WpKJ/qQnFAs0D/
COFcSwR28uGhA0e6ASClfXOPKYOJ6q+Fqew8mG1bfEuSGCR9Eppkm51hOUv4OLg5r0LMTMFgvqJu
YcZEBThSU00wAvIas56Kvb3Iv6V2rhoruR3a6NhwVfaxza9i+wm6SW/niOlFo8PhQVioMxKkMwln
nd03xM13Tl57117UQ1UpVMQ6Nhby3YnacAcaEyRZ+VhO+Hmy+KFr5a8sF7gzciwSYJ7PtRbM3qwi
vZK6466edWGxBMY+xIVZxuchbrEJTN1Mb5v9YudFxAlu/O7CqdrbPbz8lLhTHxBOGVtSGtqVJ4dR
IHo7m+BulTZVRPGcnMdDRDaAtgZAU/oGDfA+rZmKg1EiW0A6hFnZ2R39V6Npv5rSVu30MnGY7M2N
W1ka0wqYc8TlZYLxoZfqQpTY2zeDZJBrZwj8Gf2SY+5MGzHr1QzjftQLjjh6ZLaJzdA77zqqiKCP
VZ0O922e/2hTzUzJrvelL35oguhnNqs/BT3x1gKPeoyse+XqX/TpvI85thdMCd6mrVaaGwO90Z4Y
HZeIZOzuL8jzdA+sgDq3AoCMZP9cJeNwXDogBgmgil0nBnw/At5NxDSJLTlKph8/AvWygK/l0Ecm
81U2EPdIrfdH2rGZBwrq461Ufvcw2N+7MhW874k+TZml9g4ZyKOD/ezb91iXnTQ+DKb8iVCFwDfB
nesSnOqZK/eZA6m98CkpJpjQwM+JOZQL05/pA+TZnjiJ5dvcwf0014M6mQAjH3UsUVMFm9B3f4eW
W9LksSKVO3TnjCg0JZj5/NE6PE2zn6AJ5jdEqq+n0aL1OucTLA2JO9hf06ZtprfUZ0BHboduRz/O
CA23n30pESWs5LBUHfGDsHpp7fyJvqKHhkKSxp7v7QJjIcUA97JA4IOeGAfc3QyIv5De7+0go7S3
exh9dTBj+czJYxUTOmoXa0LnpWE2MLE4azs9FqL5ID900KWPN4fcHxyNpjxkdrkNM/JNSuE8myVJ
vhZG2GadejTT9IVyiw7pLwneU5Tu0DANZgBhB+datkxj1WK2vZffSd61uDfjz9qffg2uc1sac2Oh
qW+zMDl3E501ACEtZjPtrpijX4zsIESxDz3NuXSuCx+gYxdbT8nQHDD5XTUYSJaqgHqeP8UUXZCA
rI5la58tn/vYLjgcya86CaHT266iKdS96pruM40YYk5LfJx13hzsLOCY6Zd7p1KMFQZP3zl2Vp5B
D7xSI4AXHYZUlgd3LqQE4wDDcKDW+cz0gqiSP42cw7spZQuKuRlEg8t/sxoCQqZecLgrRvTekmIi
CC6popOpRqzZxzL49FR/CfRcHaoF68MwDoC1qN9hZ9f8cqLqZlkbPLPWP8qu3bGEX1lrOUyRk/sP
iaYEEUYsfEnzjJxfF/GXoDDMD7NXO6EFLMmtSzTm8DkifyXcFPpgFHQv2w5f7cgA96OSz4mdGJ2e
dVz0WIE87J5w+NeNqwkOjeILLj3zYhUkpaYO9dpMd5gFp0NJemzjenl9HfeD2Yc+w7XMNNeR1X+g
XWGLm5CdOb/h9OpxnhRYWMLkgKB6r8CuRqD5mNV9+aNTrXDP5oai1PcMnX7HUfQ+gUoV0qy+lcIi
vhrFbHKt8Ylywq80W36B1ZQnYmvjZuwJR5A8uZDZUbsl6O6LVD6E9N5seN3A6CoNBATmRHv4HlTF
m+jR08NjPlFMxEn+GLtBiFkChuAMkG/IgmynJKI5ozbFRKK8W4r22a0UGpqqDuH6GiI8xItcmHW3
wlC/oQm8rLPoh9EJCCwz/IKAvRu1G7ArZI6RLMUbPDnE8lS9NShjXUSxqg/r6+DL+tPkjjnIjj0m
bsNi40ahfRtF9FW0HZJOZa8kImCQAGuZ06SeUli82PcIDAW8vyNWjAX722xJyp7z/K537AtN3v1l
HlBdqzj7JBXKZx51+8Nuk27fKN5hshTBRwniA39Z1RCd9B61Ct8nK2fwIVssma61EnOZRjBU6T4W
t/sSCiqbO6nw2lgI4vkyTLvJr8SxKRnclXyH21R6CaW/yycWmJvSGXDZ9WJfVCMiWVO/cU0pCqC9
2aBY7dhS09/QSWLRdXubJ8ya8QwRxW3B/ruGqE/FCg08porxv8RgNj34ii0VFw5ZuiFwn4FbfPaz
uhPteB+W7W02GbXrbXh/SzLfdoDv2Xzjz+NFpwAvATN1ccleVRyET01gRwc3iuU9C7fYDC4Owylp
xT5qRuugjU3ErujlpSmY9XVNwZtygX2IZWIfa0ucWTUWaAq1wp6GOQ/LPfHmJnwhQDcSE5gRLyef
fWuVJ2w6p93gRxJmIK1K4yQ+K88l6c6yuM0zEbBJMIKcYXEKpuKBCQCTvk7iWzM2I+aA4CrvnIyI
j8dppqkfJomuPAztNT3GTP3DyT7qcYp/1JgNVpIiSqWHh3s7CEde+R0DMSsv34KuMjtWGKaWFbk8
ynjkeSlwSVcLDjUoJNFRC+a1y+jBBF8whcDqw6IbFHx96FoW8qHX7OjPOEae/w+K8/9tGQbVbA2y
/NcyDFVuadP9JTHzjx/6pwrj/p3ICUMjGBKR5/BV/0uE8f/uecJ2eZ+ApycYRfjlX5EZj1xMhNAC
dWKVZ0J+6j8iM7AjBPkW6FM++o73vxFhHI//kz+kVuBtE8ux6awL1vwZ7+C/hGaGeWpUiuwCIY8J
k5bhz8XOYgIbQLrQKvHgtIFak29MEKt0vhhEActk73MmGC3bSp56Mx8j43pbklo/ExKIPdYB0Dg8
rHGDDgCvPOXU3FZB+ZTWIUKH1z/HRFnseX5PTfwdAqdG6VjizRKG4BQl6EC5uLQy02tk41nqJngW
ypOfVb6W/C0snLw3n1qXAF8w30VeWOyTiP0aLRa3QzdeI+q8C1F/VLI1h7kYoE9RQcumge5Htrce
FC18P1TYjUEcbQHQEkwlNk7n55q7YehCmhYbszN9w7NhtLgWL6fAkU9RO5Otmfk9ZcM5Y+RF73WM
/1zPYVJVFcUtdY/PLVQbEoX6bhF6PQzECFtd0kHoaB6SdjVhJemCKX/B9dz37DHm+atwsO2RcLsH
SIkjt0vfmH7WB4bsxA+KJbsn9MaJLS/ENUf+dMsh4EI973EqE+sylolPvxhSRcYLDTbpV0k2w3iq
O/fFog5eybQmsMS3doe7xW3e5n6kkjENz4WfLleh8iirNnhO6VrB75CaLXakvSOTD/xjlJKtHsFo
ZOpUi66BYteZbdQXeOiovm7pDy6GynCQH9MdN/vDiMmdA/P4288xSTEn+x/07D9Lzesti2qIpLl2
VpAqC/8CVHdVD+RWcwajHY0UlOuckim9sgJKRuuQVIBDrFik+f4PD/Z/lvBCf/3Lk+K5Pk+yEA6g
dmoe/ixX5lat2L5yAzIVQEW0I/y5UHeBDptH6cJwnAOo350LSa0FU5nxYgYO157/p4+xhuz+8kEI
uvk+NRPEzQQry58/SD+kLk1pPLJOOcCaaJlSFZU17Xt801vw8WIbeSgkQxz9qhxX7gZ3sE9ln9Ax
RWAFZBfvUQ4oTzPslNsi5dTju0GMT5bZKeaK5oLVIL9qsmVCcIqq05AV9xxUOEUEefaSdu41JebP
wQQoXff+m4jxxwuDy9aimXAFeAQ72rlr+HzMIe1kfoZlxsdpuE86rFLsWl7wK7i7pKbAqUcaZZ9b
QTvt7xrj7flX7AXb/q7LqzcGiljui+Han2JEIiIn2i7nPUcRtcVLSItbhiyYK55bWgnTXbXSIJee
vEIt72vR0Ng9hSGe9dm5ln6GN6q2SUKYc+jNgFoYEm98A8x2BOZ9qhM/AAszIhROeJ0b9ks016Ch
DQKchxMQw2p5NkPqMHfEVK5t1XzrGjQrKJNt3wPPqyv7GQb1vYFfHQUxHU6hzZQ2gH8whuJNrRkj
zTv/GK/MW83fcuw6bhFVIJ7kfkKezouanezFb2Hcn/yv5Naxqt9VTCV9YXufaTZQBZsN7Y5pCp3f
PWkMkULKFGHcgjeok52oZxvRYY1ieOBx80gTXhb9zynxkm2tGzZIUdTeDZ444mtocHKS/YFHcwmi
Ydyiw8Hxi8oK9OB0ZiB+aBt6h+XybA/pbnTy4VG0uf+UDQuErDVbRRkYmegAM7nJQRGHifU7kPUK
js6PRdWqw7QQbKzYDwENsNJNSEUlw1Ccl0knFEDPqd52On1ockGTnt99xBMajO1heO1cQWY5OrkY
cTa5oBvTEfqzi8b7SDJ7nSMd7a0usKAH269e5gURzN08PCrZMeSv1XzNW8U+8JegwJchRn9q4THG
3C8udUz2gtd9cDhvlnOPllUqTMJZOD2U3oI3vfa7nVjyr2FYgrWWsQPiBsinQGPc8lJ65p8MB1rS
gbYPojxLu4C30HdYpHOU6aFseXhyFIsKMQZtyT2GSfJq5f7PIk7PtprEcZhJyI2VlocpwAWYdbn5
gmflHbw0XG+zYjznfvFAq8VCwKzJjpBkPPo4XHBxRWWuJjG9zV77xgqIS98hCjVUH6xSPj7SqN0H
OcajTACuzbqbcAirMxnw7Noq51+6hp5M4It8jztxWxQto+K5HT4TnxaCMsXyaaX31FbAF6WB0pld
74jZF/S6Yhabxd55HhC/uyW4sKIAK/eJP3icrNqpiZHT4h9zjRZWeSa4c0LxRIcoUR3ATZswyead
4XnatwMW6anGFzXPYwHyZSVLrDbpYdbttkjmYSsxi4oSLGIuJMN5gHph/wLsXJ97Z8EQWeMddHTu
4p5AR+IVT00WI+9pPE/02yPsUsRJZueSdGhxs0gsuMWcPEAMgrYMu/MUFIwg8tdYde2pVBbX1YH3
wdBHnJLaGndGFfZW6Sm4dCkkhziL0m3ql7dRE3wovnk4lD5IDsCkpucPx7B0xhiM3Sag3GBY2Xax
0C+irqnBdIb8MS45/UV+QBqirGBPiuSpdWwsQTjhitx+ndspY7zP2igrIMqzJXC2tabY0YH4xcgn
PXbCHw4TNFTRRWY3s+ncukv47g8EKGOjb0L666Adwsl2Gvd+dCklWxpS/2Hu+MT1lNyPfveTOVV+
6icLwdsL4FhV9RN5yo9ScGbLdc0vhhi1G1X2PY4GR9iid+nQfPoFDZnARDs+lLBxPLOrwKjjv44D
a/5Y1uPOFy3aW18QOk3y8woMnDyW+0FecPBCH9YtQUN4EGc/IYPpjMTf4ohAT4C9NhzZN2Ki/e4g
O52WgdGP0+EptxxQ/s2ib12+dppNKe+sQ8b8hQ8MKFIRLQSdY05RKuSNcvyU+g5MbZ5x/buBHuN9
omp5FOwkN9TN8hSNw0NPcyRE1vDemcx9EUSvOo1+yhKdKsPqB+f9o8nkOZBLtiO1OuLJszDn9/LJ
rxx2jV56i1D1NfY93RVmvvNs/1u103SI3BnP1/Rkp93zEmFoKWVl7WcbuH4oRnPBMwr0oyLEI1RK
YsJv+3vNVno3FmOzZQdVX9CphmueNfS6zpHfPCYlSW68VlbonxFhCCBjYf5WCedi2RvJ10PFSZJx
FHV6n8JKMz7N8XTfh9NWZvIz6tzHGLqaSMaXJQlJn6eAbDKkCWchO5RXbX6FTgAKe+JTwrgiHF4i
OgxIXoPNJK4omZX2cDbJV4LGon8xYe7JDQ4tw8M/UQq+0src5aJ+EipwKFPH5s4eVEd1uUe94ilI
bRgjdnmqY5AYA1ldGgu7FRQJh02x1bYiSHE96i1WHfCylnvAV/lGWeTPXHv+vsRgwbLSW5tJpN9D
wixI17bB0eWR0+BS5bl/rnxkzVygYgXgqvqCmUOFJ5MYrW/tpJXctPhfroXNjWR8NMKFlaiTyTdK
+p2QjCCHlviurlj0dIk9fCT+Mcc8TvB+5i27mkuUqBzfSkOBT4qmpdv+qw5zEqZleS2lAcA8qNo9
a41um6DnbxKTAd7iUNN0EzKm4sFyDWySNi0vfPYbL3KO9uy+NhOdrq3Xpcdy4YMAxTnyaF+7Y/qj
S3gtBezxtl5QvrI0EJ9ODKYZ9W18zmS1b9odQZphn1j4OanYfRf0CLe9zUKK/DZkwzd9qgX7iPCY
sT4zmmv2KAIn48dQd3rCe1Mx3Td999ljbrxi7P5Qx80vVZGdyBowBm3qv9rGfl8LjjZYbdguuTji
R1cdGtqE0lJfDaIar4K6q89oVdajbdVoKAZ47TyN3q41aJ7UETHpXatfAGoy5bYTlqAxw2KWuZ8s
phX1E5TGLGt9TLUWyVhrpYz693IZy1uu88aZ9/VaPSPWEppMcl+ZPnix6Kex1qKaaSYmla7lNaM9
LMe6Gn4l05oStp2j73TyTNruvhvD4qCyOt0P1uIxvKIycqRWa2tiGR+DGb9BG81YlnWg0YRIMreM
FdSatE07bi3Pyr9Dz4ZavlbxRHTyZGs5z4wJ6siK5h1oR+eKtqiuVaFuQ1p9rIx6H/ZAjz7zw73W
JC0JmamtsqJbm7AF8xpM4ZEe73Qr71B0y11qyDcwLEi2PdavO7zgMSrkqD+D0H92On79doC2AzuN
GJpGS91lHWVFgCypLfJp7Moj68GY7q3PJyLGI7iEuIp+YQdlVicE7UdTiM66NiLlE5Ntq+dmLde+
pH5tTprAdDHdpIzCpVapt713UzceEWGO2ILsJKKYuuMU9tv1vZgdmFq29VrVNK2lTQVIn23sN/JG
et0tIqm6sipKnjKmfO3a+kT7k4ZbDcB4LYRCYmY0vbeZNqCL0htl7KTYMh8cjor9KWCJ5EVTMyV4
4zA/tX9WiKAYgumiaiilIlr/FUWjQ4CBvipagr60O30y5jnw/puOnd/85LKLz96fWD27hIJ46us9
d6yf+sZ6rAL9aKjHateerGl1X+uoeImCvvtpRYQFA1z4ISEpcM8wriW9txW2+CunEt9h5VYHtVIM
iiI7YSgEsLtCucTa3zWtTV4dMiX3+UQLFI5Fj7qvZO39mvwRd25jO4iRmdq1jeEB9zgidDUercYV
3MAOugGkIu4+Dvz3YnGrt0qScPK4ukQswuVAB/D86aWO2fMdULNkd9+OqN8YyI9HXuz1riGCtG2N
LI64LTPA5f6n8Lj32ByT1gfvuDV4u6lBwPbv2o86Nr/Caa7vY6w1W1gyN5Gq230aRWvja6a3o7J7
+E8L+NvYOtol8Vl2YjueBaINtLxn2hxsk7xUrc52oUeSZGZud1hS8Z1Y2t9A4qBgddakUdcgIDUe
1dZMKN8cX6KtTuG+pY13ajgBbdxw+FHPqLoG+ynH7Q9+5Far/qDrstl2VfGlHSyZAvZEEElQ0OGa
P8rEoz0o4Oe1xF07CsWptBxuVeF91mUOryQilo8VNmXLNL/VhjIsRanZbhnLbjeF5iOL9XKd2QDk
2B/vM8/kO4WrbpNW+ocKpvfSJvTfxOMB7vLRhPMZ5LGzrea+PTPx1owE5nYTYvK8lgoq2wqSC4a2
OyFk+3dzl7Mm1MM9r1JrN9jIXT5zla2X2N05Svvo1m0dLJMWI94MuFY4Te/NqJ+r1vrtadLi+QSf
k3fxjqsTXxOY/Box4PJu9S0G92DuEnb+RhAxVvQ18ER/uOl0bRmEgtbHhINV4QmWvr1JE/8R/zzs
AF7727BJQP2JeC8K+SVxh9aFvNZ19BOn4MKAalr28FUitLkSpmgfs89MOHP3U/3spA0cRqs/MQJC
EfEUjhHlPNcJv7H0OXxKLe5bKLjrRE9fqYLaHpdPuAl0dLGL/HcvGaWNLV6HEbrfdpHavc0S7ltU
UU6WC7CxYm6SnYOFeGfV1D2p8KJMevFjwCFQw7EjV2XJhY+WU24zyZ5IO3dTxESkyJ2dGO1wOzOP
vmSK06VJIe4EprnYQdDtxo7tDx5QwoPGMjcqDd1T6WZP8Zh89DNrauJP927n6TMC7oF7owCLEYKm
WiMTTlPfpgUlRT0NetR1J+MVPnHGHsVqBe5ZU3nCfHb4EWf6MXnm4XF2dm+aM1y5l8Itjiw08lat
0VVWjdvc67KPVKv7SLhk4bxU7mYLRwsPzMjV0+OTW45ERhXogTTh1we9z8I6Tt/KtSx8ITJiK6DF
psxgfRRjjaNq0PoKHDCof8dnVlTFOxURNg0c/EywVHkaOyK0DDiao6OsR8clusksmTVwhMEj687F
6pUOZ8YRzfPsa+skKWupSF8+yaai3iCdXuK8eHbt+rej3Zec1W1nTw2cFFt8ZSFixMyAhaYUgYu3
9F6VoinYdxb/KedKErRpw9MSeQ8FNM2DLUDaBSLj2iq13lvRu+pIoeAR9HZELj9E29LzbvlQiln1
0GkYZNusNViRftjEqPY4IZZrl2M2Y9GYskpXefs4Ugt1JPyzcXFukG+gM3SQ+yOdvpqlPculOZdT
SecNtqsu9G4EFDWm8FF8UE3f4v8RV2qIn1IG8tslQQcueoaSESt70/XPUe7RVmZz6k/KhpDcLOqT
bxqOGh5U41uHFCMnWaAzA+cHgZuR0KQTYtSTh6KUHf4oU96UieExrcU6/OfPGXKGl6HoN3g06Qdz
HA7So8ZrgDqV4ccn2kDzDUS1fGfLgMKzfs1qlm6C1YOYRZHYJDA4z7cTkrOPMY1mCMhMjoFYylkB
WKyEXd77oBV8F1AuvGEPU4pQ+7/FYmgVmXOknUbyMBv0Gs5vfCUm/h0uawpJ6Ahbk5GcQnjr/m3B
X1Nhr0FJWasFeKs9pwa6fTqsJeJO3ByDSbX7ctRmTwLSPkrhZfdErpG/vOVYcvv4QKD8Cu4cLUVo
Ku657LoHcqPf05x8//fi6WpC/g9EF8px7LgBlDIXKzTpKbFKvF+fj3mddiDM/lamPXUm8wpnjeJu
71VFdiwbDuLoLck/5OL/2/Mwx4ci84dL/v/1Up8MPX5/cSX/84f+OQ8L/u4wVbNjUhproy3mhH8N
xMK/C5cShRjb8r+r++vo7f+5kqO/u1DT4zCkYDl2nehPrmS8yCuJnR/C5ez8r1zJf9XWQwcKHco6
0HY6cPk0f75DvDxL0oApC6fNNUzxGEOKaQK2T8OPP1yX/2ScwJjtTzdj5GCWx/TCe5ahG63fzjqZ
+8PNWMBVwAqH/6MoUSqr1KBZpMQ7aBZYjsQJyoNb9N2utCdxi0TQXhoXFkUUZdkhFd545rQB70g3
aQFGu30nxMKQvgBaPhYsKFPakNnK3OrW4Hk7EMwLzjIJ1GM7NMg2rez0Adhke2Vrf7zBgeZuKKv7
zRj6Vz3Ov1Ea35MxC6+6VH3Enb13HAyzTV/+tpy2e3PNJI+IGWQa2uHBd2yLxUuT9LHofM2fVO48
eCrhzSX9/C2cQG7RBAcGFg1kI2DL7/tQZ2cs1FCgvOiXcWmNkXnT3+Wqtn45taoujpmghdjll3HV
2yAxcMuww+otiT3jkdiVIGnjtQPTHpgXuNrda1H1uzEBqNmLfJUpmRO2I6T0mXOym3hnIfNnU8QS
u4QkRUWLRmbovGhLrFJ9bW3DETuwmNRFsEDONgEgO9+V2r8sBi4yn/GJuqDlFAfIUYy8wAgZgPVd
lO+MR67BV8O+JNnSeiJC5CmAcgXwp8rWw25W5+mJ0Ux/U8zx+F448l2747sw3WGmgySZ24Ndorg0
sDKGFO0YvqkCXeHRUrXk4fXsIFx16HyCWWP8paL4MQVRhBMRzECOu3ntxTDTrZs2mDMgQzvYhDgt
8Cd64meVVDdzlr+XGNGikfxtNoU3GCg4ydnulbFXhSXYe9K8Tqo4j1KTBLOZBLrtU4mlKLSou1pD
I5V/A90t3ozdO/2yW1guZ7+kW2guH5XtnpTvvDQdALxOZzeyWV/XnFHc4EijzTF0q0s99VewtI78
lV8yNQdOF9sZCFVeEg21wOjo8rnm2EYt41WCTEZamcOicY9uFJzdCEnYGdnCRbFFFVyAFyUR3YNL
qpjk9XCdpREkk/zTqruLZVPBCuXyR6KsK8rFANMuvsOBGVcMBW9q01n2qfXQXbsUxb9qrpGnMVGv
HAtp3gBp4FTpX3sBFlqN9YsMfCqElTkFNt4uJky8QmjjgP1x04biiPRx3ar8V9xSi0ivB5TBIFgy
JMOaz2uWuCSJigPda8PinBLUJIwJtSyoOFqmbtI9RnOGDzduHhzNFydhKWyamX/JPAL2E0U5mwjK
SjZ630BKwKN4nIYpx3nQw8CZHSzBpOcryhgYBAhnDU5Cb9TdeZg4TQHPSPZIycUHhzkGWb5Bz1Oc
jpDFtyRV+y1/xiQoDBjMfcBgEy9v/jLpBa3IxcNuRzX23ap7YYrBbMyQTy1mCmt9MDuxd90PzR1w
OQ6sntNBRUE2ggfyXY6ErsOo2BdsQXdhNj5HEd7PSM+/xjZVp65gx5Ip6ybr4HegChC5rUrDJUru
KuOYHyHHnG2sa+LR5LS8zHW2OoNXNIzwCcuRJqJW78sMcNo4YsSSP5Dsj7FTPgDpI/C2+pNJRWKH
kUhCHLUY9dWSQxah4qiGT0DeS25FCl6OMrQD4f76wFC12OWIkTsKcbIDmidhRzZ+bBmJJVvhKVqJ
xzRKcO9H9ovllXqXuXSr8e6Cz1LFGK9bFb6MGMQ5gVXBcQQpzngrrI6h5flHUmbhJiv7W7ZNT7WF
oWh0XhvPfpZZ+UhbDpyQ2dwy3blPu+nUexTB+vW5534ip/iaL9FarYl+Oy4Wqc72rurT4S2BynKZ
O/aWrbb90xiiafVU7g3wDaaABtNIv4eTf0n6KYEXlShIXz6NbytmoJfj/ZSRjJlqRijLwua9m7hy
kxbiRA/VR2UhzMi5v4pLUtNe0t3nurkOKQvt0XNLHf8sZ+fIJd5SV/nm44rb2NV8qIPgNI4FE3n7
u7XcK5lqQjVN7uxJklIICeFkQ+b6lAb9x1Jk54aVloId+OB0uTG/+FoI+8jEpkIvcr6jkll6l5A0
xa6y6TnkYxgNgQkb+7wYelbhulzpvsVN6HQIwu1tsmBnQH/4OfRoL03nrwWqE53eNgodOQ2i++eI
8PDeiybrMFulf9IDSxoyb7L1BuRq2yaf57UxE+0KU/NUluGVAnB7t6xVVECgwo/W69ttnjc3TlH9
Hsb8rfbw2sLcf/AaBf6gPFkAuCqXCTdApstMiTGsZpYuz562S9rK50L3HrkXoGJjqu9zb/jKByjh
VGW8ZRle5VHap5C7oPD8CzY3log2eq7b7CHP6eItOudiNfUTlgO9b1PvFTvz7y6s4VDKSzm3rwUW
ehWDc5D0FLtxGh0KaO4kqK0RnJKHMWRikcWptn7/ZbjBlqY2YaC8XdiA+2ndyCXZQ3zAl9YDdSM3
KsdjGPiv7GqCTaxxMqsBdZDTufCRmLFh6LakZdHAzwQ11nXzp2wjuBL60CQAzeLAAXHW4+GPtqGL
KjzD1Wdu1tyFc/urxH8s/o29M0uOXcmu7FQ0AOEZ4I62TFYf0QcZQTLYXV7+wIK8JABH3zi62dQY
agiaWC287PQyTVmmb8ny56XdjmREwI/vs/favr93dYMXh4+7K4+Z2x+tAWW3AfzvB/Vz7E3PiPxs
3d01QejXeJq5hUsi3+PovlZNdVbRSKrKdXf0HDgr+nkAK7jlNg8zml1CD2Os1x0mvj6s3RYbLLhI
JPCD85gbZ5Dz3zgGYFy7CD80wB6iOHvq8/JD8w7YmH353ozpL6OzDinlX/RYphc+HT9tVz94KW2v
LtLbJMbg2AzpHbHtlganJR9VZ+eplQ+jCB+Lzv2meewwJLS2z/V3E1NW3JvBoey6a5KyfwoQthKE
KsCE9c/C4pot0KSthuaCuIoIerslJAbjJwtYc9N6ZrkJSjPYjRgqthBHJY4lDps4ab4zh0UPLKS3
iQrDbZd536ZaGiOj4kkWIcloEWPGANkOeyaEM0hzuolAsB5TRiwlOWo6PT8Lm2u8tkmmsn19qSu8
xqWTPFs57dYx4/qqRSfYI4S/lxFrPR8+F64qDzaqDQoNcMvGE0a6B1Z2DXrBmn/MILezC6NghXes
ZnGBFKS3Ttx/S539CGzAFbS445boAzy0cf9Q5/Kd3H1NxH+YN7lu9zxCoTL0uMK5TgA4it4iv6fv
LOeySz4bvur4KwkHgQEruvYk6QAfUyREMRi9wxR5Gs3cb3jEv8198UWvY73qpuZu1OVDa9lqbYZ0
bCF1smXjXkljD2Xtlg8hLZ0sn1t62JK3MuU+CMt+BRx2YXuod+XMIcbY9FopWFYyRW/Ad4WWhSng
lsL3jqxE6wIhbGdWUd1wJP8RUYbInBiOYXOucckPBraPgbrbjRMpnCVY288Q10lhq1TiMK2Du8pn
hY3tvKB5AMGG7o632Rp/5C0G5K4EBcMT4UbD6bRNAGnMIwS++TIjyyErIo2rmjjR3ChdniMHlbU/
Ao+hwGnNAyD5bRAGFxQkdTQcjKSA6b+ttL3W4F2AeqAwsJ7hfQi+MwapYZvUGk5fOqvWpq0JcpCR
gPlVIukPZDGy+Ktt/e1cl+/c3WjGFR1np95Wjo906okvWZ/Kmfh51hw4sAwUlwyNJkieEm2qfQVh
4tRxQh51S9yNFWnu3MQtzQRc6vv7oGVTvdKyvPSwCCa7fx95GOJW5MNnZFGz6wsO8n1cwy4L1U0n
7cepmn7oXu11Qz1jlJBJz/C5aQPXfBn0X7hp7k3/s6vp3uiY8We8117gtnuf9GU/tYeUz9ctuxEX
QEL2WkDBa9Lp2A7C2SJkUynt7gRfOBRGZ9fxtL9DpCURKhM7vq0aIJqmq8wVEr2xdgErMf41BX2T
SbWVidFv+wJrMFyOI4ukA4aP20BRPep2OOdrJqQZnxl/6eMoHfU4gQpuUfxsw73VcdFURw5XU64l
ay25wTHCcx2UYN8zWbrmz6ihQ+cGWYumq2aqjyrH7JFSnPz7zfa/t/KB48/hgv6fO4HX//5/Pr+a
r3/wAv/+x/6sfdi/BY60PQQO+PiLdfcP2ockIR14Nk7gpYMOd+GftQ8K42zftQVrRaItv8eu/2IG
lsFvJl7Iv4D1pef8V8zA8h+65DxzsRy78OsdzJVIMX+UJGZVR4H0uB8yiafdPo29fjoC5/Codqoq
uECZaVUhBTDk6azJKdd14vgUsRUs2GXGsBb3Bud52qTDuZdy3IQZsYi5cHEIdnyUA6hhc34ofHsk
C1308mx4wZ2KApIani7fk9RTj+3EBprbSkyAyEzZMJV6fkLv75fQVp5dZrsFPGbk49r3RHVMR7Ru
+q/LZOcU4fgxVKm9c+kaJvgoC/leIrGPBL/76hcNNJO9kcpT8Y0R9VOw5Y95t5TT0XbUhsL+Kvty
KShxaj613vCTiiR5KfLa/YQjy+MYSNWa3eWwmzuIs2lHVe7smWI72mlHsBPS4KZOK9c/ajqfLhxZ
wjvnYw5+TWgqfsdeT/4h16V/rOyZZboIG2pBcbOGqyDtymM8GKxRUao5dMwcl4XXvBqWTcXPHC93
q9gGYD5zC9yPlLBd4i4fPyiP4oyjKaB5kEqwXouqpVmzgqczr8YpmZszkbplOyvm8sOi+IbpPl+s
U45dWngHKjP8ilOru0HDj7j+eFR6mEFU4fe0RP419WZ30vglsS1bdb6fptEDAFxT8hnVur0Ncq58
wM3wERt1Z+wNzVHIGcnhvFSYNHFv0vuS+9xg3QJRYciWWEURdyMNYmNxnPTUX62ksXDfOZ1535fS
gdTONXNn64g1jx1MxFLNkpaUdacE31XOQXGwEkuctbLqn/ZAonEdZpb9SBDR2xElzW8dr052szEX
J48LzVqBy+w3IWbZ17FqWcqLvnhJyjx9N9NieB5Mu3nB7UW+og25mmA7zgTPYrYyODe1swtSGFk8
dG1QuNChG2yALFEGfHo1JWS/fHT1YgO+kog3fnN1juvBesF0UuEomrvQ2xrzCImK+wRT8DgAR1lP
YF1XhU/pE4Un1Z4c47ie2tZ7T2MgtyuJsE0sH1Mu24OJ/iMK6oqfTRriHg0adsE2TQgvtk3wKjY5
g0dXto+8LHxxBnfIws7Tu8YjqVLU1OSWeXg3tSS1iZMtg2YJrA52zLprRPrQ5hWXTtnXl3jASmgG
CEkUU1j32MHFvhutcjsHvLNIldlvSUmlxNwwrlrWnN4mlskbapCTsU2wXRDQmpceSrfqgt0UiPbs
mE36vXBSzsJz+s9yCMVBqSp/mJEVDnYWJifyujkw1thi/Vs5+iUaIzJAGJXql1xOUXp0jVn/oCuw
MdbUI7HFHWTgPveihTLgYjujMkwycvt+bZ1CY3Ifxsz0z2KkG8NUtWAGV6VngZ/rsHxCBOrurczR
h9YePiC9Gg9DPcfHvp4mfBQ6PGvUL0U2W+UUCjlYzI1aHsKkTU5S2f5lKKF+lUgUL93QTIcsiwN/
l9jtSG7Ji7GRODqZiP2E1mGMHP+AXcyjCaK03Yc0i0z8tVEQrr0gCfbGgJ2MEjbSYTCX3h3MoCeP
CBudIFy9uqztHoVKKMYOuWtynQIc58598D4refWy4NXpojupwnlfR2GNa2xWD7kfgxsoYvVZhsi1
OVLxLX7V+CPFnxtusrkmM5o7kB/BiHX9A7fb4NmIMlttyj4oh7XUaaI3rmzQy0yrrZ7oyfD2Nv42
czvFVOdisCbqO1RMOS24WLlu3eVuJmJ9yHJcaY1ug09RT/Nj7UviEw0PNZ4Q+L5e08z3+UIinhgY
jvQRTxcU0ioOvy0lsitqCGjHLLXzjR4XobE13PbDxgpw46Tx+CcJ/r/zoGKZ7C+o0/lnk8r7tbnS
yPGHLc3f/tyfRhXzN+kDaFmgLKYjCTAtC5c/w2PEb0QuXH7B9C0aFUmU/W1UoSDItk3aR1Fl2PCI
v61pmGIgylgEnXhIBr5pe/+VUcW2/nGV55r8jywU36/kTvrHUQVTZqYt0ydgAFlyLSyj+rTjGmQV
fgrNITmyvxwsSfbPDcknrhAM+5Nle5R1UQg9X9I53BWt9dS4EyUFwsT6Z3ooNiFoSkAiS4zVkk75
Y7DT6IULCMJpaFUIrQEZeh5AsQO4BKop2KZ8pOvBGrHij2FunihVA7Mb+iL5VbaivyomjVciSjNZ
fJNjNvGC4aC6kXS4nhIjgmYveIDxCKzI1qNoOSlNBnYMuhROXPSzspauCTMIs6XhJhrwVoRpdh2r
Kurgx3rGPRpxfPGzsNq5QjoL4SKALREzPhxCgkzR1jKr7K5uAnEJ2aLPa0CFIxysOnDmfWPPHsgW
0zIemtGZb1xvxtRspmFwrRsd7LDhNXwNmbiNHWU9hE6TE5ucI7rfrbr4EckyuXaVD/204gd7rtlT
f7emO0yrouurGUOvl1ytiW3HFlQ0amOQcBW3EcHBZ7GJhvBMPPYyxKF/CnsvZLNTDeaebTVbOPDe
nkfWPC73UReKp16G7qa0l77inOngyyv8JNvmVoEriI8Fxp4+P0Y+fYRznsen2eES1o4qO+b9YKw8
nIPAQd0qvBlICxwC8pjf6RBb0F5wyr2B7jHXRmt7Wx+f+l3njHqvYh8LtW7zna7aifgCrgKOt6Qh
eO22zo9cuBN4mLzn3B4yEl1kD6golRStVmwT3hvax/UmpEZ+h/YT/TDHQR9TiX3Ep6z8sagbQeqh
GmFQ53bxlCdmfRrTlBW6soE4xwxLnKktkMZKBCTMM0/Z3RZ/cPjDjccce2uWJrSEWrF4t6eZetK6
4UUs/f4gnCD8Nq20voVWgtvKmscAoclyIyYOSblF2AOdZI4o0m3fJt20yWUZE6BPqmgDOkI8a2sK
MS9kPTDUWfbpF1XD1Ukow6Dfs4gitY7jNjyrkLQ7P4NoVpvGMGuCIk5f7/O0sr+cKpaYXqys3BOj
OSWju010KSnsmcA8EvMoKbod5LFJknyPn1J8cyXIrxAap6eFgvoYWQq3e+OCcTPHdBsFTrWDycpb
n267ndcqZ9fLFMiIjc3lmLaDeevXBDVs21AbB7zyLvDI6ldTUdJ2VPC+jRo+eikPqY051ywURDdg
WdRdjqGigoQnOzz2mOm8nZRdBJuAZ26xzgjciD1rkKXPpDOpgCGDwuErspdo8JJThI0nX1WVVafr
qLDLI91XEJCjvBx+EvBuD6Ce41uqTfKdXQoELT9m0RLEwGu1TMN3fk60zZQQAVMEzH0V8X02UQ39
cHLaHzJR5c6lzfLmdyI3Unf4nMbAl9gADFR0pa19tE1R8VI74007j96h6HSDwSRzb8k1tbu8N1B2
UP6xfJKtwWicIqIPEl9K2DifELe9coXH1X500T+5H2Xinjic2A09vz2oaAlrFYYUhhVWpsgbR2pC
c4hbxfBQeqyJ12Yf0rOKrFxgRapoy25KTx0ap7U+lJbY6dFeKcMxgosSCdi+vrO6R0Dd7lvZFhnd
fj1lWLS8jMVegeDbNmG32Ees8c5MPDYftRkyBLkg9o9yCDU7etM0dmDBFDCdMOZjI/r+tobVeaqb
vE3XTabjhyGLvXOUwdcgb8lPxmZCrnKDkiO8qU6zWhb0yWpoIHGiv8zMkxozSOVMEBfsKcJOyCp+
X9lu9wE2O/thWgVQQp4pOTiaXmF1DZxThMXoOe/xzRJIsNyPIqhIkzRcWvbs7/29UdXVOWzndjtX
AR0j8VzAKPRbKgR8EGR3Y92059oe1b0SAQwHN3F3SsX9o63N9hBqUUfrKUv1Fzcw4zwHpuKt6oAB
Qzo7u46qKPMOHZeLltfdiyKj8Qd/Axt2Ky5PldMax1pX1i6YMjjBKTJsJsz+XnM+cdcpvewXjjHq
srB8wjhM4Z81tXVJeyw6fC2uS1MqAY++neZbbg08hXSflusuLKonHOUupvhWgdBJjLr+Kq1RHWoF
IaELunJYJV6R0wuXSvloTjSKr5yK4rcR5v0IQaqsftpMFACseRbtW7X4YLspgluVR/4doqS+41Yt
fuRRER88GiRN2pH6dE8yDW69rf1pXGkTuoOMY++JkmJYKE6Yk3ofWevjxkwM87N260HtCmnNYuN5
jLW5Gvu7TJK23+p0qeKomxpedR1hWgoHnkTrf4XF5ZudxFcqi0CeWp/uhxUjcH/VqRjV6l/NkccI
9RDcZfOQmE1XRcQvi7bM9nYaFutU1gl1VuQMN1kt/f+xF6F6kQVjzvsnIluif11//cvj1zX7u8z9
n/7kn3U28ZuLFMaAiphG+Jvmg78Or85vJvEqPEYYXFGYzeXf+4vHKPjNYTpFAXN91xE0Of41dC/9
32AVkmlxUdtYdiCc/e9/+xz/V/RV/tnq0/7d//+Xgqq+Ej0fY5k0F7Lhf/SheWh2gcmA7CEWC/vv
myqjSUeDtplF8NEALKT6cK16g9rTzgqmu3xI+pXjwM5r8KiaG8YhYHiNnS0bhoVkTeLWWCOhCTKU
IC+6XZJ2+phrzQ2yDlgqAxine9hHNBiigV141Yt3ZffWwWnYkq600bnmOu/95sEY6/6ijSLZaWNJ
xbthMG4Do/C/qPAbfkl0TBp/RDpsB188x3UPLCTOfthDNzxnGYXN6P8Uj3Vwn0n5tcTRWOkzCzZ2
MyH+NOPwYxBJ8DzkZp7uGWptHNZJMT4lcUmrQ9hMJybP9OxzDb33hsr4JHHPmAWpGFJTjdyVxctH
vMQf3aT+uyl7jiAigit2BSwsHVBdAMR4IqU4v7sAJOHsU9M1THFGhZCigHc8MqCLtRU2OZa/QG79
op2YyHBroGFucmvJ1jRJl7O5TQDM+01tvDoUlp1wiKnjwKUBj78M1U9viqCUFVx030jA+KCfxGRf
PAuLvt9XyDtWVQ7nKDUaBp6K3pl0CB9b1Pg7sDRE+eJxGq8lsHJ0+jzYN7VOzkTX5XciBH1L+BiO
lkeZEAJDRhGY6U74x1X5Iis3PhYj3iRfkRdxWm/cOQv4r6SYg2VXaM7FmhFSQGYrsBTf+AGZD3B1
lFaVVj7taawmueTtSUuX73khIQ9rJXdFWA6nAt15X7strEKlWNDw8m58kFZ014NBLkZXXdIiNgic
JC2ne1sTeEzMJxM23G0IK+/GsBQngFnqHjO2Ut9GjtU6G0iOGJ5lHMPJo0VSRaoTbJx4RTeOII4c
KmUCp5aOPNBgU4Pba9Px24ny41RrgnMqqVLgecxmYEtA23zHUV77u97uQQZ28/zBnDXTbe2Z3YtM
xuadiw+vuxU74nkOZXP2g7T2V6RpwLDVoHgxABX6vuUTiU4XgZyqp3i4leWUUPVAvpkhNHuaQyfE
fFURymL5i5YL0o5CJn+yfQKk+Xjh9BfDph9B8FSaNXWpTMbmYkzOhd+z4Il8dNK8k85zn0RYbxF5
On87cu6JhdAy2IepktM1GEPAx2mbwsmW7Ohu58q/Ij0mD6YgmG4oIwf9pfv5Mrmj1Cvfps194qJ0
h2NX0QroagqdQvsNjQf8WunrE2sdxmt/zB+qoaHyve7Sk6Jk+Tw5on+LJB2yzgRao6fjQMFwgI61
qudheC+zav41BOhsK7vBtiHaHjOZoGHW3VFR0tz1pna++JnlD3bTmOA+++484Z57JfvWPyWSPqOt
EDL7NUNSh7FPkwoNAgkJTZfZlVhNQnMikOOHLG/CX6ObeyzkE7paOGs7tqIqp7U8tfQFUxKMADq8
YcWxxDwXwkyCDR+v9GbUvN9XqO7dsZoTdaJkI6fUT+bFKcAaRM0ei1BCr5KLOyH/WvEmTstRg2Pr
im+Er+pIdMR7VXyUtrQGpTc87sN7w8rqPeHKeJuwoeffIldMk0ocuXs2gsTspTeQL8aIqbgdz9a0
qSpk0jy26zO8euNTJxG8BZKLpIwVPnjRU6+IW9o8VX6Z7PukYr9QUceeWE3+aFghKa9JO4s3D4kO
Cwz3VcSU6tZGh76hG7vjQ9pMVNgT/l+z8hzk/4eeIRYL6x8PH5t8g+AB5duBDabij8qJpeC70JpO
VtBz6H6od9H8IXnGuiy9kU2p+56c1P3uGIBxrdkQJycLEkKearIjFTuZw9AkdIbVCWtNoCOTWhOR
cl2I1ijNRL2CqyexDzFfU7xwEm4+QLUesIX1dWB9/M+ykTlISGDJ/2QO+vf/2/wqP/4g4S3j0+9/
7K/LRgYgCW0D/yNLR9fB6vxX/DOgHxv4M7/g+x7bvr8NQf5vngAAETAlSYl/AV3tL/hn7zfLZ9dk
sqckf7NAo/9u6PlnQ5Bl2n80QCMvIkDwVpTwpm1HsnL84xvRKCdZw3T77he/Q9n17jU0QEtG4b6Y
A+69VINtGxsrjGURabRxc/FUqYwbn9aEbZ+B0TWT5k0n7vSIMk4DvcjcF/I3TDFLtstNnGybdksP
6xifGzMbriHUa7D/wARaXCCplxq3uYHlqSxT+BsVTIS2SV8hn/TPPQuhMOg+4sQ/6NqSVBNHoIJ6
EPrwJMhEWco7j+lk7J2kPJUKaV23cC87nIw8YJpbLQpI+CXWyUzg+aIwi1NWmzdhReUu24JDawTp
zjaKYAVGyDsYATxCz6k2yVKmBWUAmmDqQtpoxXsDWmjFSXhFcTpQYhWu5FSLTWSzrOG76UTyQBfk
mdAdIbS05RE5bzHoEOyv2eVS8ifTducO+VMs/Fc7AnxUkKHFSBA9Wn19blvKohp11gn7BTNKbgxJ
9U7sx2dbx0iP9AB10XgTus69pBNGiPGchqx6jEzRcqgQZUL1pVXwVicBa53sVfjEo6NkwjEMnG60
1ZsTdgcMXx5pbL0PWr6DLkx96rglpjkCJkU33OF53jotdd52e9Sh/NWE2Z0RNVDRbsqeAaePbuMx
HPiTbNnakVMs0PRCFpNtHqsoHq4cWdaehWO2CWAJv8zkXtbDYL80bTEs1vgXMODYsJDU1ga9Yxv2
wBB+Z2/4Kj2IgANRFyqi5c5wWZSVLUG8OkdYclNF84IfngBUniQ1CSzYxJbWx6sV1lCdfORZj7DQ
hxzTYw94b9un+SUkYrTBtCEfeHwOrxmx29ve4p2gZ+95strXNJY/Kykf2MJOd2aRVKdxriMcLxWx
NoxTjwXfv28Q4srnTt9ODvADA6PIPouNg8vPkawoFk49adhPBQzhfKL+0irv/IAkOpVsWy6yW90Z
ztqoI0wl+HhXSTMhgInkGf3iEHUV1xvzwWqaS+M7zTZU8ikTM/sig3C1wio3GNHeo6G61OOnPw6X
Js0PlBMSY+r6lcqaF5XY9zFNJxuvLZ9EFz+kjTzHRbupjLTclaOPkVseWx/zwBx5V5YKWIZAGviV
vg6mxCtcMcfDudvWvcLYbPQE2Ur1mM0gUWyvpvYvjP1VIAJ4VgGEH6zyp25CgpcZr1I4tqjErVji
RBmNA1AFwgwFhd9/SwkXaKGo/Vmb02sQqCddKzDPnkO10STuWAnifwN0sccwTDQqn+7bSV2NhpcM
7CzKBdsr/LwttFJXvKCZn+doaWP15h9RG+4AQ5wmCWEnSvCpReWxbasfACceOM8fW3ucVsqwflUE
4pCL9bnRJipeddfPyWOOmKGd4iXQ3Us2kauj2z5yvTcvcG5GyItT4z+OKgcc2kfbuZR7liAQMBiF
4wFQBn7BO2G3L9RVPZEUhjKRuRd0+kPniAacCh9N7faPVdfu5iw6OJV+hgaYrnzVsNXvocCcqCa7
U+yCt86YP5eTveDphxerxG1H3IBEiT+ceTxQXef1P0AiTFt88vnGKpt6ZVu1t7O7ugElSFm6UUb3
Y7LwOwpacKtyKcBVMdAba+mtNIOSgoscpGrp3g/Dsv2M6U/sveQ5muNPGk4eKhmdRCJ+qanYoOSy
cU9gHuBUvXPq8KNzzKeqt55CKwfI4tFeO8Dr4VVWYmsRMFobmTS35WiCNAeYAe7bVYeYyXYzJa1z
Hkd8zfmUIPA6cbFSc3JN8aFYkWFtZqB93Bl7QtjGhDDVU0KSDLzD58rqzxWX+O2MsAicg7iakvql
7jrrOLtpuZ8XNwwFo7eaK+ce4/eJKHlLotajrTk1KTqlC2bryfDSyOGTOk2Xfu/WA81SEQpm0bTj
1Hs2DG3t4qS2DokTEYDtrf4l92F2gpk+8AkON4GJr8CN5nLrKfUxtW6zS+CC4knsvyFvPC7VOJsi
bFhM4BrZwptEVQuCM+Y7Qj5IHcfATdQxMtrntMoPQnrjCjddscsBREyTu239+N6by6eZJeAGB7+/
coaJXGPobWQPy5+YwngSSM1HF4vyyi/HajMW3KeHcn6bQL7R5uLu57A/TFTLYDLx6IuzL+wtsjVe
JrgYtMLmAb+UZDHtcfFOtFCY7Mo5o/sZSyziLZ7cdz61L1PnvITKJ1aNmbBAFoE2EA2r3AluACVw
sxhZRGvgNqsmsPCBZ/NPW2HeTSiIO3SxvS9GWt8jnJIw9r01Zo8f3Dj2QVLfi2Ywt6ZIZ8rUhpfG
ISbjdlKvyc0i4CmcyDyuKJFKQrHVvaM3sR6+e3ZSa67z9lpM8Qt/ebvtIvvYtdOzQjUFQOWfqZ3h
garBeZWVoLvW8z9Yn76zB9jRj/CLGahYCyBcfKLGRyAP7IKssWJRVfFzHPl3A+Fcpn7sjnnivobN
8Gvqs2mTEB+G9dnc+7p4Tavhfq49/Cjxs1Xmj4SqQMdWSENDxCNKTryyI16LbVt271hAjnK2Hxpk
e85MjS4vm6/ERhLOIurCdNg/em54tSHLZ0XA5hKRaVvz04bz19/OA8JLwl12lXSptbKM4NxWHon3
6DQNwT3ImF3q17euhUkn0RTX5bV4U0AkqCX0HrG/QSe1hg1h3vSA9N2t7CydEQ/Ge6PwXsjF43kJ
01sszq/CopDV6kBjx89pFLFOzfO9hqZIJ+qnbYE1R4LaIDIx94Fpgkwkv5kHlxeema3JfVQC+mhW
c07DnBub98LKL2k2PbEe2vGy6DUtKI+9GT96UX9uKXtbKXu+i7PkvnGMDXLZCbcv2dQlIW8luz6v
n+YZCNs8hCBydHzqHUgCodK8JeAyLUCUtHGfyQs/pxZwdNeIDrbpmXtXzDRJhw9RyeUIkNnKdma6
E815fiLP2G7cQb8C5Kaoo7KJ0pS6WrNvg+TQOewjE+uYai124Yyv2u2iAHgsvxiw4uBvzpIX3EmP
sHNBTZnujZ9h0zFCAFXiwqS+5fr8MNegvS3ZXMK2u61xEi2dcXv6X265QoPQSN7Hhc5twqGyqSkn
kDgd4CGdacKlYrFO79u8vfZmeIdo+WxM9pFNBo8Wph6XxGGCnBOMd7A3P6Mo/u75PK1MLzuTzQFk
MepbpYGidAJMlc6emLgPhcJnA7jwCBvoTngxCZZq1UEhSejArDzrPaTkd44EbjkTe22cvVlW9EU4
CnxR2YYwNc2ZqdiSp7KvAIXCP6+s36e2pdCQLkpGhK4iZIxVC7mCR7fX/Izm5KH1ZL7rQxbYsQKp
Z4Bxgfjp6QW9+TKl6Xs0xCfJZ3vNpUdcrMG5tFXLtJQIfUg0+OdEGPey5VFYD7wrqmQXmBFm/Ebf
aextKz8P+k3uGscyJ0LEJXu+7UyleFAFGKAWdgXtuJwu4i2HQwkoDk5J2NIxA69jIEudTisxtt5W
GdT4+Qq5srUsFpbW+zAUWInKl8yk2GNGynPZe6wdRda/6nl1A7GLZXdbePGjJdzbarBIfrOLDGb3
ZY6osxxp+WAZBnmrvhnx/7LBOCaOt2Zh/GACYNWl++B1BSE06T3ZfhOsy9HiP4JkbZmgBqCdk5Eg
+1FKTDw8oAUGy6E5mVIefAO2njEjhc1E+u/KMT+NFAj/LOk2PFs+9k7TGUiDxKNBw0jP7jzw1BZX
pFoD0EiPY2tON0PN7KlCEvPY5dhcEnbFEjndFU3yDIucOHrKOWYIc9jrwZk56DA7l1Y7s8ynzjcu
zJSmzpnhmEoUTpqOjwe681oE1dF00sdOte+RHUSPbhxxKOLLwkXhEfBI2OymSrBXC6rqvR+QRyhp
YQzsJn/elF7VnnjeVsQQnZZSGMYWwynMTU+Z8XOYRAQDzNlfDS09KVwA4Qnmm4L755GL6NcQpV9q
hIsAR+FVzyDyh4qeOf6NdTdNHyFVA2ZblZtiUbX7zLipCt59VmXcYX/7ajzxg90UclfxDsrmwEX3
4reaNaW49Hn8Pv7Os8jDm0It2JGlmyPo0hfOegyz5rtFBe5eeSHkW50/Z6q6OiNFLSg8SEv0GbEK
C9+KoOF6JC7ZWH46zfzFrvLOcqI7t4JdE/fiMRkSBGrtgDqa5LajlZE8A8k2b7IXOjo8BFP5j7zc
p7yd82NY1qQsDBVRdi5nCE31RzMZ0abu7XEdh0tjiNs8hMp+zwcOQVHte/6Vo/Jw4ZAl4FVmKgtJ
+uVdcokDPVFqxN7AGB3zSmcnJaIQiVdJ3GxFn0NT4wNgOD0bEtdIjrUtjB2LCj5VHf28ZEWzfrhx
TfihNmi0dimcE+W1HEBz5BmzZAMbalMKcZnK4JP1N1e1GeAl6wXOwynbe/V4hmVJDbyNRSKlOzsu
9ddUxocExvC2tY1PJ6OVfTB5e49Z9VUOkDz8EuJonIYvJbS+ldmZnwyPtFEXwwWi3G096QPX/HhD
2uUS5eatBKs+BzVVFm1+XwPCE24NT36ADUkYlZsxdbLomJRVBm9oM5AtoL2s06J0uW2n7qFfKhTS
xvjyk/zMN5hys6RmIaJvIVyKFxyrPTfefOcZ+ssYg6vUnDPjnN6zDdAgXlDq+K05bQ7G8pSYq544
D0UPFXIlrYPjZ0AHROv1y5aA9++2AqVmxNx9Iw4WP+a9VycTjh7Lp6i9b3dm1by3NE2IceGMumRW
QuWsA/o0Njy63TUVsS9D0Ow6T19mmivq1gK1F/0al08TkJb7lI6LKukfKK0BNDibD6WdPDVdf+m4
04Rp9TotNRnCphVqKc6AoHgF6QCKUvH5BwdGPww9G6T1+DWLHJO9lHAgu2dbaPO3bYfrnJ4OtvDt
aliqO6Ke5DSP1SUWznnhLhUfeO6/ZQ7vccg+ibO0G6v5f+yd13LlRpZFf2U+YKCATQCvF9dbkpf+
BUEL7z2+fhZK0qjIYrOiZx5nWhEdkkpVSQCJROY5e6/Nfu+nutxfvb+fe31fVFuFpSI9ompmTACD
T5L60Gz1YjS9qXatL0dNu3Wr+L4hPXTDngJXKSvvXI9Gj0Svemvo8hv652RVV2axEt0EmcuGcQuk
+Tg04WWP8ldBrcayX+i27MBpJaMgTf2lDBTESUdTpRxhmP/v6PgheNTkby0dB/o3wYca6z+/668i
q/yHQAqu2OxlZIPCqTJZJv6qsqr0jDUxFWF1U9FMfaKN/N1qpspKB9FCLGkQmahNLOl/qqwajWFi
+xR+UQOW8e9UWX+p9dNnNtBcCqFhTTUtrvdnxsQ4RmPpev4z9tNNlLcrltY/hQgfmts/T/AvR0AA
JasU9XRFp5T88wh5A14prLznnHjtni2R7b9+/wb9QuTgEpB50qpX4YJwMR8HaCk2qWTUPqnKyspu
TKQiE/apCK6/HwYlKn/Qh74IhWh2O5rMVgo+yeeYTDYwJGmH3fPtYXd/T7rXbKnwf7pzONzuHp+D
2fXp/vS82SwPu1Mwuzrc809XbxtvdvV2dTrsLi9394/J7HmcURebs7txIucBQMHsyXOgoTu4IvmL
09/sZvFwtGbHveEsFtvj+fJxfnler8+35/dh9v56u3ufd7PL3fp3l/f91WmfwhbNAt2LUpTPcvJu
hyfqUEN4q4ZLdSRdu1wk5WFIN98P+evM4H7aGMsgwNJs0j7NjBGmnm+l9TPm+TXI0nOTpb/JHNV5
g355ZAavFjIOQxeksnycG6Nnk/6IvOx+dzjc74zZ7nZ6bs/Xm83qapk5V7PZfrOZOfu71V06O27f
ucP+7P39++tUaM38+lMYFphl/FvIxT4t8URf656sB8/F7LGYnbDbbsi/c/zLczO7/M1QX81Rjm0q
iREIW3gdPl6wrrBd6YLwOZkdDsvTbPM22zuOP1v/Zrb8+s4B1EBTreIWVHh4n+5rQi0X5of0hFxy
JgrAWIF1sKegNL1afX9FX00SoWA2g6uPjtv4NC01zMFKmY/PmY4UUBr2GQzh70f46pYJDhkWPTA+
v1Nj7ecFSlXDkd4TyRRUjNruIuwe1d7xtH3f/WV8/JdL4Zd3zWYiypqhkKrxaR64LlTv2jCfUCA+
qLK8IOzNyeNgrebm/ffXNP1Jn5eqSYPP/2AH8ZH5eE1D7Xp0V9ynqSQK2Wehj7xeuXbuuxKVsYeY
1j7A/k3+3Af8ywv8pWHHCmkDWFJIf1U0moQfh+X8BUPQtZ4MiF1SW+8GMSgUyqQ309L2qexd2FLz
uzG/mCDcUoooNhsoPqWfLjUfsWBNhNhgwnOgvB6hBX9/M6d35tPNtA2+jUCkWKgUe5pAP3GYDC9V
g0ITT5UNUl4iFRtWuY/o+n8wCvUm1TBZKhjv4yjC5/Ti2uIpimsCDbHdae8N+q3vBxFfLEU2A8hY
OCm1yeqnUaDcKpqeGE/q2LDTFZxAjHzc2H55agRRQjXdl3tkDYA8UA3vCzx1DlW921aWnitD2eom
MtPO3CDDWbs6TrI8HeetBSgZdP6S7L5jZMfnDCXAwoPajqfawg1UTeVAHJwKlfYC5v1MDjE7jjHF
y4S4Rj0n8VtNb9MUCRRk6gZ3EvY3RVeaGfoSf6UW/dr2sLzh9pS3khvvDH/cYxKlNYi/GUjqtT2a
55TuyGLglDPTpWgxeNVVl1aPBFQcR61c6Ya6NkiEKkZBJIF5lw3msfFx3gcgRAulfPn+TrO3+WXa
0AqXmZYW4wr4Yx8faEq0lufVynM0EJCFNcy3jYfCTzZq3r37sfJiE4rXEsw62FU3szvzghWQvHMw
J5MM2cp2I/kZbQmyOtbpCLQQ2Ctuzy70RwMyo3WZmvqtmZTPREFecPyfV8IEoDUuYJ9f2y2dZssl
36k4iUA+cCJcZXhL016a9533nDXZhO051hLhMGq2TOBEZFn4EOFIpBtYQB4CQcIe1Ilt4KeeUhGe
l2ZAzOt1BJ7ICem+pJZ30Pt6BP06ATV1y58HiQvEqTv1LWAA2y1XQZI1izIxNl2bbYIsf5PdDL1t
9hx40lKWlUWLEFjkdOREPqziFD+lXRBXodorVXTobfwlP1M3VwknBGigXZuElDtF0ZyQmb+0SGtp
WQLFd9tk1aIYA9C2rOxYOchynhxLz37rIq2c22VVL5MJVp0MxbvBiY9UtX4tR8gC9CB64gu9KnPv
JTY6rPlad5FbIVTDJFu5rn8wquhEvXhJhIPjNiHOi/E+rdxVaxEYVxqbpifMgHNcB/Ke9iVt3rmt
lAu5UE69Uqwn62qNOEGDvqEaOpCQaO4l6bopy8emsClppeN7msMlMOgZEyLwpvXiWmvYLVNRu49G
8zHopv4ocapvuecBMBf1uzq0N75Hf7mKSVQdq4qGTE1SXtfvUWy9VbCY6F3Xz2mmUooI+aUUkO0U
bkC9pAzuVI3gnbiDnw8AAMb0uIwzo3biLFvqpbTjj8+mRLS1lBQHKa93CEWfG436KrK2EirW+Kr4
PK3KzFaw6WAG6RC1gKKsG5CVTZ0fLNCys96o3u1apV+fbaTCf8mt6spQem2hG3ExJ1jqBueLIye4
BtO6f+1IIqHTWlMYSJf9IHKn7JAlFtRqRVAciWjZ1YQKybG01CL6ny0NALeu1lrUXliyOAYhoBs9
ehiKkvpxeN+EzGnRocsY911LdloFd1jRu0WdNAu1ya/pR2y9HBiqMqnWmYvI7Wnq1VdjY1wqFZVs
205LwBgNuaV2dcg7Y2el5opEjEfZ6xYWgK/UDxYxtVrONqj+tGEX+THVVP/CKIPnss+YxYFNbTEg
5S2Yd511pY/96AAJ2xRZcNX68bUdYOMNFYzIZkAvj074JSURB5eMvoB3Ea9lr1hWZdEu45ouw6jh
jUlaaCXCb8pzXOaPpCQvfRXiWB9clRPixKSWO/O74sGTWMnTjiypxN/5IxVM+qty4fe8C8ZAMZAv
ppGWl6pNNl9rqM9DZtHXE/02TamjZTK3jdCBblbW9hXK30MOxYlvlHcKQvNYsQKP0qpuYt9J6/I5
S6h+Fr62lDt4wHoB9ULFGB2wTA8z48HGFuZZsyx5ppvr0BZaCwqCavOMj4vGD6lXcQNsr940TIuI
m0LLtbQguywxUxxgXqzyol13DUx1IVzY2yFrGzLYPtkg9YcTDTUX5zJ1prwdfJxf3lUd4GYY8KH7
qxFTV+8BsA3FyjMbOpi7ScnSjm+t9TT1HhJQjqGmrcoB/bOgsxD4pwwRpiDnQ4/7nRyXtwZ+5xna
kROOil2SA+voqnRu4XYFWDvHgH7K1eFkqxlAQnBoKA468Kc0WGi6g44dIByq/iWzc24iay0mAk5w
kyDn0aWHzHjRJesA43lTWNLSGmp8UzQQ6zQ96gGWLRQrMbQzfk4HUWyyDaKEGPO8e8tHkgrjfuBF
wSoDRAfMI3Rxl6RG4AvqS4t70EsfvOQmQqILmYe2uwdBuyvcpTzFQNby6wA++BjYOWPkyWXqTsm6
rRND5rFHUGoB0xuai4M+ft6q3rKDOjeGwcaXXgnocbK2IrCDB60Q6K4/tPpbUzwENHYnqUp1b0CV
jFLdGZSWGAxxJWt308LdDNq+y5tXPvTTdIlnKIpYjRgFai2G41MAUbGvqlVS63NrDDdEBp+jIS5X
gqU2ygiIkLS7yFeoi7uvaYkzq+J7KF12+n2tl4tOAcaovdRy9d5ZaC5GK4S6BU5Ywyufr0hHuCjy
o8QhxqK/6w+ErwYHP34cWNIbpGKRcgDS4/Q8qq7Pl330LClPGnU0VC6IyimF58dc1uadinM824fx
IziAox0qd7zEAGzIPK7f6X9iE6F51JbAc8ZF6xuIyd9zuyXxvU23LcrYi7AatnEeHGJNx9FnQ2ak
KqgW/GxPPjkYmfXiSZAklRvJPufIKZTmKPpTK+4GUlfovTh1DSFZ719t1Ex1VK49pdwNJf0oG9Cb
Hfj4WOmyhAoUeSk+BbRMJNYSJYv5wL3JwnP4WDuySOmvRqi7IsgayOsp71fsm5qUnAZrY2usy4V1
xjRJPoeqNCsjHOalTnemI23MydirT3gfBED61LwOEotujnud1ghGICl4K20c/X1nmWf8B9ejal2P
RqhdWoNHsHKSlOQ0M28NU7vRezaXKqa+UzsMlTULgrjaiMbIzyUNg+fBtl7DKr6p5FZ+k+EfbTXM
d2sfYsAVSmyMS2qcgSCumoIrbTrRXklViwOQGteu1sr8KgpR6ZRemMBFM3WW9GJ81AbCOPXEvgk9
4mVUjJg3ZlV2F4WqZtdF2KWOzzTa4cUd6Qml+bOdx+ldY4zcsl4Xw0LPvGpvizw9llDfIFQ2TfKg
DVr/Ik2TM8tya0Exy5rFnhJflVkDYbt0oXhmZlrsRYxAR+MrS1vSlqyzjqPuwMdHobGeW9sKYOGx
Drp8EoVkD4rRqbhBwouoymB021rVkqKiqdvMNYabtLJBJ1kJ1Ag6kPRWGh3jnNYm795YeVvX6NAU
FI1+YwwDVhNfjNEVrkedFBiS10MpuyrVtD8K6JL35tjReGr75MUaZJPgaGKprX5pVm5O1Jcnb+TW
IDHQc6EWoj1I+zTfkpgLZtaCSdaF2V5klX9d6rCF+qi8xmZIRIsK5QUvsjGDoUYCWhSe4eO8a636
BoHmukzQGelE3pCBJeYIgCCQpui65MZaImebGn5kc4QABRs6VHRemXlxFN1QbjnlYbjGR3yIMolP
6qiiDauvUw9zgU2WGk+qfCQNZR9E+b5BEw9A3j4MmR7PVS080iTPZ4Wa3TXUw0wt0lCjNMescM9l
Z6irHkHQwo4jb61J2asLg2s1BMD2ma4OCpWCFj3A1DLPgEbqoT4B4T38xzy/dIOb0doOpezuAz2o
4Y/EB6kYLoVRw5OQURuqUqczuwyTl8X0L6uxLjn/uHSG2pRoIBrW8BACacrC4ARXuX6JUyYh3Ag0
zF3lVcYsQLTI3fYeCmAwW7ksizMr+i3Zo7Bq4QnPKr+P7/oUmHupJUQ5qKx0KVSODYknk3GxIYsI
yOZCNooXmnL9DP7rLXoNfHJ98aqWTeT0vm5fSKreHxvgsl0dbG1dL52Y/uzDqFnhAtzs2Sv9ZC6T
bkPsdtDOPawOTqxxiOm1lMZiAQwzBcNlZ+l1Ktt7q5ADdWLOdCc1McHJaUZFmA773m4o2XTi+UOL
SMZXL1lz+tacRAeYlWW0jdT+rXDHO50yMV+DGjtOVfViLvT4XgUaskcw0170VbttG+MQm2S+TNHE
81yRzuX09Hl0hHMRXr0W8PpWY8bI0FjncUB3mNLUmXgF2MlKNGzloMhvwrG0Vj5oc9qNSGN1FcFV
0dIWVYtsaxq0m8pePGLCgHURptnSJxp4KeNLdEilvNA9TXHocrPI94CAkSqdSZbqMIbaKAAMSV5B
WCKxO2CjnkC6m9tky+EGZh+hRC8N3FRvXQ02K+7QSOyLkpRT7OiTkE4n2U628N3ypZaq0TaQTGsn
G711rGq74IOPMd5DAKdUrvPjuPt/GZUBalJGff7Tsf8Xmvn+6T+ugix8+ug1/Ou3/dUBUv4AkwEp
C5svhj6TItV/N4C0Pyi28K9lhTaOSiowg/3N9MKiSHuHkF/ZsGXwEhRy/moA6coftsIWiw4EVsRJ
gv/vNIB+aPk/lLf4N3wTplqhwQ9HkOfHOoUIYe8Q2cDRSEPHTao8VG6raRauHN1R6nvBT71B8nMY
dBepd880Cq2MVNN65MsVwvBNiYnt7VhDtySGB2MyJLd21V6FuNaXjQ1F28q0u9yT6LPb6GE1jXRc
DSUmDa7XsScLwMv7TVdyGioJiHAHzghE/9z5Egp2LVPXkU6VxByeRjI7ZQk9Xqxmj400LIWrGRu7
4r2cXIY1avEkuq98OGONEeUTjbxeGqTdHmWbL42hp+06VwUviNh2ue8tqjRLUfjlD/YY9wTyVmiN
EhKT+hQGZWrSGXP0ytUR6LADHEf6zKpVIcAXMJ4zCtOrvEVubwf3XmccVCF2vKm9g/tlK7QG5rZL
KvDgXRRtf5l0SFJgp4m5y4LcVeOmQ3QGaFg6BV2z9cJeIoxSZSwrr2cwWa8t2d1WMExWnCJ3RZ+8
+Ym40s26AKuIoJg0FgCoRCvNQLGxSWdpBmt8bHLOEyQVQr2EmwWRq1XgTasXsdCeWadXxYjqmkhN
pIxh/Ey3uALTIderJmjvg1o69pxwZk0esVTLcFjtoQketNTfDTggZ0NeX6JaApTJbt3pWzRfvX9v
QdZ0bXUjJwJvtt4du6G7A7LkHiJwuk6kQCtzw3IjFzy6vKIj31ngR/q4vOyEv46EdtF2Jd+loFwq
8ojToIIClXpOG8s+4eRR43iGvxNe7Dq9WjwOEjxTE8gtwBGxkijZUEUn2ILNUTRvyCfZYe2tHKRG
6lQ7Wo7gEjaSAqHUKOMl1QJxssp6CbuAY2OOljbFNzjUbPDhYt1Ko36cbtgohMoRa3QSwvEcWLvV
qu7GBxe9EYgyHGqZ6d6VBei4oDYLNIY4BgG5LCjLE6tksPEUDZZ3V7HfXKkDTlCreNCoYwQ+Jr+w
acyZNsa2k0rFnW/7xW2ehxtZ6tH7RfKzJiYJvGfFBG+Iakb0KmoUS5kQ9NjyWgBuxP0RjMqOjGws
Sdxp8sjHAwcWL6Z/6qM4WEh8o23sZc1YFvNxUPEdQmEF7cpRedqWBKa+zS35WKhtSASVVN51Icw5
4K3ywozydIUEzFsAVB4XJi4ZSiQxFsCm1qWZnJb3BAaz32pzAzRVSEJVQVxhmZ87vbKXWPizS6+W
rxt+VLYFwbK0BvAaocF+w5AENkzraCTyW1l7pRN4iEQaxCia6VH9hMDRB/4lhLR9lQJyGcoGL1ot
I2cIsgepzra6FSi7sgmWKLMIwDRhSygDRTakZy+oPpHCG4LzQXcly154MC26VMA1DFQdw+Cw14xW
cHiWEliVueaXya4gP/eBKdwd40JWjqEGBVDvW3HmYgushJm6HMr+pS9QXaoeU8ZH7+jk7HHogtxm
PJhLpQ+eXUl+jsKIlQS/TZnVe68mJIJMz2bOey4T+SddoiO9iitvj0nxaKcakVZQfG2ZY2fhmy+5
hAeE+GbOP0O3tJCH0soBSRspbLnTbF+3xBwUZb/B1P2UoQPiOJicq84b17gugYjK41rTEUcj12Hf
q09C/bDu8fsmFKDaaopbbF1cR+qFNGWAanhhCCEsD143UIknKHSAjeyIKTuUbvC8NiCdyFOuqDsU
L1pO0miQqdxypUoXlo93iUwG34kD+W7kXWaLRAV2tM5I6WvAFz9yTEk07ThnXokp5dTv8lsUvCQl
JRoJqFMWqk8oal1n9gyzSrI2p8TU3GoRJWuP2IaOUFDYsijIQAOZ1Ox6Slx1bYMIO9rKFAaKdt5b
CDhR5eXrIWYCuyS3Sv0kG5rCXPsp1rXpcF3GJL12kT6AziX8VQvajW30a/xVNz0y+1kOfxOtDNxD
8HrmhuIOHJ7OvMzAskM2WuhT0GxakdwwRc+OZkvGnkEcbSEIpp36XlcU3YMdAQvxQkwptnWF+2Yg
3ccprKi47afEW1Mxr4uei/V06kKmRC5uR0BuZZEhMSXm5r694CXEwz9CZFQHcnUrAnZDj1qa5Uun
ZMretXX85bX/ACdS3YxT3GlQFMT4/gjtBdn2JgWat0NOnGyCvDjYrswq2vpzdUr9daf8Xx7Io54H
d2SBNvNey+9REt1XU2Ywzu5mppPu4Uhe4K+yKVsYetulZJjtRvXgGVpuTXGPyKeXvsUu0075xHxq
kFlPmcUW/otSA3AyWHfBlGrsE9g5fQPkTZTEpAvWgIWDKQt5mFKRtSkfOWJrvhzL8EZEmAKMWrXm
omkBM6Y6K0UW0y+wdCeKumZN50jD9ySRzFhjWWqmdGY+zAk8AK+bATq58KcM51gyluGU6iwN5Du7
pVVexJ10HU6nD1fPmlWVD1dNleMwMu7tYUp/ahp9mdjpS0/GmNOA5nHcwNAQJGtwHGXKbXYvX5c1
UHE83JhkbFU4yRRPhvB+NbJtOFGv3ycmbPys7xEgj/ilJAh9vD/GGzpjvLBdEGNBIGPRi/TUCbLo
NQ1Ecuw4+MxzKEiiC9dhVjwFKifbYSSxWfaHN1lPyZBK6nOa2wi3pfhetOZzrIp81bO7GFOCrvyk
nbxRnLyGwDZPZZYpi6osz56F1huLir7GqnBfBcAxzTJ5s123WuYmfvisbN1dUvd7vQYxRWQFXhcM
9rMii16qUYGiNCZvkhB3tpfxX9uUUlp0+bxuAXaiPCqdhMz2Gf6EdJHhIpnh7n6wsGVjY0v63VCM
18aQjItYDOqyr/ujbrBO0LfBs4SrgXAWQh5NqwfPJBkvvSBiVnYxGal+dJsUiAhLwhBj16s3oCnW
mDefDJnEBFvL9Hnk0YLsyXFAfOlTd4xNaONBTuSCCdI95Ji5IOmOMnLtPUEVxYnCSY2aYmLODTfs
+CY0wZ6NsYksmdADpc1eXNd7wrF/Kw9xsy0SPhdtzB4G4DWJ6tSpFl2Z36ltdEfJlco2SWTrzIdB
y3tWz1Uc8DlKL7JnI2+ZGwJhXhVcdWLExqJ5KTU0nr1cZRi3G7NwXDShjp/7R7nQr9t6OLkRlJmg
jF5LkM+Qs25k1c9vCLppSQcujTleM2yvXbSuKmND8AMFLY3jcS3fumzCHcyk1L5H9gsU7kv6sr3i
RH7HvljNbq0U4AKxn/eu2wtAWplF9re0VwfWQimoat6vjIi8aGnFgvRu9UareTCAFuWuXo+S4gQN
4Td90t8gtNnaIZnSWiewfpfEnWMVdgBDTDx0q3b+MyBkPMDexbGU8HoX+ynfvoCQg04h24/MHlT0
SLeHsroSdjwV7XV9FoUkBPynSmyoLHNMZmYkAa748UwhRJq5Irmikr2pCnnNC+X/KWj5v3x+/UuL
yMHxX/vEN1X8VP3H7Cl+e/qEpv7nd/95jtX/gEX8g/ZIk1yftHx/H2OVP34IV/GRIxxVOavyK3+f
YuU/ZHsCWStokvDaTYqXv2WMFgdceVLt/XW+Vf6dU+xHiQajmro6AScRPFkcmpVPeqS4YpODd5Yy
b0+r1bOXYnTp+Je/kQp9UnL9GAfNpipQGqrkw+mfevquyCVzFNa7pw/zwlbnpRbd9xYyeaWyvDUW
KYq3WfaeaMX7gGthY8ZFckzThkSDuNz89KQu/hSg/Cys/Kgm+vtnoayAcAkQwwTg/FmWoskQrZVA
elfYGoCcnuEajpuYyAv3d6KRD0KGPweyqDUA5sQuyd98HIj7oEi+xsKvd08J9Pi6eWjdYxb9RrP0
US/x6zCfrqeUyJyiJ0HP21eyuRTalzr2o99cyxeD6Mxe6icUZNByfpookLM5TQvpfcJmWBylzeD1
+6fy5QAgm3guqNYQen28WRVlCFIYqGZT85lDpj42bXDx/RBfTPYfyl9FNuEj/CK+C7yxt7qKvlo7
FIcMm3/hhveiVn9zq343jPrxSghxNdzY4OgkWznF0TW5lBD29D8Lh/9SMvb1KBC3UMjwYn3WxEl8
XU3T5WKIlqjRFfTpq+3n8+/v2JcPBekl+i2aIAAvPl6KNiSDLVpeldZfSLeAYX/z5//6KrI0aryI
qICML2IjJ5wSO1ZKaOyv2o6Ne4TmRxTHoDQP31+KMunZ/lGjTa/Jx7Gma/1JjdY1Q+QKTuyk9F4Q
Eq6NG09cFAClknu92EyVBlv7zYSbXvCPQ1qyjuRc6CYBjAjFPw5Z2kms0WT1ibiqyBekdRU8BF1M
oPyTG//m+n69lYyFGNhUJ8mU/nk+4AqOCBZjLGEmy358H8nFI62lnJeW8W8voIgUhcG0YPGEP/Np
VniAvT0F9yfyhdFprItaSLOJoJoFp++f2RfXxCWpKqVckHL87cf7p2sUsoRNmE0ksFuPD76gE04v
0OZh/e9G+lTLbUON85fESLHybhbr3ljTPIcJ8pthfn2f2JD9c0GfY1JRKlqFDzN8ZtHzmJKzm6T4
zRC/rgsW+0iiPHllqYMbbGN+nuZxhbs1dznZRNHGjK7b5sanufP93frqMnj05FigVZ0+bh/HICMn
SfEnEC7HZQTaSxv95sX56sETKWth8QC+84seVos7EzIsFxGW66549416Lo2mMwVjfH8lP17BT6+o
jiPBQE1vkuf+OZiDNoJq5gOXYntPeYHdnlQypJeh6dGjrSE53SjKVlCf1axs+f3YXz2pn4b+PBk8
gd+rKRgavMMNVHrEAMoJD/vq+2G+WIR+vsIfcsuf1j06aNoA3Y4DjrxJ9Itg2Ij8UPcHM3n6fqCv
ZgWSaWYflhVZEJnyYealuob1tuVAWsb7yL/1OGF9P4Ci8id8fFh8tkGj092BJsnO+OMIUkxruDen
h0WyBMX7y7wnHKrJkYnar0qNrsTjW6vozd2o4Q3Pq1Wr+L9Zk369yo8/w/Qz/nQ7K6tMIVnyMwCT
dDiEzcrh+vvL/HXyT5sTU508TqpGNs3HEaim2sqYch9baevX5wnvimCvwMb//ThfXQkZVnwteIVx
y38epyCdpdT5IA5FvlQbcmJ7c/H9EL9OcU4xPw3xaQFPRR8bWcx73JXyvLTno+E5TX73/SDT2vx5
VnAYshXMnCAjP8vMhacNg+mjeBOI6JBZVkDeq26dSC8y2tERIlLWv34/5FePCH8A5zD4MPD4p73G
T5MA4F1U2j7XRSx3MQP+vWlDb2fn6i2EO+k3z4mP3RdXSCdUNRC5giL7zPNKdddrcxtfK1k0pNXR
zYN3NU8mIVVbS7Bo6JLHjTr3Kdz0Hgo40z1UGvU3tUquDUB9rGP2ne6F+6iAP1FpyTa2iyWOg1nX
W8+pq50GRVyHSbx3FYwGqQW2G5YoAam6d7QlpkYh0S800Z61a2NAKKslB01uQVkapza1kF9oyc2o
mvFMy4N81uE6B9UQPeaGcfYKzMZ92DsudHKriuaA4NFZkdwZ5RnhJPGja8YXOQq2NrLv87xYAo66
80DkWKm6ZIuIqSQkUgMEN5uMUvQgb9Th2gPMPpMRPap6eIY6LS2JukRGKhmPI3DpNgmfRQJ4LBP5
GvPLKgV83bXVIrH9UxQWBZWy9FAPwStEqPkYwYKsCSwYIU/w8qE4tF5su0OQUEh3tZ0R2VnM7Tjc
tI365nrG0jXMO88E+tJ19kHTwitEbj3JRemtNwCHyumYGkisG9p3aroahDKPMnFrW9VlIFSYM/0y
9ospXsg6DrW67Vx9UbjmfYt/VSmx/nrqJsMbP4oYTWW7CCGDen7N90GJlnWRXDY5nT850N8zsjZV
wz8aYbjwEnA5vXod0JtG+ogNYhAIIX2RnA3q32MpHwo7Wg1Nsyszg9ygap6b/U3X8/AGZckro1rF
pQiVbVPLV75Ah1ylkOJtE+EXKQwTWTQ1CK1c2FH2aocJmioaz2I85j5tPCX1buBYnYtR3orBeh7Q
TgtSDdqwz4DrwlNCPblXjPGB8qpDXOlCT4ptmVO87oRyUvvksR/r20Et73J7AsaGUY5XO5+DP1t4
hb1HTr9LquxeqUtcGC5QpIIINgmNDF0/lOy3OGnWbMACqo/2YRIM92Vxm+TKnZz0lL5hbadVu4DR
iZ66X9LduK0QQMsDmmZDQaMMNy5Od/5gVROy85i3yQFiFUFW9hPillljt5eh74Pw1fh+9ruEuBaw
44uU/iUhGRCbSvJk7QuUvz3pdak8S0TYOEVXHi3XX2uJezDQUJv0Y5rGn2d4wKGwrJEkOYGwH0rD
nkt+enY1cgArv5lHSnEbFemK3v3bMBLE20mLWumXqDhvI1d/jSOwoLbmbXIytQcRP7ijC4ymOyh5
cle45daTXDKHjbmrR3QjiLtJ7DsQPfGCpvvKJlFTJMqF6NDqqcbWjN1FJWFQobeAIkdGbpl268qV
DlExnixlPBWlmTtWFt+h9CfZItuqrbYzWn9jDkSW+e1OSP1NX3p0w7WDq9snf3AXNq0ndvDqMU/Q
BVhueR3U7ptIVKwEinbTIIxQTHAibZZPjwzTQ8xMbEg18JELE92MR8G8II8XuK93Utzg2EfijfYN
wanFIZU5wNNEXutZ8GDYOd8X8yw34ZUal6BCuXwpXdW0pPS0v22yckvFfeuXKnQ4hL2Sn1x0eb+M
QqJ96MjaBaumlA/XI1kPaSBhZehhRtuDdBNFNmGRPvnTw2XV9btY1Bfs9m+ESN8IeIYQb2yioXrB
qt7Pwrbd5E2KVa3xCAdPqCyr3i3aSb7qdruvyE5C6+ftU72+JibjLJRhT9zKJpTK9yIx9kEHe0St
XyAZq3Oa08WMgAjZgQW718uQfkR57WXGnuyNpU+xP5GQrLch0H3d1R6pRHlzT2rchWDOSKJeNlOI
a5XeS5LNeVe9aDoaSpVEEECyMkR06ZXuLWLKJxh2WJnqK4XmDxvjE7T5O749K6LebsOugveLDacK
76NCOhtKvFaM7MCE3Wutd2OU3tWAzJzm1Rxj4inz+2c4EaQlggKEA1sjN0Cf9hxLfBtsPgVpaTCQ
OEuCVXscFl7d52jzh6vYBNehbEgSW6ot2mLEV2ioYUsq5aoLIDUlNLrRYmctnh3LvFey6qDV1h3Y
ixu8sPeVId26Pk32UETXPmCxRgrPkWIYiH17GP+W0yv5I7q4N9lwF6ObLKt8vLBadVkb9pWBA0Id
6nMyUbcU2LVLFTI3MgT3vR+sk2dO4VA+fSc1fLdInWyt6pSFklNU09e/m9eucmtVxpZI7a0kqQuD
GwjIYlwllbWlALHRE/ferpqZ6Oy1n+TrBPBh2uUFzUhILbR+FW4GUSB89uC1mP1prIVjdcke2d2D
rIQXSDV2g+HeI4a55TuxjI0xmVl9fxnEtBW1ak3yaYqYkiZuaSClkMx6jStlVwZ86dx0TFdx1m4H
VTm62X+Rdh7LcWPbtv0iRMCbbgJI7+hNB0EySXiz4YGvvyPrvUaJ0hXjnNtRRJUoIhNmY6+15hzT
fsiu2AY1rz6LqsbkpWZeAimG8TeKcX14yKT4MZmMdVC3vqbW67xxtuWVN6OG9asSh2c7L6NbdILH
YZhWhlI1wKXSTV1qJQWNo1BtmO9GghCA/Dew4shTwtTeFor1NASych4mwjQwhBAkVDt3Vg+yeOiJ
BUC8otjFSrUQ2Pf2ixFrd4PsNMeRlQcx676qlWWb2zdBJxP9YK+KyXB7EyAuYfaLihxfiLpDTjt0
8BWteTeTdv2PPSvVPDJ/SSPq7xnobYxEvgkjmnWIm61Fd7xtm8Sd8vo+R9cC45hJeV+Rq0iGaheg
bc8eWjGcMR14jQPiTg/XyP6xEw1YT8YHLQsQtKfGbtamNV747oetoHKtcL7vdWmhU3xT2ssI2X7d
eNaxNCCZpoHQdmIj2/GmREra5OKa1LNzBvPZFngx2mvy6xqf1w+VyfW3//voyN0UAxIDDlzVZuL+
7ehNQPpK3siXkiRWwGsRYpqgz1Ds3nb669932L+1665ya0oHkEmMOuAGfOtj1LSD4smoLmr6Nc33
4fCmBfdzF3s9ig/EVeRQ3WfOT17S7/v6/3dQOltUXQ520u8F5pVvLmnVxXHeyKLMCY5UQjKHEsX7
+7f7Xnp9P863IhIcixE45GZi5fFh1C5E9vJfHIBCQsGZfZ0VfStQsLlhqrfqi0jV29Rhu62owU9X
6I9f4l/H+HaFRpKOG26HC93IAwk8cJOqjUTA3QyOrZEZGOvo0oWQtoboCImn2ePBhCe6Wr0gUcp/
OKXfa6R/TqlJJ4dKlgGTcr20/yrJWl4/czCIi9OJpVH2p5TKCAhT/P+RLf9r3/2Pt8i/jvPtGQhw
Y+l9LC6a8Z6jl44JFFJG11KXP1zA6y3w7VljD4bjnYYHJvvvjSnbrEalaPMLRPbH/DF9NE7pY3i0
b6RTdo5vm0c2gzeOs3gdF08IidK9fmK1/7K20RGkkje7+IG8F/vuw3Lnbe9DUOJ6LNHC/FDhXyv4
3z4mXSxZB1ViMUH89bRPcWBLrZpdpKG9U4fJRoGZ3bMF3tAjeYoipKtCin9o2v35mCC2YdrCp/ie
UIdWqawmKb/UI/Yv9KKxiQKvae4yHQWmrvlQ8n/oeP/pVjeBKMCjgS6jOb/d6lmGaHO8yGyvqzpa
TN3XD5f7D6cRWDcNSBvNsm5/u6uUfhRCLepLBZuRbE1NaX44Z+Bvfj8EkFGbzBQoAyqN21+vFB75
XCRmcylCA7Zxn+/AN3wWqLrg6W2EwwQ0F0qxpZBpHy27rjZmHj50UGTDYXRFBTBRrAYrO1rJfkh2
hPEukq7cxvZXhvILmvQO2eY2DdjDqPiBSAlDpNJB9kYY5yPShTTc1/sIWcoyb4Y7J2w+8a3vGmwA
yJU2cAqixTBhM7ZNX0rR4w7TIbDbG3V2oIy1DKXJSxORH6QB0ajSvMAG/jIRv+6QkUYYt3KEWeZZ
HSoifqoKWjyKMgSq/qGHULyYO0Bodb2BRneAaunPcrstaryB43hviPhLLZ33RC3eVVUNUciN62Bi
A+IUu4yyWsWSWijhRxUi8KxwUas6vhFppZZkMbXDkxUTI1ORv4LzNI3kd1RNu6zq7jBiFB7p7jdV
Nb2ikqkR8BIdg070teHRWFRq+F70+glE127KwntyjrOFhTPczdrhrWcJtYxxq+kJ+p3spsva7SwI
P9HlF0fB5tY3+g52+SEEktfb04aEDt92pFWckpQw1AelBuGqKcAVWzyhFeznKdJUFEjYnru0Xce2
RcOiRkE2k9ho75U8uoxp+JEC66MKcKdovqtpAgXNuC+q9nUIk1Oja5eiNzy1RepEk7yrI5zTb9nk
3Mc4fyCIAZiMk/k0FfPBnLJbo06Iu67YDiuQN3tzVzlAhrNZO1ZpsdFMAcLtGkk7f8xZuW5Uto3a
KG6TTrUg8jWh63S55Nm1tjdMPItWH2B9H4WvMVHtbeleL6ZdW0GozXUf9T2eu3R6Vh2JCJzmUOIM
RjQn7yol+KCKxMAtW65R2bu5t328gKfAlE+I0Imbt1Xw3ejyOObToLLbBMwdtDOWtHhctFKxwZIH
HLZzaLFR9ZMMAkjyqmCo2o9Uktb46z1CaleYpe5stX/qtWmVmNNJt8sVz/y6RDZKeuiN2vXvqULM
d8swMEAjrEnqCZjzXmWxlJKOrth0W/TSpbKcjywub5xaOhoE41roB3TaVKjS7vFF7e1Qc+c+oBOl
+9Ng7bJcXdMLAH6JMDNuFlUOO97quIkm7jxjEG/U9IuibzZ1P0mLzq63pKkdbKN8x89H18nwa+IZ
sbYjxApb3hdgLlCZhl9G1T0Zw7RlsIQSkwBcYRYHiUZUzUdA4Xwau/wNKK9w7T4IfSOmG1VoBtho
6u9ct9/ZVZ2H2VqaXUG4ETwAyNaNQ9RLy/bAgv+7kKWZnpPkIdu9UbIYrCd6RLcMEjAZbX2oLNUr
a73z05oSrAkP8qR/aeF1uhkc1cbetFHyMjfANuu6W46mtI71CGne4E4iYtQ2ZdiXTI/HyM8kZZOX
6j40x40jxSviWtBk9Cs70FdlMq5C2boD53sS0XAiEM3VoWzWrbKNDXnbT8Un4MunTtYeh462J5qf
pxZLMwWUdm665qBIOrRL4TVoUs0AcpeKeTRM/VZW9rCatnD/T2Y4AlUu1wSrPRDXuQtCQghIM38o
4+wZIOgugXesOvWt6HCr6w02uiglToi4VAlTm26s5IJM0RpnuonLQ53GpyLulgQyZ4s00+5ta3Tl
tH1uBuphK1ilbbaGqH1LGLPipxp0fyO9gRrhlwqUjcj5ygG01HN1niNioXqrgaIRr9G9Ux8a71PQ
nwK9WMoNDzJCfrwA67oJcC7Ex1yfvmbT2WMrRtlYlEczp3NmBBG/Qd05qXPK+cSmqO6APIaopuHO
JtmnMWJJk2mw1CxWRBCDXr6bwX1jgg14RE0soVQGaM8txN9DI0m+PQ+gNqelhgtQdQIvApUCODzz
Q85GoVXTUQloDoOB31dl+WzW5bqLGw9R8oaeoeplGa22GCNoxYesovaGwekSDuWtnALkn8EHOLP8
kg/RvWGjkYU28zQnlG8aJ3ajtwa9YAW1ZZdgO5hSjIRV480yyEh9Gq4ob9ykdvDD1uoPO83rpMsk
DVhm1vDPVOBfO1qSZEnWndpLpe4tcaK160XjOike/r7z+MO++ZejXD/Fv47SOJJjkBZ0aVufl44b
MfQUJFj//SD/7F++bRNtZrkEqKkAhxBE/XqUqsvrXFfSS1qX7/lU0dqXu2ApKUiGI3I2qibd0dh+
FlWh4q129EVmTawmpE0sU70Kd6TcNDR34/I4670JOtg0QMAF+V1cSDxk7SS8SXUu2K2OEOmfc1Uq
3NAaTgQQcVcMiWc7TY3kWtRfcP7ba86osgsJBNlr4aQ/jWBBYGaczIR3k6ZXvM3Vlwmc9GJSyAaw
elz6vEJOuVajRcUMlOIXKdu2WsYMQh+jsQVoavQTriUE8NXsyxV7kLx8lPIai7nW0jM34rd6KG5H
lTe5rkIJD8F/FBtiyXK6PnINGkmce0s/1r3j5WVIt1mkIA/G6AAX+hwpOlTu0tjSP6MBSsdYTZP7
QQ38kYQwaLK4/6XOdrxWhbeZq/zLLqRMJs/2MPcTzbCIBmVT9I9MX+7+fnl/v4fQm1B6MaLSFf78
dnVVq8cmYFpsLUl76D/s8M3B8vb3Y/z+NHCMK81MQ3tC0Ma3QmMmWwmFt3QheUNtPqzura2OTvfD
ffr7Pp8yhpNNL9BBVGV92+fXZT3ghua1Scea2TIo/v9UnoHHEV7kNe2QRgoKmm8bfXtGUsHA6tMG
+d8Fe4eUey7V30/VH78FTDbqFFoZrCC/PmwzYjO8V9GnWn5ayYHg7L//+t/G8P98B/oKhgFszVac
6/H/tWS0Q0iuXJl8Kh2+AtE+SURhpEF223TZB7nza1qQy3KS7wfDvFpSjOVI0/GHeuYPt5zKtJf6
GN27gQv0188AW0vv1dG54IMAWOtb5VNsxf/5ecRdqmqs7dDule+MT0UtlT4tpkuqhSSN8orunv5+
Jv/4JSxWRUiOgMu+Iz51TKHEL0yXuX2ew72OedpxHv9vh/h2L6AbDIMmny6F/lg3uzZ90sV/8SVQ
6UAY1EAa0nL69UpoCAR73Q4ujvY5p8MiwtKt1z8sMH+4o9V/H+Pb1SajMquQ015qZjom/kV5GP/z
J18FI8zlRthGv+zbPW1n7VxaZnvhFbOuUnU9OOMP/bI/LGDINME/2gaCa7QKv56nGRw8tUt7KavG
L0FgFReNulpR/osv8u/DfFvCAtOEHJO1FwegtJMrd62cPPzntxT3DeoHnRXsN1Veg84xq7PmIvR+
UQ7v3dVh1T3//Rh/uuD/Osb3/mUHKmK2jeaSkNEEwaTMfurAXt3j3xpXugo1kPAVJEV0er91SDPm
BRlVziUZqslFXOF4RoSNrCABWZCqGUcPZdLf4GL6Sltii4eeollzJoYHEqAyUGpkkjXe37/1740t
PhNrKjJOE7XHd5Qhda8+DlZ/aWjgLJpe+hzhIeUF0Jg5IvZhNLZRY8b/zQ3zr4N+6wvphhCIVPtL
D2sJv5AnTfEP3bM/nuprHB4y4qtO59sKwQ0Ti8apLyHkhgBke/uBduqHtfr3pwv0Ec5+dFNwNPH4
//p0kY01VYmFocrUJmxMH0YLxsL4UJLV3y/R79/FvsKoaUdpKH+4db4dpzDJnmU7uLAtbvt6bxFT
3XYffz/Ib2MeNvy/HOXbWuHomJKTiqNo4kALIuflk+kb/o3fmR85sh+QaAoQZURifz/yT1/v2+rR
4h50QvLVkOd8tKA1BGZKiyz2vx/lTxeL0ThOAhmCNvr1X0+iSmMqaq+xDaED24umGxaz6+ubvfwP
T9Qfv4+Ba4ElUdfgmPx6pDg2YOXY3Bat9tjMlTtpjwSs/PB1fjrI9e//tR8C06nVdcrX6UhOtMfY
KwtAVmHww3dBRvinE8cblv0CrylWr2/3RQKhZVJ7jqRJFUI3yyFyoMq1VxhpG7oi+7YF8zdC0qm6
QSaLzd6l4B3npDFXcd9uQU9FoP+rC9SpVdnYSyTE51BtSGSrypXVTBtpngliLVxhjshmwr2oxEOa
5TRAnCt6SlvUVg3nrczcvkjW2mi8t3RarZxAhhb6WR1M59Sod+U1+7FVhnsSKjExi6/ayB8CUmrd
zJxPI/EkVmT5RRC5+PSwWU43Mr373KqfBwbhy0kNtgyJDwH+d7sN/FKqttGUnKJCrGrT2VVgL/JQ
2jd1sNXr9tExDUBz0TYFJQfwDcqqfdbHYNm0sc7HIAKgFzs25d6Ar31hjc6OtAjaEzVtRmOpOgzK
JUeHD5du8azf6S3gi2Re6pU421OEFbwOyWHA9ziEp45fZ5rKpmoVy7VltOIic5062tAQRnuSMgIn
cbpT16Rdr6U5XWa1vhdxtRqc+MORxTaw410C8oBml2zmrja2z9NoLfFO74drmppjKdsZDuI81Wuz
u9LVyrUG/szOu3sTDFjsmOe0EHellA0Lm5gpW6fdFMt7JlPLoo+3xCIoxPfpx2Ccb/KxeovbeHbD
XCVSS/XaK2oQcFtIrDYBXuSn6OWzCLUNx9gPdXKnzalXqGLXSAUsq2KbFMmSwCXPqBVQTN29UMMV
I0WvQncJF616FnO2IxjoFMJrHUTjs10nOquo1mFsIqlqPXooB6vTQWh1Z8gx6BvS1ZjG96TCXcK2
PGdjUezyet6HQfEypQP5JeFZlTtQl6oXRAIekblWIv3VZIfml1220kV8bOLkYs/dnR4nuy7UPkuj
X0Uy3VnwG/TZ9dU0cOfY+Z7/7tbQK/a2Pr0PsrTNJjj39AyOKP/2uTTeYrdeJ3nixuxywZ6R/dmi
dbGyi8il1TRLrxhuY8BWAcyKkIwlg7QvpQpPErgRCLS55MYJbTV6OJPvmLVnT9MaAAvwhbwkdtDy
imRodxFkJGbJ1+QegtDc3kooMsuAuUm9aa+AiSzSUS1Y6eixOvpOWb7JGgLGmWqfHkIAdzZ4g3Z6
nAL9TbHsa8ixgYKwHl9TpVwRzbMOSP8J8uC2lOu1Muv3cVzdTPL1d0RqTjSSQAmUbUeDIJ1m0qEk
EboW4MeVcP7rXQsTpCHfK96TPs7VczZIQD/rApxJ5OS3yA/PYtB8wMeHDpWEYRkZY55gr0btPsnF
UhTpeu6lfdUxmM8ZiPj6KF9t0RlJLlH6VAXdB2FW8kKiU835X2O6yFz86HdGhdBTyDcGHu0sU29g
IwSuORMrqHWgqWU7WVljf8+K5PhlXIgl4wEEPETBqZWGuMx2tlHentJCOyWZfIyN4Eyw3EbKhxVx
S/foNndK2a6jadg6ZpJ4M549/BcIOKJ4KRFLU87s6iS6jCxMur4Qg40gr1znrbXuRE/Oy0wiHHRf
tSTIpeJF7JpDMdIzF/ZOSeplaWY1YyElXjV9cztUugPRMWNpsf00xGEeZNNBTOnMGa49lZy9XEk5
Kd1Na0nrZr4bI1J1kOPJ4qzrn4X90dQkpEOdbQGYdXQ2rSJAiobqJt6NIc4U/rbzc9o6Kh5hNpOb
um7F0szkfDVccy1HDW9OIIPXHD2g08/l6EdWR+iPg98YcGYKqjoqNdYhGEaupHmMiM5aP+25pUD2
iGJnQm8tAc/YiYGMPnhQY6gp6mPuPI9B4l5hI012Zo/uGk2zSKXEpx++V0waeVjKY7NZtkrrtkCM
u3R8HmQSxCA06+UBs4jaZ/dh9zV071FA0Nh8Xf9bc6GFHwxfV6RbrqxAfZcS/Xaeil3RBS9lOAxv
DY4mZEjBQtbskaXP8mQDNIQTpid10DaROb4OU3pDEo4McVHaRyJdZZI4iSb+jFPppk97P72K65J0
04X0R7Lh3QlJXEzyyrds4xSF8y0a0MfOWTfjiox3N9ecRTS/ltXtzOBIjmEV9rFfkiTWavdp86BN
JxGMCyKTibc6GvHgmmO8csJqk8bldaa3K5HBkryahHeq/SgNN0l8Kpunprjtx3WcPTbVl1OsG8sE
ES55BTa4KbXceNzN9XZkd5Qld2HhbGR+hZBUXumCtDkeZVA0FSLNCcVfER4k5Jd46B3Anmifl52E
JXBmkDO6KUMCvTrHvEscd+i+0vrVFJe4Zp2sCig/5rIfHFdWu6NUmocBVbjVqK89bAKCtcQlKRuJ
aE8Z7Eej0N5sat4ZDdqn0hOiXdGFX1pFfdS1l+vGgMhLr8LomgZQfowb0dYuC/BmVqDw3rTqQ+7E
a3vWPFPUriSlm8Apv6Ron9sFVL5bEas7QFhbep/rHCiebPjhNUUPc2PYT+sKWmMPExO1miEv+2Jd
SsfOKlgc+GfjE6n3KzS8zBNejdxYNhjyg5pQWcm6WqGSHWFGmzFkRjggIQbRLTPUbCp0KVmwE7G1
bq1DgAgtKVSGkoZH7pabx9oB2eWxAAwwN/uqYvzXHrvuxGMeJyvyo/0seuRu1dN803chg4XgyHvq
PPWh10OwmarxVZG/JLnyM6Il4nylNcQQj0AQJZZR22UbHwJ+HB4VZW91QD0sdRNlzC867dI7DEyl
UjvbMbDTKbceBMGRgJsRMWsxSnupvzJoGvsWjhpQIoJIm5kG/hVGbor3BJ0c+r0da3G+LOtonxJn
xKLBhNQUvBgDY9/MYgmBwL2+YqOwWiWZubwK17UCYKatLi2lR1kL8wOagzOc8LR6YV2gor4Azfsn
A5nx9CLgE8r4KaeAkSJcCodlrwUXFV6qUVqYxlvCo933DoM0Z0vvcHn9aavS7/S59PLsIYJENIHA
bG1o6Ud47AsKYzDTw1rt1QVEaFTur9FwdvK7ROWijPWiHt8MyryUjz3d2pWzsJvIs2r5MxKAnmyM
GC0DRWae0sG2T8rw2csTa7jiD4gJap4xXf4qCOWj4l/pDa1xIu7kg4M+XXKegDWQoAxPc1MVylqh
xyxXxqKtmCiFdzmsfxVtoabGTBU13tn2lVk48kpPyLG013X6hOgWMFHHCCM+WSVELskj0wENMozI
KfRISltHwCHhyq7GFrNF6qx6Mh+1lyp86aYXx7RXg7yvplOmMYsJPyxnPopW3hb2WZhrQJgwW3L2
cePa0rOdFhmeNpUnW1bWHYIrvcjWhFz6HS+ZmeFvOupLjGV4KcqlBfms1W5UMsisut0j8lsOg+Zp
+bxq27u4zzdpO19AgTPU5bQI2EHEeaOahhOdfbT19GxU4mmqpRP4WXIIwidwY2B9tFVU97uwSHco
69fCWM/ZWyq2Uqiv9fTBMjpXv+5WSN6akSyZOu3hkgumoQlJ8lVgi+WotUvZFIBzJ05nuUjZ2DiA
0+QGWWPK+3NQPGNIPTMgbmQfRP22lPS9mQOzbtmXY3Rwpl1OoRq0JCvncB3T6m1ubujr8gZk1VGe
2hpETp/sSNMFAXZvRhdHvtgq9YAJ2Ckz/AKNd0TMhx4yFxaA2o9xUS0KDRi4YFye3BZzsLT621Eo
G2docaZQItijTwDiB3pPz5RuQxmgyU0ib40m3IzZfKlJ0kbICPOsXhS4F4sQmlA7UV85K7w4blns
Jage1+tXOZ5eTx7Scqp+jdxzxb2KnzN0EFCoFkN1r4DH5w72yUTQnGLRyTUeFlwXtn2HHcPL2hFx
+W5IbsvrrFV5VeNXg/1aCirPCnNvClnW2qcGSHLUv9AEPUmIOElVXRB4SIfVK7vTaO2n9Inw20Vk
xXe1fui1+zjckgt4ZRbv8Y7YLdnca1GhubGnhVXHy2y8oIEgcK3daHboK+wjFdblrl5nwyFqrYVa
SZ5QDf6vfk5ryPTxsOyQyhA5966N/WbOy10zN+hJ2DGbLwGBcXhz2A73fpYjcEftWbTmZbCEl5P+
2lPEptWLPD+Wdooci0Sg8iIrZEE0Yk3/aWPkig/GdtIkP7E+ZCILaKotlKtnz279AetJYm9hJRDI
bcBkPDomY2j9Nu0MNxyyE4X3uqzY+BH/BpirflREegwkGwfKeJxzMlyTCjYcMJkOybBA2mwbo49l
g9y9FBxLZq+NUt4DYHb7Fq552u+6evTMeH61KvEKQelNR0g+Fsqqv4asI1Z+nWt7WI7XUNQ0fIFZ
sQ0meXCRSpiE/uagweB6AaDyoC1tI5w4TewY6563/oSyv9GR/glMHla2zOSOkJUmu2la9oglXgcZ
0mGFQNrOG05n42qyQXXoLII4BVGTH0LqHKkCIMsLMlXVdx1nSBF1e31oQgoqkwdyHnzQa2x8kXJM
tfYMeTd2K72yl/ZQgZqBpUrArJNAtBGqeScy8yWjaGDoe9SlaKsBbVpoaUuFaiz1JievS7EnAsGJ
lgivQq2UbOPZMNsFmdOu3TjeqAfLWLuUTc5bs1gE6TubsFg/TfYtwSU7E20Aj+pDJpwbiVMshcJx
DZI/6BCuBH2IlBt4mNA71jPWmIecFWUua8903tUxdY3iUdMe1Ba2t3GijYHGJp0xSJBbauUDDvNi
oYcZIG/DNeYJEhk7DpbivLtxIPMIRru4GhdZ0b9DP/aza7SD6YgjTSAgQl88vL5mPfWCOw8xg/Vi
YqabMjjknQHu5GJ059naqea+Mc8hoqOW0W+Co+FK36VNAp0ZjD60FveafdA12XYumh0TZsjmHXY/
7JpW/lDhLyr0Z0LXl9IYHySVVElLxYAV+5Vp+bNqrvJgPbGPzIJk25FokWkGeOCbVrmfyrcmkV2o
2h4nHtoRi2nen7XpXZE42cqkPkiwtsEhfwY6OaQhJIFljejiur3AZbOy7f4dYVLupQ4YpywHzVTp
aMtwsJnOVzrhn1bCRiwZTvN+dQI/L4p7vVTuaRlgk6v3Tmv5GnXVQpoQtGrsMMZoGTbzrVyS45NL
G6HjPZKnpUNeeJDPRGe0wWnurRO8u02hNXsl1A7aUDwoU7yXdfFMy+aGeevD0KcXKZRuxrLbJLq9
1nnxjoGxUanRUrnZJN3szZME9yscb8IOvhtcwGQyD1OEE7/tsFdywnj9EDutMcnqB9WzxmxF0/+C
GQz8cCBdWrvRF8AR7rtmOMHX4bkIn0Utpt3cWO9mb35legy5SZ+IPDXxbtjpCU/hScQzK0yV3apD
yu3Q6CuZxow+xNf9Hu8IBGF5TmlpTNFeTPkK1ZIrRPagNVda/rotGqCSmpun9/N1ZtHjbLCeu9jm
bd27DgHtLZGXJANtYmgdUJ+ytYUkMhk2SHvS7mFUl03CDzmfCoaxOHErXvRzGNA5BJocsHayHbK5
w/mhMai8ltahI+lewfrLfmCd1YecrCLpoM1nQ7u3yEQAjq47d113tkyaS8KLQWtrheMKLKcwYneE
oyzmuWLbeCXXFl5VV0uHiItJDB9Nkd/qNTS3Zl1nCAsJVRFguIro01aoG/haKd2IMd8aPCoBN9OA
4uIrFRQSr5K1l7Hlw5rL5FNbvmnimS3pjWRv0ToR/D48VoSDzxOh9FLLKryMQtXrSUithn0WH/X8
VDcneTwW8VmZ3kznM4HAr7V3nbRqMDeq4IjkIt+qyk0svSad9OjUk9sYK6jkZCkpiCoNn7g6pN+H
hIxqhTxpJfrUugwfLcmG04dirpkYe1oCXJ7eWQ9RH0WbuiUycqXP9rJJrVVH7TxrN4iC75wMhjg2
tuxspmvDosohACMlRjaO37X2NrBgbQSvIZHYyjK0pPsU6VzYXdoaqrWghDd9g3s6NSYvl98npfMH
9a0XxHBu4/5z5t4a7HVqt2yzcCvzLu9CEs5pBQs2Z9rOzPTnfLyP1Zj9NNP8CuHrS4KIA2cNjceh
rB7JPeN3pHRHjMVkyF5b1H4zQumVG7fT7SUV9aA9pcNjboL5bV7Kmh5cla+Ka4BHm7pa+kry0oK9
rd9i7athigoldCMFGm66QyPqOTJ7K0BrtM/M6lEL76wO0xuP4EA13ku8tx30xNcXCR3FuPkQ063F
v+7i4jSRY+PIT10Y+ymRva1c+JLxPgw8/QBBJfkwZAo1I+beqWJpZqMxVJ4SCi/Lex9iIBuUkW0f
MWjl5Lb4SyL1o57tNVA/V2JljskYTrpDpJxz4yhxb+TsvML8Kytv1enVIgvsWjAVMTS8R8HRhqvr
/PHqYrP88Rr97XcO5LbpPcsf2+5kjOTvKq6p3iS0zhn9A9xs2Mnd96LANLpPm72kHxtlPUWuNW7b
zkVKWSnH3rh0hI5jkORTg9eVHq8CjzDeGsoT4eJxwR7Ei57piUuCFhapIKX1ahJVFS3kkDwINEj0
sIEALkoVh/ZynrfWXTkexsQFyb4ogf4DVqYXrspsoRc5Xn3KUiBccD9r18TQxOSEr+lSwAY9aef8
pkSnx6cubJDWreJ19mtQ+JjHitAXtCcM5cYkpTp9He6HmWbQmaqIm1vpZxdLW+Z8shlAuiGdIukw
KZVntAcNQnYxrjTAw9Km7VZm57PZN2lxyJBuoZ9SwnqoItPmUUWMPZyoTSjVw+ELRjMZImgeMRmD
Qu4gO99Rk5KLQLMa+GUZeopARHoex6Ue7Fhnp6utr9ySt3JlYIoZbuNn1N8bxrG3eQUtCsLhyw0Z
itOrWrtkRzB7NYmENqjlHtPpBu3u1Nz2QDBnIJYMUNggc9vzeLVHOtNs3c/x+OJYj/Hsd6ErW4sK
mzhji2xTCBeVV5UvQx0PruWjpc0Gx2PhG145cYnhcePI+pmYA64rxtT8QnRQTRo8/nvN5eU1SJtA
21oxkkg+abSF+FUC7Q4OfUc6xafZbDu79+khc28N7THJn/kUJn/SxIwuSIbN6SMo3xi7mP3n8CX6
l2LcBc59+JVmPBiHnPU4oLstuyGNo/wrh/s4RmDOz720nPTG1wOxCIVKIo5K32oXk3yFRTAZqb4f
pgGZMr8JPa5jYh1n1bGR2znbOiTFgOyT0pYWqLhd1GlcLySliykZbxpO0cz2rt5cEf6OtOfVoQeb
Ib1TebQDcydKcFpzsWQfv6u0dTVZIJ0DpMg93Ud6oDjKA+fZqrKVQvsjlo4sNEe1lB4MJ7izdQ/k
5a1l5/BCFO4guifZm8jXgqiA3jyEDHBEHsFsBFFc2xte3V4nX0g2WMTtOsxo8QGELWjtthoPQbVT
6ZyWHQWYctRiY2mpg9/31sqUCDto/FGJvARtX6dskHEudOkYpLOX5g8KIRk9BOAuf1Jjws5KGnaI
cVvCzaYxOzDIXkiCwvOfvhfGcDYmjcmOBa25jpOrx94QR9BbuwzPeeuNfDALbGbE60Uv34iqn0mh
apLCzxv6B8ZHLgqv0PoHXs6+qkAQVplXzB/k3nvQ4rdl9CLs91zTqRYy19K+TPs+0L7giFOx72ta
ZeG0n2VscBoL6jUPRyecgb16SZqIpMM/4AcV2et6Gbbs9ooFCrkFVdtZjOU5kCS83+1O2BQtdNkm
FiekvMk7GpnnLjhiqaAAn099h7F8TE5ZM32GbHRrGVYwIzNivdKFxD0sWQ//w955bEmOnFn6XXqP
OgAMBrHojWsVWmXEBidEBgCDhkE/2mznxeZDsYtdTLLJw3XPgqtkhUe4w81+ce93hUzW2nyrnSuY
lnGJNJjgkoq+ZNL1usxvkvqJ6V3oXixVbqPmTvDXjfFXine5cA8zV1E3FatmOUDfZXkHSTpfOX79
KAhxN30ohIda7VSQrjv+P/OsD7b92Ya3GYNwLRGqQkVd4nygfnj72NksthdWrS7X5oTLABF+9zpU
n31zn4tdSZq6zWqCQlbhXEkSa2WacKMzsVqA8WCT62Ev+2plo8pqIGzb0H8rWJ4Hb9z0CWbwAObx
xaTPVy3fQfcqH3d1iN3FP9PYEIaHyn7lcNtqCP1Td2jNGx+7HZOQMLjz3MMw33st1z8jlsfOfJNU
nJ3xSpCVL09JsqXkkyVRiT6oxY0wEowjwOr6K0SuZeBD934gDadxfgTlmxW/5+qrVnvHvrO8iQbX
Whuh8wZvJ6RBmr2T2TOkqFwF1hw8P659M+t3RnLXc/46/I896lDdZtVecsQoOB2HSmC5PxausWXN
ssuiuzm5GYM9EBoegrXVvbu9XqnsALQUfIcVECx1mOarXLJBI6+ouuXXCcIbq7rt/V1TEbt8I8qT
P7yXxrvqbhM/ODCZqILqVAfyFEW3wBF2SYIe1iVJy+dbkM1MffgYRDxx9T1kPEYK/0pugYmu7kXx
Hgzl1lxWN95zJqm8g/vg97XesE4r4prqPdlHq7DAfpEel8A+q6I9I0Nttgd6T6CWxr7I/E2K1Nd8
sbEIhDS42CNWYQ6zQYK4I+6uXwmFk0Y2N6FxGiKAJvNPULDHRj9rfe3y3mmD6Ud13SS3XSzWMjxU
xrXhPVu9v89mhO1DyCAmYS900/vnZjiN/cV1hitM3dS9/cHPjIehiDfMtNeFcK8Cq2Zs2K/FkN0W
+mccsUCYSQeuX6JeMI9+9tRL1wErGZxLTwFIRinT5h82T16JJCR+CHJzYwak+xDEFQdHK1B0myiU
XQiz0VmkMyJ8gw8aPsfUbewahbUxMoF31+GwM+LhziJIr472GOuJbMipyBUMuXylmHEl/oNXsWil
unU8BlbqVZX05AU1wOCvPJZ+23hOXmMvO1kdjgOAFfHad/S8boR9iUuqljHUfFOR/WuiWlRbX4XV
eAcCeOUN+mry6AYmv38LihSYPDlntbyOx6HfkUVkk9jl3Ix1R7KF7z3JUjLRmE4TARGwOIo9UW9P
dhi+B35+q/Gdibza9Yl50NGAGAfd8qpKCjo+geGmiU8DW9I2Hg5RH9+6dnDL7mNeyaSKNhK8iqAZ
YCOmbkdAJlbhEzCkT5PfHbLKOeYqPvhJjcsj4GygE2buiIyGnLhorTRTPrKyjwHxVEhoBE2r3PqZ
eUnc9pJF5ZXJdsIV5GQBIzc3vl9BdK7Lq4F99rbPx3c3zr+qbH7QVcuUjwbNMIcbWAEXTHon+ueN
F5GFWun485+Lfv6BSoZrgERXsmEg2rq/iH7GhJRBy6iZb7Texi3DnS2pY6vm8M9fxlp+zt9aDXwU
iNgcgcctmM9FQ/MnNQ7ew7iPR/5qK56PudsBBNfNAxG77KYpyU2Q4D5egC6TT9r1d6lwP+08X6PN
N/+FYOcf/sW4d4XL0b7wyv72N8GaEsE/4jfJ0/zs5sEOWNTGSsW/L0lDE28yawrgAtveLwI+tP1G
yQaKP3i6JoZvY2eXAJLGv3hb/94+ytv636/i/6KXzE0NasJf+KxpCc/y7KNOREFAfSG5ZCZ6fKa3
3vQvguj/4VuI0JRcbNzQwvvlw0wzTAy+y9+WsDkx5PsSH4EP4F8IuNxFHfh3z8yfXuaXt9ATkQ2G
gJfpivRZVMuSS7av5ihvBx/IkOndDORatkZ8a1mMGRaqDiDuU4eJqI+mnwEhNSuicF7SNt5rf3gq
c+yTXcP6oM5Npml0WkS9FQY2Vi23JTl+gC2vQZTQ9o93jtM/DYlxUjl7VjsvfwRh9pjnyb3hpO2q
ovORZndvEG+qyQKRyG3MwYGFHyCVMZL6lHagyIcxvUy2+VF0LAmzIv1ICoaLsyf3JKbcZGW2V419
UhjeuC7sVVOlV21GkRKraYfx9Ui8zR1e1KdZVj1LNnffxPgBi+ak7Hz3+7P0v5kZjh8FNBtf8P8Z
Gb7v3r/es3f13rz/Env1l//yr7FXUrhcF8j8UFebGAj/4IUb4jfM5z6aEZczFByvxT/9AQy3wIz7
eI04ZvhxSGD/Cgx3TDjjNpIUQAI4Njzh/DvA8MBcvnL//V2RLr4Sfo4HyhuwOXKtXzSI+eBPzih9
4l4b68rGJLVa4Jq0OpJ2Dvb+eqwGwUpufMhsw4HVAuhKafyojhgHciUaYm8G49FEMrVJHGQ8Kbl4
sU8plJsBtUDS5A+FdpE+YBp/i1p9rmOrX9dZQzcBHo+9l8kUs12ETEtvVHbRm07TFtspst8CNjWJ
m/GPfiCwePQ5ogCJikMr0+LM6OxnaHonyXZiPSS0E8F7WCaXNmZi5uhTjL99ZfnJxo2nbToQv9EQ
3GNni4EwFjdNK9AHESjMnsTt1tqdrseByKyZEOcekR0hfW2/d0wKOk/nTwGusI3owpvUhtfT9zOh
wiywg9RDgDdO6zkOrJXJ+G87CxBm5IWT6RuZxfNYFx9CM9WYGs7UZKq+ZdxFNBnFIe2o6ygkd2Bq
bEpTNZE7Wp1YHna7epD6HEj5u0cxpzOdP1Sk6s/GLvs11/Kls7CxxSlFR13i4Seaw/SNfShje1t0
1nUwUk1ZuX+DYuyb2B2GDqn5TgfCQjJpTWyWQJviWhe4jjUxs8n0LMqcAtkkmQQTqqaJ0iwH2WPM
AbYcWoMbp41ZEHf61GfqbSwSRfUb3BS6PNpuf9LCPrtKPtXusLdDm39kUEa016z3su0F81BWfcVY
wYybJxBHHvGHtksDVglk14FNqo4FSYtw3/7iWN5wyETyCETxGiQcJWj0lY6Ru5+Jt9j2NivKMCZQ
12PCZNBIoxRJx30DN2njhylbdrhQSc8HTxhKtel4mVMqdLW1W98ltYbum9iL7jGp2DQWHQHARiQw
GfJoszJKArG2badEQ8rkye/Ee6AlIUWOtnYq72JweI2xiUjg2gyelmdHo20YSWxZO2OqifbV6LJ0
ku7QwPK5K+YnhKX8xLFCSpXo9KNyqJPNMQfr5xNjn1Ts5WbVWWt7VszT+wqeXpm3KNsKB75dP2yy
aomRsIzyMo2KksCRYASi9CtXpfo07UESM0+hb4T53WgO8qiYapB45jjHCI3oKcIjTdDGgAhwmotD
73vDXhV676W9w0wfK/0onLsiShDrCGUenYhhci3e68CILsNAgxrXpd7CeMquia8lXxKiAndW9y6a
7Ei8yZOxJBL5QXgxxvyurvP7LnEwTPoRTMLykM6kA42OcRShfwPzFbGsf7Ga4jO1vbuUwI6Fs8RU
pOv3EZCEsVHvhlwM16PBc+0aDIg1mS9+yJaK/W4tyx/coGemFAjXMGXOTV/jVGt2fmVeoRY7D0P/
Ys8sJytvKVLtbmvwzmYdWL+pZu/RExvp8ozyFH+CO1iESfMtzkeSf43+lSbnZKLC7pawo0ipa4S3
X4bbP3CaBmtdtvNuSoycJ6UAPU7ZIMNTkDrOm6OzZ3wNtzYcx12foTEsJbEdpOges0G7FA68MMkM
/i1ZQe02FL3DJDhKHtrA1vAS3IW9iQjFEblxNVQeFEc+ThaRKvshQzFsoqqg5KiMbluzgmVcFrHG
aIbXEZTtqm1qltwz7ui9n0fvaeAxJ0hzMe/FEhRbSO2uS4fjk4ykbeb0EgepoQ5RXHk3ExQfclln
vvz1VJ3maM63hkvolEwH1Bux0Z5DIaDxSGletNRqQ303Ayn1/bUwfHE311m8c2NxPZdoctIZUFyJ
zigRufr24G9HvMv3rdvbF0c34C0MT66X0MVD6zY1qwlQXlkl5k1tMPoq0rR661vssw1ZMEFoMKsu
/Ww1Kj5S2ZjdJQms6RmtmebKQSFm1fQ6GAxrdmzdlpylJwWhrjW9Kz+Nkd+OJZFrrdHeTpUTX0UV
DIUMEt0GCMKr5RbewSh7ZINxMV0gWX048Mg6NMmbbkqqczIBHhKKN5NUU9QOqiKDl0ORpS1q8EXG
Lc0M4hpqDmaR6O69OjtkCRm6TseAhgREBN8c/9u8NpEPEyXPPJDUstiLZ0bxvMlq4QJkwp82fo2L
dBjnTUD87rZbMngj18VHDV1xFc7TM0F0uPM7X516VPL7OtTTOotZbjnKfEaV0x27htjjVhXjdvSc
c+2RWL6BsWKlaxfN7WkwHWNrpro6UB2S2cXGH8lgMWwKKftnQ5XexiLRcp8rRs5YVxgI95lz6EZG
mUBDvkeoB3xTM29Pdu1nxumBnpkDXbcoO43izkcru+4rZkt4woaNgyVhZ9iiWoumJF6oykjAEw6r
RFvxoxn+EjJbsscPc7kuU+rjMbCrtR7seK1mgurx1+bpNF9mZaEUhHO8Em0jbkyH6RbBRsO2w+u3
ytqEYDjBnGswrGfTUMzdbQinRTBDLQn4JIfSgNoX31V+LlZwhr3HZpoKNBeMvNOC08Fwk2+gemwK
U/1BCzYz0uuNW0uAL8xrMofmESRdM/r+3g7a+bnuPXNfVuycrWWUOjYOOjDfbJ77FPGZDtCk21IY
72nkVlsrQtchBcHN3DTnZrZHhiY+iZZpgclbfo1VmqyVR8Zfw829ETDvNlFPFK7ALnY0hxiafYym
I0OD5IqGmaqOrG0VAJtoOlKAC0DZyGIUgFZXGKBxuH8uYQUw0C2mh7AdxWHsaiQdMckoNY7fTaVF
tPcSk9t6sSRpi9M1hsy45mNSW0uiNQXTVa/4wc0G9iER7jqO95AZ0l3iVUjYGrvhNI31my7dekvG
OoPdnq1b2pH5MqqPZEy6vcMlyJjbZYHlzv7Wdzk3+d3fp7xgbT7YD21a/ZT5NJ8Cy/HXA5l+D7ln
vBC/QwR7lT0FVgOotmz2ns3KJq/Zd8lcAThqB5Qf7U+/tbLdHIJ0mOLhNTJSis04CNYMPYhkl9On
6Px4S5JkvOLJep4dC3oPwsmUFei2lsGyuCxvzZZxWZFICLRtkuzCHHnWrJNznEakMuYtGnc1glYc
Cr0hoeW5V0GzTeciYoWrrxSTIN0PD4Rzki88MP5e2H6MkRFCzak6aVvtZGXuUgo3awyfZIvtJwxb
7h2Pb7kJwNiZSAz3NJqz0jXgkXoM3wUsTVJEeRQBlqovcNnviUoeEQEdUQg+hGyYXBexi6O7C5IY
zUgcjUgXz2yPuru8JJK9Nm+8hVkpWn7f0lLyytMcfg3NxzK1EysHjfR6sEKWcm3xaZXVkxe396m2
jW0AwWhdR6qBfsBKDkT2jjslOPhteukFA9C8YnyQ2+FdvNCrCztu2EoGJ2seEdqY6SUPm72RDHhu
8vgqdsPHKoXLayKGU1HAsml2H10RoikbUFma5IB+ZDLbVy7qAGG6qJERNqw62d2beDp3TUotPjZV
s05rghVJ8r4YmW9safGX8HOL0VjS3eYi2ceJvO1sihKnOnVG/OoU1hXCvQd3rl+YsDx6tkCiEnfx
VrX9uJ1cwsSKnNI4r8YzaNxH0Znjdu5ARpip/YBk9i4Q/UWTaUN2dVxvVebRMoQ2wqSe9z+o2Cgo
yTk6F+8hvQkJFK9Emm5HHb1xpL10dg62Ok63pdYD2+rsPhrTFyvR8Lj7z6ng6IsbSaiezD/LbkTV
mzQPcdn+9CysA0nLbhHaEmVXkz5EKatMn0BUHvMMZ2ldX9Mx7Ss7fZrEZKFfqM4megaqE8kg38Sv
05mQY5MEFIrJBplv8Sozme1if/D2U50pzqQkXrcKvZSpubhToKTwN8OfpV3coGAKV+RKym3fSuL9
1F3HW78yy3ZrR9GeyuKGzu9gD/Gpc5V3n0yoNiYHA5Djo8ZN+l1BeLRpT/eR6F7Dfvg0ovYxjDpj
RTH6w8LmJQ3jdSj7O+GZ/anu+d1tNAiJtEdwAMlbM0HplooZNgtuEti3Teu0WwswHXiZdju75T1C
nGuvNj54tvfOkH7FRUU13db1e4D7BHmC26Ep7mFtFFyQbXMtnO670kRS8R19bYbUpwNsD2MDrUmJ
a2U76VWF0ANkiPVdlN5J9YinutDYOU1JlGWbcFUXGYclkbRT3XAkjtYPI0DDaIbIvaoeuXRMiDQo
JAS4RnRVV124GTqW9kSFDRyyJu2PlV/hRLkjRuY1bvJ9m43+RgqLYzXnwBdmOG7yatE1jfy5TX1L
Ah8S1Nwj3pMDaj26sbdrQuPcmnXKJt70DoPF0DACc7ot3PJx4llCLDF+zEX15jsiOQnlUVabGaCv
MjjCXwM7Jav0AZS83luFuZO2vrRFmq+RF+KkKwG629SxY5gSoEpw6CpcQlXnZG436ZifY56aFdEA
BVwVYiAH8PmszkijN1HkuWM5POCreuDtMjdp695aVfE0j4QzizYKX4RV3oslF1dq8fCnccztX0YY
f84F+2Vy/Ptkg0mFRdqzhVMUc9nfzmsHc0mqDnI0SEnzVab1vTT0TWRNZJx0IQJyS96UiGjs1r1L
7exUDOgvC6QocVA8//8J2RJXt6BI/ucJ2dt7Xv4yHPvjP/qv4Zj8zWZvDD8BGoS0LJvZ//BTt//5
H4b3G9N+E1wSFA2wuFIwi/tjNmb/RtEERwnzEDMr3+Jz1WXXxv/5H0TCW1ArTZCOFqwUAs7+ndmY
9ztD8W9mYzw7uC34aYzhEQb84kKHpZQ4hYPPotRyJl9Bemjv1IDun2bUQWZIwYcIy0XEmLbj1qyD
45yJn8gE7jqBNEK48B+Nyk1fcSAeaAweCXLelsAk1jNfB5rCSzi2PzOBcja0SnmuNQjCOo+Oyra3
kTlcByLdE4/8YIiGrZs77vsmuNaTekpK1Bx1FrGnlychqtc6I2IyWvb7QWh95fNyuKGHSmzYA0pO
JbA0pPV2kT9IxjkUJvYl7VSyIUpkiRTuG6yr9keUKPO+ncphX5f9uzN37hm+09Moe3nNKyD3Citx
3USOvW0VQ0DXRXc9qY4ehXjkVWHGL+YSOZHE4jOe+gblvH8wQd6xMhRLNYoMuz4kFiGzyRiEd2Nf
EB88erjCCBcwKlb3dupfC4PU0bndzzHtup8G2Y9BoGSqO/eNCxrtgmmjpHJJZoDV+GGUvktIePvO
kv9Ud9mhIj09SaNtMpSoOYtgm+SKT6NPDLync4Q7Ql5q2rO1iLp4PVs5mEA1PDF2fa58oTFhIK5h
MPIjFkTK1wtnu6qwvKRd8GXPC5TQI4I8asZbY5yLdeoim8umhtm82zJ881qxDWIL00pNi0uMJDbn
NlKg6rK7ZggOVkPlFKjuMxJoOKvsXRYBbXvUSzIS9CzfC1bSpwEBNtNQJqQ871vu/IfAtWkJpkA9
WDQ772MPq8yJTKh5UdWdeyPx8ElVehVB7Fpx1VL5584Gq2x0P1fBt0aAuoo1OvXI6OpNVGR3MtPi
in+X69Qvg7s+bg2KLPbhlYKVHBA5Ra32nAZFcxwL6mGqMCRm+GQ80Vt0hQ4fXpQ56wAnlzMyGaH2
HjYlQ0BIVcPeHJvwgRDpQxvQ8VaMdldmY198VnpcqwxsJtC/1yJsiycuLcR8RnBXkEjB6HiKtsIH
KGpZmkkBjt+0NXjI2ITwxI6neHY/DYNvpu6oNbqpvvXnyT2qrJG7Gmgf2EjyfLIZx0WK8lPlXnUT
x0Q7uCUUf6NJHv0svFJ98R3nwfNkgbYjp4CsWLD6bHpkTWXvxpu5tRi/lihmRVLel0ZDn9FLUH9V
+haGIRkLgdDHyujVi/Tp52fspsjZEKKYRvwU9tgq5r7CNb288wlCv3kmmVKZJMNbze96yKcgLG/K
AhBJkd2mmgVRmgwRYcbYGtK8+Kxoh46qEMOOKzlG2Reo66F1A/Reg3POQw/v4Yh6RLAxhlyA6TLU
qJ98bE5yAPpKRPylnCIGXp1vrvO+QShIFvcBnxT2RZzbhh9FG88cHSopek+zRqOJv35rTUDTcRNF
izfNVX7IWNfsGUAMLwXf/2cjzPxnYCvcpkZ1SLPKuNRjV10c17017To9Ojo0uVzRYzhWYW2nqK3v
62wOrhVH8P3YoLGwcVUi1y+cE+WUOplmfCFfo0BqasgDNr3knET88BiXMY9riSMDwsTOS3T9hH54
OuTh8sh5DFtbbHgniCq4quP6paxZ1eU4Ey5TOGbbxKsf6lo9dVb9wMCFLG6X5zVefBk5EW7I4+qD
hQNkZbktDVkYkrvj26C85xABNlOyrdXMr6puHogz6I+FdO0dMHuc71VvruvOCu5N03ngY0F7YqUz
zrLJeqno5y9z5HxOqWCb4dIqFxXWkNbEM9SZyJxsA9VLgy5Mx1m0U3V1b/SVsYOXSJaOiR3fLAT6
s4puqbJQmSa2jql886WmlxE+DuNGhpyBs1Uya0wYe8WJr65gaO1Gg3Zbc22tJOcop734jl1XIxSj
YvXJH2FqmfKQO3W1BSA7Pc9LLkZqxlwq2p+2Gc8qMmWQmZVxVBG7Bb1Ae+p5WU1GITuWvht2hZ3J
F6OK3+LCfvV8woPAqNI8YLXd0Vc/q9nwcWYSUk/q8avf2S9JhzbPYTCnE9JN5PCBd/y1dJ2nZKhu
crPw8d4SbZ3qWwILLlNVM3fJJORItG/xhMK8DuUOND/1cYR8stYMipLCGrBH2OkRIHJzcuBVbh1T
dTtRE4Ge5O23wGqMKmouT4EWKJqwD3lBjuvAYEtl+6xp3J6zcplGJd5dUyhIGc5Mhv1kEViX1/Oa
5YQEvhvhL2dawfTamgK+Iig4ssmItxwqHzXtFVkIhf1jtAOGiJmX7nUeTjta23BXi8JbJemI+Kyv
clrHLuiOJlLJtVu13jGWXF2iDFg+xK2PP3FESk/YQcnYCDcATnfrkSSOPOE6gfkrir7GKF2dK3Cu
GIjyY8FSClB0u21i8SrKXtEVKPWtY/oA/OTfkXIfuqlTe8W0ccXyrUDAQ99nW+xPesvdGwaS80Jg
3YnZeMd2UawHp744PWJ0u/+B0eZhDOo3REp8Q6LiRYrmbLoc7wNunMxr3rJx/qrj+lYLoBxTre5m
Ey19EwZ6HRuoaI0RWahZUj5FlbdPneq2ja0bB5FgYalXDFPhyuXbLbrhyIh2YbkqjOzsBESEaa3m
ubJlwQmAxcoJvZsoqNGXxcdoHD7jBAXYmMc/wii42GI4kUTFkHkYjtrGigL9Z4nMmgSCmYQR42AW
p4RPZqPbOTrmvSSGgG58W9Tdm1siHkmy/qWcx7fQIWDPTPE4lotUryc30KJ1Q8wbdJc8isl00rXx
2nnO/EaemXu2zAqulO13zDRTjt5N1bJEmhxsgl0y/mgzv19zOVLuhL210wVPI3HkwWZqnCekQdMq
07qn7y710QoNczsIxXcnwDkDAHo/WCMawTho+QYXj2YGDkCTxLUqgvQ7sUK+yQMkkjqaUIjXGWEO
5LUca9ntqriq9nbhZhtq3IyvrT2vlGEKoCTmuAn94arwhmecT0TDJ1mxDV3F/MtgqVfZOEIoRtBI
1OuhAW+Wmwj5WV3cSna0fViDyJniM6ONet1M8T2J6/0GtTSrIg9FoxgxneURZkzre6hcxo0GCjOl
kbnloeJBjIhAYr3Vrr18EddV3nmKw2FNBNqLl/cbq1XiODn4T2LFjrXV+SXLE5gLVfxQlu1Vr/Jx
MxUi3yeVEDtG/XyhynbRD6uTFdg/BlfdNGPHsjc9mMVIRjs5RAyM0XfqdppWegi8FeXoHcNbzEJe
RnGJiMnLU8aqKqjXRT59wdHdcjK0a1UJd9PYYr5mCmdvJg/LUagFlWNRPNfegGEvBrdLUhDOx0Bv
PEOhyO2qLyz04YYh+nkYO71jHNxsgyBkgqoz7zgOeNBkTmZN3hVXzMSC9Uw81ZoL3NtRK8ljW3jV
ijsgRGrXW2joxvmly/DHWv7M4SQ8Z5txYxwCj/4id2K5inA4M0yCX0rDYh3sJvVWsTF+1WJ+NiIb
KV8Tdjsn6ZdK1MH5aXFlNgbEEtUUT52MoAKYDt4Jj6JNxQXbWzLL1jpueAEEUiun9Z58ie45mxOE
oqaH6TL23jLlcZaMeP9lDvEZ8nCwbSvf2uMc+HAsNGqotdRJBnN+rgb5alKPr4M2Y/ycMlrAyRbt
BpUBP+VhviQsz9ZZyocSpKAyVNRZBzeFdOS2Mtm3CALR6TAiL0rRvxABkrAHLPxd7sjbLPCvdQji
xR7ymIC2JQiu1bhMRPBNCc2qR4v6dZYc4Z4mxQZK07RtFrS2xn64qRxPrwgtvfKBep9ipfkk8vGU
OXl7qgfX3lcVonPDD8CfsGpb9LbxiqFUvA74k0+IAt2t6S7YBQf8VuryF/kMGRFy95gY7KbY+SFK
RCINP/qmnR/6UPobM/Wsw7A8w2nRHEgt+gE57i/iqP/tah2mB/9sFrHvkur//p/5s/w7sc7v/+Ff
xTreEn0RBAgamR+4LvON/xpI2L8xSkLYye6WiQR5PcwC/hhIiN8EOgxOE+lKjvmAf/pjIGH/tsRg
C4/xgU/Qz78n1lnoZn87jnAdi1gJD+Dykhb0C6xugLHhe0sTB4pqoTCMWPT+9Kb8o5nZMhP75SX4
E6RtelD3YMH+MvEoMIeGzXJRE8JQtC2ZhVvBFlG/mLF/ZITdzo9J8FRF90D8//lLu9bys395bRdy
I28VaigLwhv//melp1lgQZMAIiyU58r0pytozxw0Jd+shtt2FRXdT0fFUJxz48lMkXiX7XRjOHAz
2rF4TBMWP0JW7tk1x52RQYHpSafrOlLkmmTSTx4EfIxZoCqq3F7XzgIkqJz3FID1JnXxPKghgRed
6mY9EW55nWfGyeqJfzMr1D5+GN1jbI02ozF8Egp5wSQcbVm1QMSqIxTPnrzO0vCFU7qknqDlaVyM
apiZo5Xs2HkNESq/StOkzcQVAAIT0P9nw9gxi2F94bVIW505P3JnHjJFOEHnJJ9g2/cidA4yhEiR
wlQnl/AmkrQKpfdhVqgQs7qFvmLnJzOlKOxLkV3xSyfE9aT+So99fGDtHbALBe/U0aNsgTuwqpkQ
VrOXvnIkc4KgtO7NUT3alsK5nI2cUPpOqPyhw9+UgseE2KBOwxDeYaB7HLLoxGG2yYzpZxqpH+Oc
wMxuADehT5h9jrC2eCCC85VMob2kN+HqfMxCJBPL4mEo6TZswDNxdxbVvNcD43HZ3I9+ceWW/b2t
y1cHBpet2JdmWXwX997LYOk9MaibrME4XuJoT6xdUU9XE5yDIVfP2miuhha8WIJ9SOb3iRHdkVy6
Ia3t1MEqa3EYofS6bQRFh9tFBw1JJEFlM4b+0YjNg6HUk29ATOERhZSSYsIFhuJ39U1nMFcIApRb
QXsP//8rMNXVMIEp0T6ZKJiHjVXt80cISdLCUu/NVreIDjCQxd85Wwt84NaHT7vV6+bS6yWthA5L
gqjqMrtmJOLujNDbt3lcbcphKE+T7N4mnV2bJmMhP4VjQ9PBDdzqB9aGDIREd8Z9xIdQvhg9vs2Q
4Qv4qO5Hr7tbgdmGYRc77szy7A3n3U8+5ILSLr3PS1WveFxfujIl8aVCMVqPwwm0DsuscF8T/oAR
/pRggqv6eDOE0bWwa0wl/tb24iur66lWxn0sQyQCtc10oDsvu4b1hHkk9eNvE1G/1w3nxLT30VLq
5ZhiwrbTK+q9paXwdlTXqPWINHLZlYyiwhBWYiOuPjrPO0vDWg2dfJy86MAO7l3O5rFyYVaknj9D
ySqYYlTFwEWfOMckaYgoobCnQVKbivWZtgVeY4rW3+00yB6Mcv6IBGF5VnLjCHHmHD8xbIs39Vgw
k0BRUvq3kRW9OT3RyVWj47XM6oPZOWdz9jdzh/LebXBSpdDW2LpvqJOWfeFIlZ9fj6VzMMzgJY8R
M2X1/Vh4361tLkSTrc8h1HnVFfaM1dSmt4Zvf3cwc0pbnC16+CTOryyqd8QdB0qwdWnG+8wTu6ZF
0ehll85Fc6jgt6A42kR1cjb67LnHRBhDGOHbBDSkQsrnTGcPfEZi8e56pfMVNTTspfMRMtk+yNH7
llTkYKQCbFbtdJEiuCqnM2/cDUSwW39sGDpQVIlFdvDTh9MRotfhMYZA4NYvhsShxky5HegsxwBX
anFtpy1qOSPATmNfsqK+zWS/ThoM3sort0nDXlGRw2uksK1wkfbAB4TGsNk49yan+FTqveuX92kc
7QQgtjIlz6WMX+hOt3nPflfB7a2xjOPMZzStYwe+j9gqpJstSysrwzlK2ARYzK3sxz3OhFubDzgN
v8pB0u7jzOzTs4+S8/+RdybJlVvZlp1KTgAyVBcXMEvLxqtLko+ks/AOjO4kUdc1ZvSbOYY/sVyQ
K+KTTxRpUjYj1AiTy5yXqM89Z++1CTZ/ysbo2hagrqi/MYet+Cu8FIY7g5IUR8t132c/0BC+0HXb
Bmq4yvt434lnVKNLtXr2u4bAo+JAK+pbUIqNUikPoGkXCZ9HK34Cv9K14VIWINJ8etyOBXWOZEKb
VA5gkt6LBrZjyfAQ+yXeYz3G7GnPPJe81hKsWG6TY6AsAuhRspJHgRrQUEkxiVM2r2gJa6ddl027
rIn86ZyIkJtqH5iUuz3IEMNKV5W8Fp05HxniExTFOKAlxCbK59LLFsi8ngpDX4zxQ1uCtvQkZztZ
GEVyyMpvxLNUbnIMyKih3IQqNLC9YM9KixEt8KLW/INqadA52U4F6YR35OS/ZBE5rc3BIZlzJmLN
nrmMKdjtHjs/uoWvjqfwhUdiZjMKyNXbDIGwZLsOdInqPp9pHSnSvEiHxn4hIlDiyC2AM7KZndXV
ZFmT85IxIm/H9eRE7BUbO5i74pFfmmaxLRSAW66Bv5s9XyvalS9/+Irgz4uXuCDDJ3LoZLausyCC
c6LB8KaDKwEADXJ2fdXLm4Cc18EpXko7u4BP8twYPHYmk+4a+c/aKwVGVakAClPDQ9HhaUEduW+a
blz1uk0HXN8H+oDNLb8WnnutNsjfysjztqU6Vrza+nzuOvUy7ztS3kN/1mKRZcxRYPkJ6nSfKxG9
UIHWrdJSbJhjfqEG3cLQlFuhRJiT7SDcKEB1EnZTK5kNl6JE7+eTRCMHvMl2cBsawZ5RK5daFimw
BObE6YDuz2oGHMD6cIK2cWXbyTFMS21uhyr7o0BBpOc5j7ReuQdLDbOd7lkr28uMudK6hzLplI1i
p4+RDE41MuE6FyntxPqpRSBJPjGonKpTupWvjHwyBD/T63gljHWNwsAN/BVh4f6GJshwkrr/mjMO
OYosijAG9q+artzQztvZdRGsI43RVj4xsGJnsux720qLT7JAveXmyWWeGvGaLTVtItv96Qs7XCSM
y5eVK079wP6oCBS4Y60wCDAn3CQrknQVmkw8Ktda5nBfNDeON0zs2k2bdbBdzHSDNuoPQPB/+BbK
NAQbjr8e526al+rn+fbp11/6tX1Sf8PgYE1OLX1Ko2Tjg/3nj+2T+ptjQNEAEc3+Whhwvdm8/Gv/
pP/m6OjybJIZqK50lTHwv/ZP+CBMm0mw0E2HKbH5t8wO0ODPtxhs32yDaEpGeYauizMLl+/HbCTG
8LXQHRofptL3B6836VOFbp7duHZcZ4uQ6pyuK+0GmkE248cK2SKjitZf+QGFW64YPmrVyliJwMuu
rdHw4HkKqyTSSpbG98yj5JnrgZ/f+Abmdh3Gu5jHhdrG68HPxXOoG+k3PAvDIo9c/8lvDcKMEnrs
x1YzwLdYsmcDwgToNis8FVyEzWAqZuZzMp0mWDNOUE4kWeQm5rOMaQn5Oq49S8MgOmk2JeZscPT0
wndK5NgBMAl0ULzdcz/ZmWFMhy5nFNmEirsIU0KlgRjEBQIjvUNV17FBMsoCSMsglFfN9pwjDKNs
5WGpWCllyDeVvMR93mjK1jSJzXNDPd/S1kTWR50IUNH0y8vWaAQtIYtHX6uBQPitm23UIc43Dibt
U9sUSN6TsMXyjYhkCvmqLO2QGAVjOz1hUgiOLZx3il4cUBg7p5Em9bMSUldlZV0snbErVqFFA3pG
saMcOoHAfAbWpZslCXASiODeLpYu+pmu62teKwDySo0AMcA73o7tTbQxcqt/9YO6Ptq9Ox7NJrav
PUJ3GRt1KbMVEZnVfuhQ0/MrxoRtFlYVnrQ8SzdqYXv9PBt8cWBgxQa1j1Vvk+ZF+oQmbGKtt747
DSDGTUlY3z7ESXwSXS+OYSPyAz1nNIqoiBk9gOm+TNBwfZdGp9xUZR18NwdRnozESY69gxHVqQNm
U/nASdISRblXiTRi6j6RdZrBhjsVjhV62cLu74PUMV57t8TCobUpo1G2bA4b5zh5cG0zv/XNgY4V
w4LmiqSXemswtFhVbkSUG264WcBu5oGmc7BskF4cmbwbh7im/wSVlekIb+VmmwS+dUUzUCx5vwfz
ogw75Naah9meeLwXKYdhQeaastBTwr3UEoCbEljm3ucM7tgDt1u9yDnlqPBO0ouBDqplERxlFHPf
gWjRD6FbqwzMqvHW0YkI12PHW7ZZAvyfzc8zw+W04ejc8lFP7AIBZzONE616HaMSx5jpx+2ygs59
IV0avKXW+c+q0qtXUkkUhHLCHC6lNJStUrYUo5nPfRMzuP05MOl0kawr0XxQinLlQomeRcQjrRQT
9K3obLFPwEktyrFnml0Ew85Q9XwfQxDamrZokN53oKGEY7u3okWELhDC7TikdAVrB8KPVr2YuSjX
CF66dZSBktEapF61EbnfHcfvIQRKyB9mKBhw+5jNnQRtSQkycD+QyrvxEqt9TKKOHHETWcM2dpw8
oqSkj4oPSQaHHpfyveO39TFxnPRQJ2yJMTf0jb5WNRqZcx3BFXRfl0JQr812FUl8RG7j43auO5hm
CA/oeVexabOjriBqK9hbZmOfVTudyHT0wEW/MkyF8C0X7BY9fHVvDrW5jQuz3SJSY2Bl8WpkJ430
bLTNVZIMchUNZb2ySpTGfl4Wqyyxmyt+dDNPW12/FPE43IxVmzyxvPbKpEQQCWpmD0C9hYYF27xH
d5kseIZmTWPcM07yN2buG5wB3oAvmUOMaaGoBTSY6c2+CIgPzWa19N2jm3qU6VqoYFgP+5EoOaXQ
HutIL6HIS89el60e3YSQmm6tgXzBRUcbb2GojPsXiQ7ayGm7grmVhyxh3jlOfBpyVMhM2NoxgKnk
wGb3k4Q3RA/GxcE/sjOG0UGu7GODQ9SGhrVvmmoTMQqmugqZIvz+Af4PL0TIuaI4+OtCZPf03/+V
nnkuf/2dP9q4+m+UJTpJWaZFgvHkT/93HWL+ppNcoqr0d6VwpCXo8P5Rhhj2bxQm1BnkN1nUHA7V
0B9liCF/o4UrDUoabJKWxBn6f/73u4jp6uzf3woTfznF33Y6UbThnUeZSFlDR9c6a+Qibo8j2Xqv
DKa6BSDfknojda8yp4zxSJUgzkI0sgr78Kwr9ZWjaDdGkL6onXOoGuWiK4FCt2N1WzlGAdS9zQFM
IJntM/U6L/Q1mygEKKGdzay4fNWyiWjkmY+jHe2chp1Rqo6M8KrWoulo54ChgTREMQSiNDeShVJF
ykKrbGuj8iWbhBDaqyeGkrZOMcyHptjpSjbwA7Qye610aCialm3StOC5s/TxnknQvi+leUk+767w
BDpdPo2uqrEXkBFvvDZDXmBCRwIhZY3dN1oJiGftqiVBwrwM9RGvC42EkqVmBomhR9sT5cKM43xV
FIJPed/dSxSbDGrqR4dTNaPlgo0jIkUY9NxKbYwaPzc/zxsqpn5WPJ0WsvfGuLiJ7ZIYlBSGa+S0
w7xNSn8D8kO/8Tpz1xvdFlNlAumUi0CeBWGfRN8t8rJvv0V5WyzcXLEXZd5QF/aBALkWiHqesGVe
Nj1bfbuMIS56PkyhJF5HbX5v0jrKY3a4WpPee444KcibzCJvF4pWPwSevW9074SkgrlPP8t1/8ae
2pSeumb8+egV8nsrmn1epWjLxE1o01PCw2XFlbsO8XZg6VNxzVniNaiZsbdlSr8pIhV1Sk0off+R
IuBnW4zsrFHMVDjASu+hCFV/1yoNnQCkL/M2jjhpIEztuNEJ3mRKpVXaM6bIvWXKmyZFex55Cn6q
sZhXBqo0R0fXZrQWzbOggjeL/nAlhYIwwE7DAykH7WaY7moBTHIeaiM3RhDht+jVl7Skf+Dj5RU5
GY22ho1Fa6uF17io0fvwCfa1gNkI2IdODVKPuD/KEMgV41TarBoo+CELsh2+sXzmSHG0OvTLjG2r
paDtyDBSC8EROqfQDNZYJFOUyd7GcemOeIZ5ha3pRFIzA3RVHhQnfkSIvzbG5tCXKA9bl5E35BXb
4mvjFcqhnWBRyI0Yg2Z5vkhM/TFRsjsr6d39WCOOggl86gCCzvTWQiBqZhhICrpb2gxKcbe0AVd8
0y3siS775rlT2AiEEC7NkuI1VOIevLF1HcQJLSJ/JQcbHMhAKga+sNba0VdcOB11nGZHODDhw5Th
RUNwObgG/JdoUy5JToeYRSSrkQ+LugFKGJoiRxoTJcs8lVetCwA/AHlXWRCSMZTI3nwNUu/UismH
ky3bCa0URGDp7FxfkBZ83QXd9zF2d13UQoQp5D5pMFh4obhk3g9cRoKKZW5xcCR6zUYAkMgZV82b
TrtKFb1bdGW37mR54Zv5jdpUF7wruHu0YS+M5NY2ML0oan+w025ppt1r7msXdHTGBWp/6vr0iBh7
E9GUSDz8x25T7hUzBBCHKhVnRvuoDUyL1TLd25Vr7BUoICuuw9SHkrc+PuOTbfTYbwOUua2KwN0v
aDvqt7EfZg9qEq5VgwcrsIx+bVvxZS+aa27qi2TocCCQBE53xm5ndpvtfRwHc8aAj/xC+rrNDWSi
LqQ2keCDT8HaskvUsDeW5tKpUPakk0fGt4YMFm+Xb1JM9SgAFKh4TTgCIIcdWmgN9wnRoTrVMEUE
/EObdhM6LrSt92Zca1s5NB2QTwwidRKiEAuN4ZgiwIzd4DJiu81fzS5l1Fx3XrlDIPPCRvxiFOmO
KfqV53mPo04fKSBqmavSf4um8cGoN5dDbzJJnnDR+o3etadBatPPnXe1cmBytkBLT8HVmEtNMa5U
iWnELPxVa1rHUQM3WNTVQnXNrchIBffiB2T8VGXRbVxIWmnVkVGqnKkt4QXRWFwIZ9ouRfZ3cBpX
0qS5lXt3TVzDl/UBazUWgyJLiRY9PvYZUR7Z3FVAtTkq28cuC5EpmKNcRlar7RqzwSOv93KGkfay
Lk1OFp0+mpjBcGhxJcyUEtd/bCTwQj1guArm7wgr4RAn3/omoBalNRrQDiAJKO1oP/ZVfeiI8dlg
G6puqgD2Zd4G/boRdYaBWnVxFDsvmV2c9AihUxdLEz2YzQSo6MflGLQ/vKQeuYzhd8tL8Wh65bVL
V2FnF6QhpU1Jf6qiIVX7XnxZayI96b3+EE0tdZedxdq0jGtj6H+Gcc/rcAojItIWnmdmG8tOAcyL
E3AF+PNFDvJON9vLWm3zVa+eqLk3ika+g7C9O17WaBIzRsBhq/VLLilITgKXp2nLQQQKDL4+GuZE
gZvzIJBUtuWAv7ICWZRLWnAmncNZRn+fHVOIQsSKtIsBbtIyEe23UHePFed7KY2kWJZOAWmnx84o
+z7A0cI8C7siit3WgadfY5H53nuds3NVrlXj2z9EpchTLAgl6KWPdcmhazB41ZNZWP6Jl93OqbnS
KjfoLONGnA1WHs26sXtue7ZwmqxD5oVy3Ads5o51Gdp3qjD9TafQBYfyWWzV0gHtAscgPviVh0Ml
JRS7BFMOcHPV2/jHjFISsdDG7BvCJlwpjiv2qcOsJuyYxoUY5g5aUn0vppwBu0GmWpk0C0pX2yt0
TWDQIVCUWfnAxZhIrYyk2tL6lkKDqAx/WGdQJvFGLHoR0HplB+Taw7bEHjZqxc/O9NeKUS0dobBz
DW9rwakqlE0e2FfoiS6KRr2PM/uIZtPnVx+fc82+jD1/2/BAerl6CIU4JnW6lnG4bYdk63tQnANf
mQYnB6WEpC3H+8GbsjBcvn9N+a0dGkaonkvZmL2GuTKAWlP0q3IIn+peXiBnoNcQ2uoayRd3wKBf
WI0zzuoiJPEJNXlQdHdFYz5WdUsQnu7wDAhwBhOmrzCIN650KCCd8xxUVDfVwHSRD3SO15Z+u0AG
hF2VTMch7hZtpPUEK+lXfQgeFiMD+2ItWKY1L4hM542mGuWTYcQLVFgp3yn5VFkNdl6PGBzIICZS
GMRn/jYaYJG0yqVVZTd8K9CP1eqNk0oUpdyJbh5iptKAt/NyQvu+wsm+aUOuedOhkMsGZ++Exk2K
8Yphd35KY/XKAeHOTHHv68Ftpamg9VP2dvShmT3UCjC1zNzbKZ4KQ8luvBLhbGXX2B51JlKyhTTn
q87GrfxgnZoIsICBNPuoDMsdDskLpWP/7Qm6R4qbB7eZR5xIb6vupjB4n/bqY69Vd0klbhsNYWA1
xM4OadYdvRH9intDB6uY4OSIEl5hPDeVrh77VMlWhRq9OHVpLRIbpWqeM0WVdf1UKIO+LHPjpuW5
12330DVWsSiaENYzOreZVOhC9eoOX8Mm+emFyLZNA7GYqZTdixX63TS3gcZA5xO3rR4fh1r5BggE
0J2wvg1WY8xtWPrfUq8gESrE41wDK3gKEU5u+1DFU9vj/qfnDpnIl6TNpcPJRIafxsFjqYanyjeg
OlbbmKG9lnXLMBsuEspFRsDigY4TPOQqIl4EbzDKxHZTN9pOK/0HnL35PDP8tV7zcWS0f4ft/qoO
nYcs8V9aSgQ3DvGEu+Btm3Y86n60bhzjsvKm+qVcGI2PAXpEAY2Qnq1DthF6NzkJ42NZ4WAwsqNv
e9elRqUNIgqRHIYP0SU32L1XxNVgEygoaTUf3OO47Jh761pQzvuQF6IekHUQLaGbA1TrEBrQu52l
iU+AW5JwEYvhpquouQn+IsBJ5AvXoYgkEk1uDCWlDzdtcnyzogUac1tZjbrTC3Md6dwQY4aMrtYx
AbR5ua8Y2CzpuDh0fxT1UvVCGwcsUDxX4VWMvs4gm7z3f6VA/6e3EpgiftZKODz9r3lWNv/9f8/n
Gsbvf/GPfoL8DRsTYiiHWYRpOnL6mX/MNZzfDLpnuFR03VIxnE3MqH+NNYzfpKMaDs0GE5sFQeD/
7ieYdCgYlNCi+B3uhPb/7/QTaFm8103RVaSEsTDS8f+MV97rpmydUbCftd2sDK6D/raiyIpHRg3d
7M2pufrVn3jbt6D/8cE6OOs0UoSIfz1bZ2idJCWCjOc9fLbKY+5e/4Ofj+5LZYQEfss5039RNxaq
kcBkGvliBAjhvfKX9vFdJ+btEXx0pjTVllyoiceln3HhNGvMk2HoWKG/GqNT5O3jAua4Fm8+P5I/
jZm4Im/XORszFSmljNmzjsQJhGptKdAJkxTmsEFDR/35YtMPe9tMQnPoGLpmSZI+ptHa2WJKaQdJ
N1GdEnwwumfPuonY77+CEYEoFbCJOyB0/tV5/MszOakrP1vVOOMHjmFZ1LSg6azqr7IH3R08kUu+
dymfQGXOzOZWHSi/mBzobJTQOn1x1NPN9slRTx3Dt2JBK+iGrteQaMVsCtBrLWx7G2Nn/AfnFlAh
wbaaY4KhfL8KGK3W0FsqVdtkoKXcKuUNnhWZQZBSd6YH+Ma4+HzFj47LVHEkqMhMJfax9ytGehc0
cpiOC2Y05niXeB9GUZ8v8qcnmYeMR4xRLI8Cm7uzJ9k3Ddmx9acAx1OnJ09oCL54V/z+KL27PizB
KYNdR+gsFsez6wPzRaaAGPpZN0+3wcZZ9Vt1qS6NRbXO1sk6+9ZvwCevcbUv4WRvgst87S/btX4o
Vv7O/rs3y9kvc/ZmMaCvxejHewJKrnKx8asDXtnPT+mfHvmzJc6u2+i1nQtHAa2odmocaBsYMrUd
Ztos/Uop+9HVe3tqz66ehVOWWTlH48JUs7KnnA3p3z8YXWNcT769oUM8fX8TsmGmRFWnFdR1Mxxh
RM1Uwiobsl3z5J+sxVdS0nLj22WfHY3RKIOTV5w4lNlbhxs/UzYh3kDL+Bnq9erzA/vT08VVMkwh
eGFaOM/Pny5mWU4hygamDljfvr8i2HeuJsd/sAhEJtXhQ4mU/OxuKyt3qIaOutiMtoLQ7U6pYXUn
y89X+dO3bDqUN6ucXSP4cUJn8EfNbtCj9JmuQaXzUD/CbPh8pY/ut7crTf/9jS67szyfwSsr5YW7
d9N61dBx/HyJDw+GJGREIJIX3/l7VsiMmVDa84CG7dyM7MWQWxfEUq2j3vniXfDRg8p7799Lnd1v
Ai1uMmosBSL6SLQHMPHO2umQJ5FyLf7/Dms67DdnrhzHMogMUmiF/43B7Gh+dxGW6dE/uEBC2BaF
Hh8qKo/3y2R4nLRiJNrd0K9AA0TDr73BX37sP3hqDJ1RlS41pmfoeN7/fJ+BbtgbFH4Z7JhiU3T3
gfvFg/nBPcYjCa7DgsuoavLsbu6GqifemtrPIlWNcJoKf+Ln1+Kjg6CwxAgtLZ3q8myFQoEyrXiI
J7PiNXMm6td3WYovFvnoMN4ucvao2Grh51UNw0/tg3lKo9PLHj4/jA+eFOPtCme3b2jqQsQxKwTi
Nkkvc+dWBJAl6i9uqa/O1lmlbLgNHouM66Gat4N5MYhnP/7x+ZH8uYS01DeHAu3j/W1VhkyYKs3m
mrfXVXPSzEMHoUKjq1m7KCHo5MTQF7JxrzmQ9p27z5f/8FIBDOOxYUfD1+796og9u4RtfjfzhqcY
qajJm/rzFX6/ac9qIMN4s4T+fomkaSzNH8gPaBe0T2fGbGGfuLX5B3T8Pr58AXrKn5eLV2+BRnom
Zhn/+PNg5s3aWTC/rxb+irzfWT376S8Ia9kG88PuRlmQ4TdLFjfp2ludjFkzP0WLeFfOn5Cqz+4x
9C2tRTr7tiP/aQbNYPb8+XF9debOniQdxImV0LDFvPaQyseAxs7nC3xw8wkmi9zmNlhkHEHvz1up
e5Fjl5w3t3nKwqNnvLr1F+XanzZNFhvmN0uc3d9pZ6VWbQwcw/fCOLXwb3kXtNljoeN0IrUGo+jf
Pya2+6oppQXY+bykstIsdrKI8mZgLF/eBwrvBnH5+RofXBgxqR5s/J7kkKlnO8ER82TQTb3NMvwO
QCUpvC8OYjorZzc0sggHXxylodTPn1gXt68pfLZDenpnQuB0GTuoNInzb5ntI3lMl58f0Ac3ggXI
Z6qk2ArhbH9/I/SMBu2MoIEZMQo9hdpwH6utJGpp/Ae3nEVJyEaPxfDqnZ06qKlEqZvgG12NWtfP
5hqBT27gLP7+AZkIXLkRUMr+ssC9KQhMI0nwSPGlTlKGGQidC3tDvOYXp+2DEgfeFf+z6P3Qkjo/
bR6Wn9EgvDmpDhJ9Rg25RYOjJ8x99k+uEe0U6inByRNs+N5fo6DF21I21FO8CHck9wZABPzrpOq+
2LN+8OGTJktw39m2jr74/Tq1MkCsE6BwjW4fjj8NUNJj/2i7X3xfP3iG3i1z9mIwCqgFNdvjGdRe
xvHBInT//ofn7Qr6WbWGBDoxURHSrou8o6ek+2iUX7zdPj5X0jSnbY4qJpHT27rTgw4RtlP/qfG2
KqSlOlkpFcE/f3iJ/7Iw/OBGYxEpYXchmOKl8H6dvEhs3UZji4/tdUivPYQePaVIArczI/jv82fn
wyvzP4tZZ+etRaMHOpCOk2ncTmLPWvsqFOOD183bwzmXZaEbp+5xeN20XgPf+lnJGdF8Vax/uIhF
/cnmUJeo2s/OmZbAZlGoQ73he9FvKa1RYX0Rs/HhqULDZklVtwS+mfdrpLLQTDNmFNdRKEp1F+TW
F1+Cj4/if1Y4e0zU2PbS3mOFEECH7SFFr1Ya5eLnl/zPq4AsAdw3WQdsoFVnL7KGq+EFbk6x238P
9Mte30roRJ+v8edn5f0aZ89KUfTo2Fu4l3nqzot+N4bWTA7VPPzijP35mrAOpBWbAcJkcjh7Vkaj
gDaqlh2mTIj76ON9efX5kXy4AtJCfjbfaKa67696L5CIpBAnUbGQoDXifezLv93aQFApTVzyNhZ4
JPbvl2DsG1hA/yibmHzLpFnXmJulGy4/P5Lfi+/3hcb7daYb4813ssLJzA3MOoqpr3sN4rqF/Tu+
CzpgNR7atWM5PrUWFsi/vdVlYVugDmUbTUPq7MnRTIh/CsqkGQ/QocN46TfOhtn4+vMD/ODGRiNH
y4sWEa2V88KGhAmXFGBu7L6j71BBvzNmUXH/+SIf3A/0uaahlQRy8Lut5u1JHHgFj6bPIoKwg8qB
D+x+8ex8dBgYdyRCW86ZOH9hwlEqhUy4TOF4o6dPiraWbfbFGjxt0yvx/G7g88LbZkJCahML8u2B
9I4oEcIV2DsiYxquXxHpcC/r7pnvD1mhAh1Rh84BO/rI/BVIexbjf3TEGvSquu5/JMm49HN1A0sd
netPPCmzihC+yMcgWJYzMjDmdvEdD/osM7OV1dtrtYXqDLhoCMZFolxLkSyLKa+RnE23gmMO4ho4
WeVe9cTN57dWu3fRKeoMPKJTWjDizyUayhgsm7HLtH3bSV7DCUL1ZN57wRZZ/4PED4MDqdyXkbWZ
KMoxMt0kL2eie9IRORT+vq52GOfxnMxEHyyqChXgZVVfOfW9Zzw14y1isIiogKC9bomM6zj1GWpa
c1/1x9i+9K3vFgGXjjuuu+qpNa4TqEvRTU77qah/agJHSbtVLFKFrxvLJmX1wXTvBiQI4daxvusq
s/mD51z2Hajpij/zxbZDPCzMgxiiB72SWyWGRKbLdY6QNrXvxnpfyqcY0mVSn2BPzv0EBOJwlOp9
F91MFW9I7mXV0wHDD6qeQohPAWyG0PY2Vn6vyH1Y9qsqqaE1PE95legJ5+VEKvR/QtRCAvpapBep
PNaNXIjyFor7vO0spiQoQz135SVkFdcHWzhoiuwlgegzskdQ85BekKMUSHCe/xiVR+B/qc8eprA2
DZF6XX7VoqmYGMjFxtGvFIvIqIsq2arVrkwP4bh1u0MjidG46OTWqC7LclUk6wmg7utINuNbKJLr
TL9sEspsbWUlUOWYXloXNsEY1Pi12CbjFqUt0hZzWzgXgP33uTdejom+Sgpz24Epy2oAfEq2GXq8
6qK9M4klgYMzT8xylcJsGqnmCklMS96SsdIuSFXY+UgnBKEgiBMT2S1HOTm48mWuihkhJaTBI10Z
whXc+4Uk4ANo1bImPFrYCI285wwYdVI/V/qAQEqbO2V9NXSg7xGZ+Mmt1X+3jfzOQRU4cch82P3G
epDWPIFfQfzBjPQ3AnjYa9b3U5SVBkU95QWTGSFgpWZD4AbO+ruhGxc4MpaY56eM4bD9ETqPeQbg
qBpnneKsHOIN2phPbtMudBtEgmqsoAfBw1Bf8vxbktyotbdIUh/YV7tQm31V/dCT6CBtZc4MDRTy
secWVPsJsOPiXyHWE23f2nAuUv/RDq9HP5iDZZynujYfzW9SPBfVlTOc3EZbFYhMzTrZGS4giUcf
TF+eb/Ps3qXwgw2ldBc6iIi6vQgd7OAW0fNXlVGB9KnBEYL76d2tW7wUdjgHcDC3s3znOjelra9l
LxdmacyIQVnQvVoU2avZ6HdBWC+pEWZO8WCbkuocMXuzzUxkI+qxjO+yDIPzq5mtNfsxQS/i6aQh
x2KB5hE8QMJVlsuhpvvjwv7uQ+5VJ9qg3t3oSOUpWG0ki/XEr5Dc9mMHJox4MDBUfXEZB2RI1091
tO+t7rYD9498j2gBkpEpeFoUeUqDke/RMV7It5kJtL5OejF2rzJU55pCJirpZAiGCN0xb0Z4DJoS
Ls3k2ULXKXPv0iNWOKapYRGjCuYQT9KV5eazplIQG5ncURRxqNQcB+lsqmJadMuLMj9GZELjSFoo
6X3uPPtofQ0Q1TgxkLqSPSG1hzgalj6mb98iAyk75vqt1C9oJC8t86cbPQ3Wjyx6bEc4p8mTGRPI
RwKz1x5sJWJ4cBPUl2YLVRWrIdBPWNwer/5tFqA5E99clHj8ql2CG9o9NeGDnduzMrvLrZswLOYu
gSK5P25kdxF5d1WSHJzoWQnunKJfZ+KQA/IHpZd2zU1MOohlb3r7x5iT/wyMK/SwsaOas4M1UGA7
zGe84Todj5nJq7b5aabPEYiBnA/CIPgr6mkQw+Xvrj3StIfeuDDVjRY/KbK4QwCIlN4gDQNIYzUr
U27z1LBPmq+e4qjQZ5PzS8dsPfcDTy5VfUwvwsDAeje2iPwaMoknRPegeeDjnf7SqXwyWpvEu8hI
qTRq/4WYKm1ndcWt1ql3eh+Qt8w3k9hXNSD4mxvWMIlqQgdJsTKg52sSK9w1pfksMgsRO78Wkide
2IT88qoJcTvQdN1liG3n0VDJWUGos7Q9HkT0e4tEOIgEudarISKloe7BMgyj5ny3GJVchJU2zAvX
v4Xuikw7QFMemdEJpc11MGr0PUU0oe8OeUeadGwn2jzzSYkv2vgKYO5TnYKKdfyjXkL3yR0eCNBr
wAG7eBvV1YVwRzBnocznagPEv3eR5ov4qoXMiBIUfk6eBKi0u8FeuB3vUxy5EGt0bWMqyqvrkGtS
Vs7e6OB2JA26UDNwsaeSi6K5UbDADQ9AAieBJE1hHrn5gcQEABJaxu/n/6Ae3+sQVIxOPknLTaF6
NnMzxgybueFtMgIrMyurWgYZm0K+FS+jNxy7UTcWSpPeOo39AHcE/mZpQZ2zpx5fuS+CroNz29/4
dHe6BDcKWVSgLxOUzHFzVxgg8gvDp7yIop+ExS8wCE1gXJ4oUg3RR2Ibvogy66TURIbp5WTL5zJ7
dn/X+n4415XhHgPtWjeNozHaJ9pKF/QcXL4o1WudE3jBRBDGroAnKTp80mp1zIEjE5i8k1132+rg
MeNabHR/oHNnEe3cWylxAiRKAeY5Vop5QaYUAICxvWRqAttO+Hd9a1yF5HnBuPT7pcUmbe5V+nWc
1JcapoSl5mc2noth14iBjFsIEot+jDnlrftgK2bFf3OTa6/ArEkBrs5au0+uFS0itcIpEI0CxBW4
QjwYG16FocIoLOga6bGPu70VQ4ZpQt+6DjEf3EWZiCdfDw7cyuhA+Ydj2U9o/WBphEhb1MD2V3Vg
DQT2KhhaoUReJGke/TQ5kcgU1WrVidBeNLkMV3E4FosE3ejDoLugIEsqpwg98xqG+P/j6LyWW0W2
APpFVJHDq4RAOTn7hbJ9bDJNbMLXz9I83ZpbM+fYEnTvuNZ70y1PD0JCaI2aExr58OkgyfD5YsiD
EiXASvbUitQ7GbO8pg7ZT4lI2QQvpGrPNuAjS58Gn43POTA1Bo4sOT/uKn0M1MK6RTGu6i6eaS60
/VbmytHLJszraQ4AMnf8blI6X3HibxNv0K0ytJ+UD5oVJjbCcv1qetG861RGXOscarne/1Tm9G/M
9busuue5Mn097cKFQWjZRmEsO9QfbFaULI+OLqs6SxnOmgiV2j27ccTKEnaGBb9QUCLmlYlOzV0W
INYjNkk7fpPhCk7xg+nz184ZnthGf7Yz+whI85nNH1CgqnH2Hq9qXapvkYtqAvSUGUVnYopry8Y9
SBOT0VE1dDtHX8tG48QfhldXUa9WN3wm0fKhO2Jv5daT6nIZPjxRkfaItOd325JESCqyeiv+tKcJ
+OQDctqM7UltfqZc9222Dhpt3neq6sc4paSSfZap43K8e5clr3YD9macVTFtOqahqrJ7thdCNTfr
bwoNdVad0m9vbBAcDtfFak4y74tDM2Mrapxj3ct/nqsExRzt4NSCCMK+OHb4NzR7eqoes0hQoPbo
Cy/mgHqRUR4GkkGBMTfcL2y3Tgk9DNgB/My6G6ZLFs6j95Rn/TVJ7GczkTtTFQCYBjb/oZXvq8jb
FIQCk6NtJrZ2ALhwzjRWtXXajK1mqR5snGmZBZux90I99xhroxO5rr3ixVaM88zDveqkuasS9V61
zs1IWPqtlgaHlL3rJ6lDlXU4SUX5hcjNYumLbbUq4W2TkrDCLeGFpwErCNgwyo/c4i5v6i1YMzYU
xk1LyNZ5LvPySuMnyXBRh4kZ2nhvJd4tQolXaflLmlbkYo+ZFfKcUeO6ArU9JVu7+bI08FbjNWp2
HXPWGuQrMb1XrkuGcTEmd8Wy8cqy3xaVcQCYVIvOP9Z1YJru5gECSruaTyTbGjZE9ZgIgn9WNLZV
MpYd3sBrgTzhoo19ZgkShxV4qe5zbbnUYGwrncgqqsjsjPUEJMfO1g6bbJogw7jP0FGVBu4xtyYd
J4xd69iEbUBEUPFaiPGfwXCy8T5HCm54VEER/urvbtgDe1h3SQidfO9iecyt39lwN7noAy+iv8ge
N/pYQbCjEORpBdgZKJw6ssN5PUouBPiu2rxR8GPXsLLmb10wz401oP2F40Vj4gybDoRYsR45mRvA
P2p2oBm7Ud2LDuG+KCLCECPo5vYYs/s4jWeMMMgB77oJaJnseyDTy6UkH4Exe+rSe1WEet1AzuVl
Um9d/mwUf5Kbo6WQJItDMR2FDAc+qITFgbm0N62qPsHB9yMwUik4qJjzknLHRre0jd2ZodVYwUQW
L+e3qgWqZKUnagrHYZFHLU9RXbFV5/CikAAV+v/bpACuPiwR9iS7bcvq/oumfivLjROXfR5+ku7t
8dQnrvT79jlzXuJl02BCFem5R75QQvVbSO0rwP+wmYbm6YGfdw1wv+rNNK3AnuWqIBUrsDb0L5V1
KU0Set5MAqB53KesJ/RutNYgjE7Rm9Kd01TduMOlA6c2HW3tNy1hr1U48I7ZDLV/V7A8UW9Fc1Xk
n5y+Bd/sZNzq+C3vbrVz9agVND0Cx8cFAOFU7Mz5ZUhIGQlHmCGne9H6SQ0gnVitYFs2PXjxgaWr
fTZsdHEWKbdwsl+ak11ukwE0RH0Twx+D6UPxDnW9yC6pOBgtQRDxXWF/5d1rmqDCUsXJ7P8Rt3CD
7hKmTFXzKWrMQyTVrZdq+M2zfeO82LMePGj8pdj1ItpxYR6r1L6V7Dwl1vsYAzEC+FTrtd8433ME
xhYqE3bUDQBgAhREryMZLs1S1IoVd5dpgUNzcG9QNjG/H5SgBR5a8xcptp+1iDinYWt0Abt9Hu+3
dffkZrYAV3TRJhn4E8s3vc1WcoD97UL7jhK+nLZZ2c3Bw6OQ1M8eC5kjBOo0b86GZB9R+7SXa6Ef
Gq9gwurJKsOEYVo4/5tevueVsovw6OUNNRZCm3J6n8i5VnBwNrC3Vq1+MyJW7hTEmQ+H1r4d7qAE
UI2BZeNObgEoOtrod2wk4cCE0cykWHqOwfaJydyk8juX3CfWPa3N1ZwpmxrrkMzlD7SBDRa7IEaM
CaQfy516tFC2GhFKbW+6tc2PYvwqanVSIUPpTeo7hggWUwH2oawwGVKrYSnOWjDmaasm/VWsf7Ox
rfI3bG080OaqZvRi4piw9I+EHbF6MUiAJtI7EyfDgf15uBKs7nnQ9dkFK3ElZX5h54dZty5ppa9q
o9rFQm5A44S5/d7S9ZYmt0w+vi6dwlqa9eJo3FKgyxrQbEOHQGJ8tZaT1v88Sg0LF1duWL5wL1Gs
reP0r0zLNYSefdnXSI5cFCr8cyoInlm1K+FCRxdDRvuyW/zeXLZFZYTlYIdpJXgqs9elsV4JzIIS
7rVWeuzrQFjX7LUD6SU1g4K1Jt0bN7WXr4sC/xvzjqL0dnMEqQ4Oc4/qKwcxR2/rXCAlgzzBX9Fs
EuhgmnT2qqguObx0LYtvaq0g8eaLU6haZNSu1N4HFFhWT1btonpc1rzH27HDK9YR6RlfdHEpMb6Z
VekjeavdoJEvWvlesahbEOLMfGO3Uf+bJjZtSUg79yombt95t7gYXOMDCgRKXKHGOotor6zAQKET
B7WdWZsnk0lOnVdsDC9FcxUxMTRvUVLjmHiDyRIsLMVjWOBOSDcRTjGz/22ZKc0oN4zuh1e8FRBD
igTYXCo2DupYABxNshNDG8YJ8G7852BssvxLhYJRlUe3vYzTi5UgzwVoyECPqqP6Y4J5HrdR/lYU
87WHkjJn0IkuuIbDNP4TjJk65q6bPhMsD0ItDjHKiD4+qP0Vi0SOGqd2KqoUYgMaOst2WNvWbI9B
gBzZ6uyufQmGrMW+qEDm/JyVX3YPke5gvZmiNdtsHMoWpTMKdi3xSmDIF9bHpCyeHybromPjbTpM
4ObK/BXwH0QmfhzJNcQKlTVsOsMMjOVbzsrBWEzYkB3XPgymjLfkgfavgblykmjGusHfWs/f9nQq
Y1ak+OZy9LKj9iosb50YsR8R+xemEaogbpt257JyyP9UyU4Fc+maVLyss2R7CFX8jsXcobtlbBHb
EG9wBcD1+zSpBPMVDARSumjCurlrHkPiwoLZoIXycUHC6GytfapcRsocmVpsHfHePjbsDCM02xcC
jjV4QbJ4duWKXR2D+8OMM2S/sjm3+BGFfNYk9TBeQGjfBJV+bF9FcVcSw/ei1xYJT40wuPAusaN+
R2kcejqr94b7ZlmzPzfvuCsx+ZIHeumtYHMNpQ8Z3Xtf129RfIWNhRit4CsBYtxdlz5QHmh3YgCD
7FXHYHAueDUa8pqM9ecakUA97FVyN/50r35zUAsV1sccPQr5s7+MxtEeon0h7oV1iKiLFP01nc6K
y5dLcm5tY1RHUXwwqwLGafb5wMtg+ngldg017TyKm8d8RDOcyDM3PfTGLH5Xi7ClqALgyZ8ya6Vp
D72bu+M2XTu58qOZLOlC2GdtlxlCDJldsaphVo0ucboH5x+TLAUQzi6WnOmRnev6gJDmSyoEl+W+
a7dWo/m1Na3pYqw8IgunuVNYX+vTX5/t2xR5ZQPTRyps412K/EnrAznY/98EHeSgIyH/uo3O03Bl
gNUpTlQ6Vc4zI4cNe/OGlvVhazX0ENPfM94kY9lSCK3aY2u9W+lvRPmenLL8Zq8MQyNp/I2Mc+EG
pO5fDBfTeOv1vUp+ow8seEORUvZJdazy307Z1cuXya9Yo+3IUFk9O5iAovzWKLc8o+It75UGXOL5
McYHj3s1mRfXfWGe20l/3ehOAa9S3hWBlvgVYyRZAsgfPqFt3h3KjJNo1HaedFbsD69G818Z5Ydc
uUWRRtYFfz+2cA0fLCqjM1yU9A5QDXPUR05prwB/0I0DNoHbKOqwoPgi7TddCdzsWdPQGzNjmMq1
Or+P+n2q/nXJr0he2AIfAKLO2zYzVrq9tcdgtg69voPPWao/Y/o96399FEboOdx9A1SEOVtOVMCd
z0XxDd3RX7wW4/GnUM9LXHPBLesqITiK1gteRoR5RB2vFoINk80G53kq0k0+SX+Jz1NsbobZ2mSU
gT0S5maB1r84gTd9ieqAwjBSd9JJXkpjPij58kSJ7ZhaI7XiDP/NY6ub2UEWhsup+Cijiad0uo7N
X6P+NeyNTP0tzoBesRVb/ozxyZXhGB28KkJ/5G4zEW+azArYkdphrr/DkvWjiTpVfzLdozLmfmN4
DPs3x6SkiNoOlxjMALf3JlMwXVcgQbPmNuZVSA/zZqCJxuS+abMsdFkIrj3SKiO/ubBEhvER0Fs0
bDvb7+KBR9uyfk0n/tOdIVyWXEWqrL/HUi83Rjt8NJ21s6hKGMXiV0oHelzC7Fz+tOmvsVgLV9VN
AfOcSfEbivQ162g9mBCEiFEzPQRU2Au6OPpk0JeaKH8cKz1sI6kvsQCUgpMBvDulkX43pH/g5LhF
XY/9+2Jr40b32OpNVEDXqvnSacCH82mrdhRvHOzxS3VNE9ZgW3L4kXqdVfUbahFHWHov3ITCL9J4
40zlnlQX+xI0WmpIbFGs+Je2dcSX0OlBTI2Sk7r0ScDXY1Ovq0YLvfnHc98H5acrn+ex2Dite4h7
ECxuq+4N7TsplLWm91s7+jKcu/3YgAYmR4FLX9auyVtOuVjr/4nSuAlH+hPvRoZ8w/LsbUrAYXVP
ZsPJpVJo1aXY8f+xMmthWmF0o493j81mo1COaGxJaYujQ8JiLCKMKH6veuiFufY2A/uLHUJ88L95
RBzxlnGjjJYLd+7jYTpBznxoawgraOphOa4T4kh2L/ZFPv3NI+UEeqaU4D9n10DLDj5+glSgEsoP
PWZQgnWj9Tuq3FyHPUUJtCS1e3PLl56yhBjLa0Yxi/X5bRPZAAeaoMzNjZkBfJXRi0IcVtTWOoYk
C3QjXNr+llC/WUEO+Cjd+WZPUHUphIHq8NORsQur/IukfGlbwgGGyBytBfz1YzYcQFGyN3SmQIhu
Hfm68Dkp0nxCGUdYqF+02g49FtlwHDFOF/kqV6wHs5dVg83UfDX0VAwQsBbHOv2UQ87F8KBMWgr9
n9EOxnikGN3EMK9b/iNe/o7vcKjnTSmKfVIm9wLA3DKRQIN+rSZva3nd3uT0KAvnAAPyeeiq+wIC
eaGCmXcn6ka+KiC80getespfsNBhHe2HyrvpdSr5latw7jjtXcC1ywVV/Km34FpynQReowe62e21
tNyDIg8eU1xx5Tw7uU0QOtMFphLcWZteWMHoSqwoUXHoHOM5K2bM8/z2qbkFAFCT4VAygc2xMZd+
k5MNGKAt6APgxy6J8tuGzz8lGbHYJYLajj5h9ZCLWk50mQikzcRkft0gTKXnbUR3D5HXqFUBIw3r
FhrXqjOL79ixN7IQYR1Za3c0dobZri1R7VqRHKdp/rfY7r80/zUnNQTbC33kD+bjY22a4H2iWzI5
p5omPiwH1v3dl9hi2Hrunx5FLcM2QiPxdkB3yd+hYvYFQHdjPjtx9GRGsH3sKt/x0bP2UvqFhNxg
nLHSnJSEYoDXl6ta0Z9KFCaA+aaz28ZItqqVajmr1BjOqUP9uqt/AC996WN3Yn1+JS2IvNNJK9nL
p0SkLuSw6rVM0otFA0zievMk2QeXo2L/EwuPUZx+zbEJUIcKap8EC1p1UoDlNBDWtZVyFbJ7UZw/
VQxvOK23bQ+RMUHcApuGbq1hIS2wrgPt5knVtjAIKLfjic5nY99ilMft67wmkXmlV3OIsY6MCb+B
6EnD4p6gMSXv/+gs7HP6V11+J3l7QRLhm4r3N0H4mwCmcy3iTOvF0S6djazPcig4Cm5D+7Qw2gK1
Albh8J3Xzs7rrf3EZk/Er+rkPchoQlK3ISRk97+FW0bQrOp8rBQ9/dq19pohzp7onmpI8D1tbLe0
94kpNnhgIEAbnAbTDtYo/VOSQF2E3uS+DKL39Ujd2m1PjU/QXt1bGh3pLMvBpXo7PYpuhWld3WLC
Csf2alIfIMNu4kTZ6DMSW9XeRJ73CqPmAwLntWi8fTupB9F1mzgqr3U6bheH9UV1QV9oBHWmA7nM
YV6q5NWsn9Eig+IEF31AHqxMQYFf2hvr9yplR9agZbcYJ6QwBKdcvFkzBmWm+MvM4GQ0669aavqu
BtdimEMHnnXX3+foNhsjW8vpPiJHsAdw67WVUxFF+5SdbLK3Yhn8DHSsU09B0v5zH0E85QeV8rta
LQEim1UdDZ9jhe0nFb/xxNgEsAV1YhRVvNTiN7GLACnySOFGjBR1hQeM4HF4Nfto/PR0bi3Tg3SK
j02H1zlxSDhXfPQ0EEwaSR8GfR0gkb490NGc0CGyhrMaHYNZgfgAbeSNlUICaoN+t1eNRxiR9xH6
UE0FK6IpVaaNn9Ep4h6Hq5OGWkwPK5p2fTrs8poKLosoqTR2bYW5oqPSgtwyy5sndgWCMnLDTEEr
1+r0l2Zm0RsGeNqja/N+uoQZiKtH5tQwH3EkzSLMB4L0yXbWjjn/OI/RAoPzO1a958GlztaL64J+
Kh3iH3RAoVX8CWwHGq9dRtsRggl/2nhQZp5dEFyqw35rrh10ShP2QLZPiSif+jBWnHXK/GVdOy+1
xI1ofCHpAGLpHDq+8yl7NTS6WpoLd+YRjnjeIS8A1DRGmDH7UtDCTKxfXFcMTtxt4hxoWqvF6gKl
NvdZym+hpmERl6iq2P2uMoqVpeFL9TNTxbnNhmcayj+1O+zGOmKdzjjGvXmKW7HTczfIJOFGRQku
MuHTJkO/0kvOqtq8Waa9nWPrM52qjwaKEpm6L1qS8sgLymLZO9q3KiMi5fjVrrGJJnhG5nlPFetI
OX9VxghJZuaHuuw0RCbeDjAg7QloyWUyqGDwOZez+y+uYz/FsVlZ5UFRk50zLh8TFW6vyOG1G75j
1TtIY5tMY/BA/5jiYyVQv1FGZWPgUI7mZtTGV1pSvL3iQ4wypKXL88cUV3eLl2iv5ATJRuUFNux8
MSO+yJ3urmRaMP4/mqW+MQLDEU5b2py3Nsl3868nFIma/j0mzHhQXR2iBHei3To1a5ey0NwYhFs2
c2NA3Lw0tJXpXOig/oR7i+z5GpXFRhTDxpFYOt21mJ8BEeNZqVg3hDyWUM5D8GaM8jxgM2kNZW2h
Qmvr7hCrGTEoBqzk2354QJgFUnQY1TS7Ippng/ZWJFHQdWDdB3rodvsmIYZpQ3fwmI1KzToYmLEg
QmcjPuNglJeMHyBS+VqNFhAyTV9r2rq6c++J0GcGqBmzh/Ve76Rp0ksa7kU+hovMz642+1py89p5
bcV/2fTw6FLmsMkY6qNu/UWlF4xCBhFFk5G3yCtHZsX4u815AydjhbKDlFoPkU880SRfL/Fwnymn
lOzddknuD3T62/bVGGM/5zFxEg3tthZkCx1Noht1jrk09FVL3xYb3WawCT6arwEni5nYvlX9e2Be
ZoPGxiN+NOYAWMpePu4NRxU7tkZPXTsdMo9mWjUGhSbfdPUP5P0FQ+/aoxUucEh2pbY1GstvgQHm
xk/MkeVk2VqNwW1aFHlLts8og2owW8E2ryHHrmc0sELFO9MVKAURPOgl74C2VciWmq7eF3p5L6WB
+6uM+DBqBXuNGajRRZ+8TRZdy4Y20UipuDUY48iJUxzMnp3DuJZL2Ru/PZ318mTI5cWoq2cG/CIR
h/oIeX9uP+oOxlT8ikJn1TwgyPkXTj3ifVRJMTNwVbLmvKYmpq0y+veLWZ1GB8VHvzbq55EnR4u0
Ywu+L6iii9vLNkzEQCePBoJs9nFcHmvLfe0tzj6X9JfkC041GTzuV4bZatZGzLTdOXUdKp5yln2F
8q1YL9I86C6w6N9E6Q76rP8a81eVKq9YCt/1ipmL4Z6CUYryIUzymCZIucv6Afyu/pI4+W1swXnF
bTA2EdNU9SFP6ntvjSeX08+joipJo1UtRmlKmpAwitY59v+wyMc4YSBm/asRKlJ6BI6eGjS65S9t
ty0aoJTDbH91FpE8c6WfA+tQsiaRZVgioWmmxzKoJjrbQ/3FbAtXZnGqqViz5rpWWKfvHfWjbLRD
WorP+KHLFvNchmaqUUzPNEkq5+7VYfkAFfg2ZXaz5TCT26hQyWUI29o4x52IzNR4MKF0pTx5jXmU
Pe+oo55LAaDDiKGeQXD7p7LKtTZLBJK6e83ncTNW48/Q/8skzDLVCtQGF4SqvNhRuxdeAm5cbQMl
7xgOGL7NkfNmrN0fpUsDznIqZwv8d018Vdp0GQfCJWL1vyoDAWfaB6x034yK8niwbc1Zoawy175O
OtVMp2GmjYFQb6oJOylPELkgwIsw6uYzlZq6Jjx3yrecMZdFEGy0xXOCkyjNxmctofnYK3QOZGkO
bIYttu+Yw0Wk6mcki02sxHeB40cHidbClNYKhCiOfGkKhwaESU2PMv+lsEgwyvyqN/pJtiK02L5S
JIFimx+S3PBJ5A/O4l2rmfJissyHiorvrKdHPQHsOFq+ag5+4Uw7bYx27mgGvLt7cxB+pSp+LLCL
d3zkTu78KlJdaJcUbwIzN39Ks44NhWxr+ivc4aLn6r3TE5J/F+9u0vxbVM1hRGQJUcWuHWoPjjHA
985fVG3e4Uy+6SW2yxituOjv06D+weLdL1F/6weIVTEtCetBeX24cqKf+LGfx+DLVo1xlsv6nbb+
0RvVW8JRTLVYvaQ2JqquezGM6db04zc812ydDC4xe6z6JTMC7UMW0opzbJnbpa0PkYu1uHWHr5p4
JhrMHbPGT31ivxjFGPaOcsbwjUWlO811D48Oeru9MH2YGV9JCiUyTQ4DYyRUcajis5rNSrz6xwBc
UKTRpqnyq4styF9SXKuNetAngYm2fnIXg6E3J/5Jk4SnTHOf00xjYq+fgM+4AeIbH5ByWI4pDZWc
RotkhjaLuA4U/R12HxTcyNh3ls1Lv2wUNftyk3YbUTBZxbVZrEGOg2GfA1G9NgwWeFqzdTA3MFOx
c6sHeMUGUx7/ZAs32SzlOUpmH+3QYdCmHH9QRueG8nGWdTOSnfZe9RNSIyaHyvhoRrYfPxCz/dQd
hGofptR9aTy+i0nfe7nxVDsDbTbrkDdyn/fTtDas5gIml2WaSZy6rvvKY5DFdrKfR1RVZg9rXDLh
VD9lTfmZ2xbHkeMz0HLGLPmkNJHfFSV1S6nvU49gakkIOImQT0vTPDdlHqgpSqcGHVyvKM9OFAWi
Ufw8xuPZp+1rTkVnJShNayTpOrPpK3N0L+QgjE6zBTdPeB5wlbtIshblqZLVOzTbvVvZLzzxZPQR
nmcELdXnzP3I13CuqiFsmdxr1O6VdVdW9pb0ecbo3jA6GGPDK3Tbr+fmq3soAoruiu6GEYJxlyAD
xMhC0LxQgYh5bjoSuCSs2nI/GnO9ykseUTpsjdME+dgeqlHbNnl39ZLMNw1O1rJozt1g7ZhSOqiG
eWStD5R69V0QgUK401+sWeweuaiB3rmi2Arf7zw703fMoqljGWFcljdPV15Mt0qZMiuubu35dP4D
o9ZwnSqHbkAXBPnPxmU/w8McXH0/RdSep+HQ0H0iWfHVXPm2BE/mCPRUz9yQasRzbbUgAsVuntJH
wdLhgIyfhCJ/cxR1ANyIjPKZn40VxEcJ3pnXnPxrxAEnu6FXY7XbTqV7PNbflk0ZrtT6Z4xuL+Bq
0U8pJWOdrrllR2jdllYAwZ5RPG8j3fgik/7OjgPT7JZMDyg9MDxUlMiq9uIkybquq31uMyNU6Bv7
0RjHY/UYXGOGeU6eRbTcWFdGWWGTLrTjQp1Xu/VxivBh3EkNoaFJBVNZrqPCDIYNlbI2niJbBl0b
h7Kl324kP5OgWpXnNlOgHsXMaTdZ8jSD+Z9mb9vFznvSqE9t1R0b2W5STfPtbADPWuzaSQumbn72
Is57Ef3Vln23Ev3aiX7PE354TAEsjE1WKMEF38BQeJtUMZhSqJwAPdg+AgXbDIhRlfofG0zUFPPA
Qp7XtQ0N1e6gSAZCpkQ95oO9HlA/UMukdDFVfIzaWdPsXbIUfjUgyZuT/h3qK+XgoTlPblRsW9W7
9NK6ZHQjjGX5Bbocgj2kADXu+tj8ijuT/9y41JrOvBzODoiQxk+rzeHy2PwwzdBc7Esi3St1Tsop
cUtvtt52ac4cHOKytajdk7OYv+x8BQbtYHLZrezNm6MxEGVrNtFF/DaCYApdii1Dt7xD/G1ZhCgO
5aJuGA/FeC/8lrGZSu1eXKQRj2dgiG1K/VzAKZIBaYp75mELT/vPge1BJM5UsgSLHypKl2j4KbGm
8O6QTTKvy5r5PTK8qyO7/WR6u1QfFJY26nsunRD7FjSBGKXayPeasbzh96S3uUntRZN0/fv53ZDO
jlqZt6oGfWJPo77q6ki4qjxTnr22qdv6Wo+FL+2pWHrt1aQP2nljUHcd54C3Zw3jQFR2s2S5XSp9
y22LAtnaMFyzQ3FYEg/NL+3UXzEzvA6LuDBb7DOy5LudfRsMcQOtyIy4ZM4mGm9GiZvXY/lhWiqT
SZP4M64mlPXLYwEUfptY/uqMEtMMfrV3s20xm7uc+zbK8m1JNXTlKXqYx7yCcxIfGmPcCpQa5mOS
S7r7flHo38h/OLAgRlc/mZazvKPjhvbMN0cqlKsbnL+yXWv1A96rvCwRwkMRb/WO/N0S3VrEaB6Y
iF31PaMs7aMb0TSsntheulOL6qvtMYv1kObrZu3gFXOpQ8eiWSv0eVycQlI/KL2xIXBZky1EACVt
hweiabZjZjIVTj3XXg4zHRGtFx8TIwBUR/fognzsjvQ87EsbL4HHmJOddN9dw9VWmyeIPUeVwXeh
azs73dnFLSH5WIZnA67O+KS7/EauL5hKGT/AXUfDa8cfNPYbFCN0tJnPNr+6/pdK4UPO7DNp6NSn
eclXKibUyQvm4hcS+MqesZVemU0t6IR69BKtouLns7BdMlpjkV5nzAdVWR/o+XNdkugwNhfZn7H4
cJgscce3kXeuG2FbaAM+9GtONTJd+IHVKFuDm23QzuWsIqTju025yGtTkH2/0vhUBaCg6l5xsNvM
C9k4mDzjxmA3DUk0AOXWLYz1SKH1wdXuav7yfD0kZeDaoPrRJbVtEuAyoVcx8N22fs+kV0LfP2L1
15iNN8ZJtrrLlOHQbymCbuvJOAwC4U7LXTDqXwwQHJi6Fq2yHrpx35sfTONuk5ZBOG7bm+p8RLkX
4HlZGXa9tboJeQ5TgIgnk7x5fwzzPQbxnObBXvPtUfXbWO5lNG1nje3DmBpmTPhZDdxV3cT9zBtf
UiJjQE3Vwo6PPsWgmQJ7NbSnkdaRc4gsfW3Oc6hazEdAY5/4OU3Wl7vFoBuCT101mbeRr/bj7+6H
68yQLNJIP8bOx8R5gNpxP4M4NVp+CKcNyBXJ22xfdNlXw6SeFdncrbTYHxWYyd1KaW1BgTCLoMaf
PaNOuixXts2GGG096UxftZLsImGfJkMjgMp9ainMfTK8YGY8X/0QDBSt+uQdGPWGKxG1+aYqy01K
U6/L2IrOvoaZYk5b+a3+l8S/UHXpcjM7O/RvEWFwUt3SxzzQXAQGC0Nq9tsLsSqtQxdnYVkv25J6
rFGyhvbat8Z2ZhXF6otdxgI+dQvGSaLQgfqd1dGHQKhRD+2xllVoyYOky6PzADLKVwg9cCZstIK2
P8WNnGJiieI+keq6YS+VTT2X/lCWHjMdw3gmA9Eh+FPZQHK5ronURUxX/mg0lZ9o9FP6KvCIENhD
m8W/wR7DpLaPrYsMTP/qKRj302ccv5rcbzJnsgfeGu00Xx9/dWagMmZGhpwSafpZFl/5w7ioMvso
Wh99BUMmR4Q/tL5/l/FtGnkzxh9KnW1N4s7+rMG2Sq9TZaJ2QTK8G8ZhPbLmIU1WuKMfPTrr4+uY
Mzv0k2G8aXMlnOJ7Hh0NlamPRp6rxxhSfanlE/fJZmEhsjFT/7GHn6OyzAX07nE6j4wbV8VLB6+8
PKmyuWTRtlS2Dx+flrlnYMxrC3mH0F4bheSSspw9m+uZLYfSu6kdF9ew/Y+9M0mSHEmz81UovSZS
FKMCIt1c2Gzm5vMU7huITwFAMc+A3ohrHqEvxg85sCqis7NYIr3ggouSkoxMD3MzAxSq/3vve+Rh
uVzarQzLtYcZaqLs0WaerB/TidlHQmagUmiprCvzuCpCgiLAlugQPDs5QwLuuko7l6m19oiGVOjx
oUVbQYYXMonYadjHriBlNH8qRF7PJBtTAW/HsRPNpxHrIw1leG5orQhHykK/yzJfL37pgFnikBhb
jSnA6TCukT8r8uSUBy+Lf8Fj/YoY02lzk5TpRzGZj7khC0zPrMPoR7omgzvSaVLm7CAaSj8QJvyA
QF5vHNPQue/M+JiTjeNMsxJdvKcEAVc9/0yNRWzRBtHReR9cVnh6SzRHm2IFv1gvOOpw4FJ06PJk
3Jcrd9NzlJpj5zHpvFtceBVLMdTgIdgsG+fow4y8W5wDx4I71WIJ0N2zmR+9wubOLtUZKX4b4iBR
ZX5ke7kuaKiIGu+ty6y1Rc8FfQkr1UZbPaJ24joSPCVkaz4ZZYayIld+XTI8LTbE3DzyqaYVbsAg
kbet6ImYjiWwEM+MmKchKPDx+fFN4CVX5JZeA+Ol5BShnI9In8PsOBjuiT+2snTXlC7irHEhRLQR
Fk2b+hoy8qFD66/d9xFVrC8n0os0bubcWv6xYTxJQm9Ti8+UqplRxDuBbdIrXxMV7pg+LofVtU2g
oHA59fFgGkArN223Uf1T4nyR6UDJK6HNDGuq9IDBrCPrK8M2M2Go7pl9kD8xbMKgglD6jPOexCar
m53Ta5LyJ2jLcf/N5cEijPrSKG4IW7D5YVPXd9tEjNcMjXn9hF0Xqy/PXCO5bDm8zg6ThS/lvUQi
ZbhuRqvY9O9JczALNB+nmu+sohXE48pOHrT7MOGN8kfrqhkrPFLptjPDO5vsXZqpLbGkneGkOwRZ
QrEAYYm1Fq9OfhHgnyidnrzpRHC23OXYnqnZxX/+4hMNjpmycmX6TARS58EvX1TzHPBId4bXeSYY
EVwwQVTJsRjsHcLCNsb3K3S8DWactjUhWMbhs9oOPeszwawoexNcffbwnuSobXzWU5NzbTPN4owr
kJR7q9xNAPhzypwtwEVex6ce2Q9U9XZttvY7vYMDvxnqimX0YcbS58La1+GWFAWZ6k/sWqeqxbje
u5AcrE3Quie3ZtShw7PJNb7Kgm5nR3Q+J+cQ0kPvvIXBtKvbaK2L6c5ggwg2Y0VnGOOL9yB5cJzk
20A+bplRhQlDxcDHukbDoQEv3aAyXYw7U9u7UrL7SiAWjvn7bFTmjm/1qONuU+Wn1MEuNjKUG9ce
vTQxa11lqf1AgbnfPlc1KZPyJAscv1FAHQS2RSJlhj3sJvNWl1TKT9chZUqof5RtkByIelTpB8P5
lqAuB4VDSCUmAVNTiRtXB3+mjt0sN4QeLnTibeKivx7TO7uTz62etkOACcNxNwX/j4WBqhiOKI3v
HSxGxdZZdshdKPijWeEQOSoEXq/nw+mu5VL/nh9K49JV52l4cOPbvtKkmpaKpLeZp7o9NodgeZLk
PVqHXqPlEwAuHxy3JEwwvTJZ9so7B2eHdIv9wJw9SY+leaamEHXF2zD6XRmEFurx1a7vIlzAzP9L
hDVf8S2yozbUUktxAxiMQIl4NqI0W1GAtVOmvWNnDnq+pXd8LN3nRiUfvhacMnoTF/whNq4Ue8p6
piuDRwR2QhxnpIGFxkDwkY0si3G/ZQjJoMy/Xpo4qZhZ4kA72CPXdZW9jxglA6JolGMSAPe3igY6
SqHutIqQe9ojdbOM+83qH8C8/oRLEji+cEGfLKTPn6neuhLayBv2gmP9WZYZQ7FHTqrkLF//mhLx
K2+IeUiEPeLz3/6FoyclaRg0AwcAogvs9SeAU9Q3vcHkjyNekLGu00xezeW1X9drDp1nUSu+Zo8x
gkCPTxBA/SR5mdvxw3Psr2iOSTOakEbCsyvKtySxuavpPGy9w1//mn/2cbiO65uUs8G0kD8xIEzc
3+mCneMp++GO07aEb8Ii02Fo/esXWggfP34ctrQBZwF7dqkwFT+hR4JqaFNJNA70SLEm5yzxR6t5
F0VXTvkPAB3/EZ/BS0lz4dBZvgWP7keuBTqNUKFjQ1PJ75PgyU6IoP0DatafvQStvJYl+NAWiOeP
LzHQekO8jauX5znr7N1kPJe4Nf76I/vzF7Ep07MY6Xrm8pH+Ha1FR0Y56ZH3YbWfTvuqeu63f4Ss
/tPX4HbggzIB3Lk/YXronjZjhdVj5Ta3QXsxeN/K+OWv38Z/vMTs3yhznonpx3F/eht4mwEBRRa4
xlYc5LxMYPpVbtOznUQPf/1Sf3aRcXf7gSCy5Nv+T++G/pdBRjFjFcAQDttUlvTUPdb+nr6z367n
/+pih8vkoynb8nv3r8vf/FFWc5NEcfc/fvxHag5/f+HNW/f2wz9QwZJgMO6/mvnuq6XP6Y9GxOW/
/L/9l//t69e/5WGuvv7tX94+ORJvkrZrko+OC/e3f7csWoFnisDiQ/vPSyLPX//+v34uifztZ34v
dXB+kdDkoM3C4nLhAXvgkn4vdZC/wIj1IdF6Dmx9D5zS35c6WLCBFgruUgnx62r5e0kkpQ7cZNAD
XVNAxDN9/58pdcAX+fNCtFwdLEUmLwVqyf9pXXbYoHe6x8STiIki3yr0wk00QXzDA2GkZ6OOop2g
dfaKSXQarWlCjXaGWbX73A6LPWCA7NLIlmLZagyxavYNdfOLTbEcR0ZsY3JI2Lh+Uo82XBd2S7Ca
IfKi0vSZJuHIxoLfTGEYtiLa5Ge0cDtnxA05JWYCJBSHR6Gt8CBUlJ45cfUrN48ifJ3swItiLk6e
RrJpEs89SQqTHuRQsfHovRgjXYCVKxW2usIQYdXrrItxkZZO5uJUmpx5Hfl2eQEt+CocOrmbDelf
zHKw1m4bmV+OY7QHd1DWJsqmHC9HPX/YnbA4o6OX3iy3+I1ft862bBz96UmsW0VpT0++i4sMPl2l
3jVp2yfPacSLGQ0DEIqq3QnPiG8zo3PY8ggKWDw7eHQTBAhRetB/Ktzhsp8nCpDs3Ng181RuK1Nj
3BS63/tjoz7yvLLOdD9iBDSmcYmK9jj6QCSc0mYMUAg5kadNpQk/Y6DFL08NKDbHSZ1lU+HUDEJ5
6oZMHXCTtaT4XA+USk9ENNG0LSmdUegbVaLeU9TrbAcK6w6E4fR94QrjHIItFFg6PHrE2Duc5olt
HWFmqtScUkYbTFX1G+I0bGWRYvMrhW082HWFzm8ycSZzVnhfcJ7UQY/otQSGe//DjbL4KimBIdEO
p5/7qrMPNQbQg5MSV+o6inHShvo5hKpxmSF4zE0CocUFfBGxrUdLMkwsZXbdyHF4c3BWPWV9Mm5g
iBkzvneFH4MW5LNyMhIMZZR5xLnSZaMHDQDdYpkEtwD59kVY4pssW84dfYT0G89KPkc0BN9M0xjt
nACHT6tT3FxuPSK00DpUryk4pnFdYrrGWsKZIdM0lJqiDDf51Nk3feMkB5Pn7/XUJfFO1QXHOp9L
94LWIbW1e3++cbU1olBU07nnSmV3hHpKttYdSD8NZP73U5G6r4VLu1CXhv773JbmIzY68wIzVnWc
KzO4dAxUoZBipss0da29IopOkCqnWQzPX3RjWL2PIUpkCNek5LbCTBnImUPQnSd7bpiICPXYBYhy
rq3pusT4Ym4tp6JWoG5L9Rb0KaaFNCnIy8GNOjl0bgy4zmZ9Lpx4ehDG9GtsKC7sjV/b7IV9WDvb
XOrwzc1FcdPylomkutFAgJj0Z1nFw86vhXVbUbC6MXSsL/Qs8l0o2uBAVIxRemV/jZYrLyeKxh5K
v1RXg5xwRJGO25i0MV8VAW10TUOcbZoddVJO3t+igU3rPlXGbSNm74v6ULkykae3QGAqerdLJGiE
7zUWcYHByqs/slnUN33S9ZfKmKenLOndR59a2e9BUQUPU1MkD00dsGpl4yTf6YStvmE2YrPMr6qu
02Qqn2Sd1Wtd2s6xQvXeupnbwdYoXHSIjmqr2772gw/yxMmXVc3kG1XaX+XtnH+lvVURVlXzvhmp
VTPmwaB5raFZF3v2eGoBxVIka1P9hcfMxBTo+hy2mj7tzoBDZtLw1n3Vm8Gdy3FkPele7AplGvcd
Dut1lTbedd8KcBJunte7wFTBifgo4T1HmRduXdS7ohHWPumM9Ca1iucgIfZdh2b7Cm0JAEAwItAb
eclVw9+4iSPGVnUoS0mAv1LykMtJnLNRj6+zzKZblVWsEbnJWTbM/Ke8iZynmeMrXmyPcVKgKvut
i5A3cYfOb60V0ERcTo15E4S5d85C+ezOIxEtGwMq1WkzZofGqo4qLz4oWGU6Ihz3yy5FcR0LYZ0x
RMqrzvZNZNc0IsrsFDhxfDw5UHVlPkKlFshRbRfl6/9uZVY3mzE4tJmLnTy1iuQFy0xKmTfpJXsA
51Nqs9i0miKtqM2yfWV65ebX7cF/9T5p/1VeveVf7Y/7ov9Ht0mkPH5FGf/n2yQEiuTth63VHz/z
+zbJ/IWKGBqsAyqTOEdQmv1/tkn2L64r6MUJpEdezpQL0vKP7ivrl6X0yoXABY/SYQv1t+4r8xfB
doYfNAV9RVLY/8w2yfOXQ9IP57WAIyy/IH+hY1qWtRwc/u7wUY1WwoOWOOgsXck4bQB85mpmuIJw
9mxNQCK4VLGEyAyTxCydixlb3c4sTfEgE421GF9s3IzbNLbM2yps53XvoT/z/FOnsdQO07bxKaxM
bOwcgFZdC7FsKjW264n+zzqgY89mfG93LMN0+KJWtmj9qgnUhrsKg2ktJFKyHj5VTUDMc4b4aTnJ
kJiVWbgTMdWeK7IZaFCO9J8LyGIHkUqT0KKxN73uG5a2iKEamYt60vgX2MglXdcyflN3xdgW8BPw
efG0mxhpjwQ77Yp09uhpwsL6rUzGm8FkpNcYvr0x66S6pGQDfITLvLLtNWKLXxBfpFUZ/FAF5sJ1
iubUx4ToypxmcLut6Y22wic4S2SOyFPjJbOPTq2+MHklO49pzKobmay61a3FLnKdzB6LJtbzsodt
SI0XaXdlEvK2IRz5LmMYKwB85dSJd8jBR24UlCI4L2W312lD5GcpxjP8jA+8K7Zqie3r3HmKARpt
xqw4RJkz7aoxfsYzcdsFA0Pq4itxXFaJgurcVHsXIUMaK4uzjQ6SZo3via+Lbwj9yAzXMIXgQuV+
z06N6BpD0+ltFBifTHLAF9LV0NPwFZ/ViHvPmer8s23dd9kl+PjF9N7DiKbwF0tMNJZPjNQYv82z
d4gkAR9pRtaZHEO4jkW3CK+jie9hxuosHKTNCW90p3SwrZq03rH1IkPP7HgOQBI4A7uxVPOaeEOT
nRkoQpn42P3Bdy8S3tVugiC71a0dbNm2fMAqzfHTDS+W6/dbmyZ3GnFfujy5a5L5Ris8czaFwQg1
af/liJQcaqTIrCCC31pFO78EfWQT3Le9o6O8Uw3mhU0N7YzmVKN9VJIUlEvENI2PcaY/iBQ9134P
OwI1FjN+UW/4tQlsZTH4P0iXa/BcGOPs0duESr4A9DzN+fSIOo9EYJjrNGsPBRklq2O0mItHmXlH
b1DkVfNDpGCFEdMCPhKH+OFKgElz7e2Vb3wLikGjFeZPWTwyx/cnkF9wOzeDZrso6J2HchJJJtfW
U7N0kteyusNmc8zJXIiqrTZccqiTPdE8kznpYxITlhnKHfPATyOtCWvW4jomFmT56SXjxYpgHZ5A
v+xIxlslc2oT0Y4fHbZ2ljCQLAu5Da0BN9gQPHtxRtaEWu6NZ5UcqqrR3fbk66OoeLY5kcKpwX8z
Zq3AsDLPi1yJFzUUT0YYvblpg9EsxBnAKouw2SdnL1T4bYdcbnrHaoHe0rPN/97qpJHMJieCKU72
kiRo1lh6YfsJFIRO8hv6LRuNuMUOZVU5H3fsvzkNcWPbaY9tRAjQcsvX3Imf2sbTqAFYCFzD/RiC
XrHfbEltJUjN0g+tPRMYYD3ddBUnBBedGYCqp6YHqwvGC99GPrf8/CUyJTQ6uwC42EIn0HpxjvJ0
PtajT/h6SXCnnuEwuxfXrYfanA02EKEML6CUJRN0tmabSOFtw5x3dowsvKhlVK1HRQ+yKFAlu0aj
lnTxksp3DnPt5FsjC27bsjS3czZLpuO+2ib50KzwV5FnnqObyY3rPYvle9YSfY+UYjZRPIYWRqrU
E19zkGTPyoLiUnjt2yzTQ22Xx0kkFhaA2bo0u/pL6a5eNx1bDHZ32b5vELV91/pSftjslIW3jN+a
sJiEY9hTGY03droiVXsqBceOnsnFGr8v1tbO9tZxMz+QqInXdSIanJDkKaJshlxQZh921nrQ3mCZ
DVQD4wqan9t8vMt13O9Tm28/H42HqjGR47i4NolRw+MLuPC8DMtpozO57cXcYUV3oWC1ngEdZYz3
Dt0DO1xj/Qq2IFm20ibxT6ajLe1vaQ6+NOqQ0aVLVsOZNB74JiJm3RY4ZF0WJavtQHr3xGM4n6x4
wqi12YOyaE0WI1jAyV6q4uyHxnc+PiRkpyW7nFMGy/MMjbcZ81UQW/Z9Ka3+ztfGulX6MZjGsybv
36rx6EZdfNMsz7K6azATdv3Zn+JmhaGScDLuXujT1XUzLaah0A7XPCPeld+EG88eIHMkHXJKQXY9
LIolrpfU2D908WB0o7ltsbwzGK6qjRENxUYJ+y2HpXUQRv49RvFYUwL5ThTle2r75QZZIGMzvjw+
lV1sE19DlOmyvS+Ndl3TGrcf8tI78k0TcXEd1i4Rfcy9vNHB9BhDUyANTKCzLZJzKrLP3uwvDI0t
n35WmJeBe02vONSvfHaIudQ2Tw3psW4tjBNlgvAUUX8oXfKbnPVjnuNNdtBsSfCBPA5ZQOw0r8wL
NUkOtsvpVFbxzdx5J8PVPnIGnuZkwOQaEHjH+e+Fa8fjzq4nPHcqTKB4TgHI3+Fi7OYKVVx9q6tl
zpNk57GBpKS6ayPy91TKfhmFQqiduAviqXsSDYtOX7a7XvawqsL50VG4Tru0Ki49Rv+2U3trwhXn
2mv13radD85tIWlDkR/G2fbIDBi417neNmyUeDaFU3Maa3CDHBAvgim6qowhOibscuhNpgc7gQSw
DtTMeu7mBWtEae/jCObkVM3GPiK7uUmz6TXsJ9pxUvctteU5ifv7IYHkOYnZZEtCsmHoCUMXkvRr
fGoyHpjGjK0Rf5B95DHNAaT2P63KtVZWCAU5TSME0TTiTo7hnLh+Xt90Vtw9RK3LnUof6S7zy3bL
qo1CNwX4tVOL14ynbDN7HrMLLsdT3NlYr2Z9aKYa5JtFDMkhx4ukU/NmGPnUZa22WZmrdWP6zB4K
TDse8u++bG3MXqSyoYyCQh77usdsNdkHrxX3vc1Erfaa9OwFRXsUqsl3Mm25ZeteRlhm8bLbQw4L
Kx0AH2QYQOPJOHJpsVnqJF5tI5poyDC4yOnn3gzeBIykStn4We6nPwBDgV5413pUEoeRfeHYDFhE
5HgsUaJanufGWxN081WfLhYXXzRPY+NgP3YGMvVhYrORTcw9cFv9VBgq2M+TN+LN4nEr2GQdnWEw
bqiE13szbd+58/KTjEkTFcrezaKxuPXmAgOy8pkfwDzKW+Omj2NjT06bjbM33UFPEdu+tglbcjPB
v1nc4g6Cbzd0MJq8CSJvHV5nufe9lEVy7GsDzoknxc5ypD53I2d47R3S2YvXY4BjoEgNsXbCnC/O
TVNWFYaOFA422yCMCexWWYm7C2deaBFFpR+63bnkbDd9JTnNS5TBwihu2yB6De05X7l8QwBGW6JD
mdxTtsD9G6nvloMdpmk6nL6xZYEASsZtnDceedeSY4Drkiu32KX+/8PrMuPncPhXM/5//5+QwH88
vv7xU78dX81ffBd1jSpS7jeqMJYO5t+G/OIXKp6RVQNfIrwJpv3M1/92evU96oH5QWlSEylQGv4Y
8pu/WNKxKSc2kUqXWud/5vRqLn0Jfzu8SkswxA4WoVE4nGFpVvjx8NolIZWNI26+ypmMHcN97F1Y
1sshvW7m9ltniTOtRDjnqw9Z+Bs59XecKqxNM3X/QG5Go1i0wB9+Gc7ijmuZSCL0znLW/PGXiayC
Q3Esvlc5oT5W/4usE/BQqowRPMbY9dC0BTQ8G2KzBKgoW9R+4qx3ZG9PbRZg844/CxMXcmtau6Sy
9giP8PQ6fI8cSt6Tyr42h44x2IA0P4lFNq6iT8yW1nbgYbyNWPo3XmV711ImeEv9NIbaIfMnOu2v
g0DdBqNzaY7xhwt7AHNSfR+adbqd0SbW7RRcI3Ge6hLnYDM44siwl1ESkOZQZc6hMhcWzfRi5skZ
OnazEp554whSUIXvRcfKi1/qxn+ux+GrcPV1UwD6F/Ohq5x2HRHquPcz7G1+zplZ+5B729LbBlVE
tLmLjZs6TnaWN9xjXbuVGfMub2YJKSrKK8F7Ges56Ddx2z0EZAE2ToLTXzZ+SeR0JhbtMtOtybyO
TM42wwL6E1gYcFawhbwlRfw4utYLm4db25tuIs6ruDiSClRNyBPbqD9EWEJkMTH/JKkBHn86Y3Ig
hWnxNmLvSmczW9txfo3S/jPt46vOMHdxHRMAGoJLa2JWMDXOa1nO0AotnsBlqz/zrj7bzs2UYzFO
HXCYZdIKrokKF5HMgSHWFkSvIXBuM76HzdgX90HJ0yxO/LOIiEX6cXWRyRkU3pDGu1S5MVDv+sOM
QSd2DPxWVWyTSOiNK4fY0HU0jNbWMcAApEZxP8j03PclBD5tgcni2Rwm9beokYC+zPKpl4PDoRZf
z2AArbAZlxv98EIMfNwwE77qER62buWSnUwjuRuD4d7Jhb2K8epPPV2DuftmzQTotVdfcbhOCDOM
cj0O9V3XFC+9CMq9VpYJs9NCCIkIt6FvMw0hWRKs4qyY90ONLzPp6mdnKPO91WNi1hZcPL/tNM/O
Dn6YCbd8yo2t4UKUs7BF5S3JH0L4zZXM1GVa+9e5XeOCSb8Fg3uv67nepH12EWbMcZKhf8dP9i6a
oNhCMeHDadpvBrHulW7cx0lBaUv76qNNx1drojEBus3LaIbDzjUkpGBUJsg6cGCSsn8wJXSpdByJ
Lfru0apTaHctX2Jq9GrDyL49OCZDqdUcxNHJduLvvNmD7pKrIoGZk/bFEx4Ipuv5JTtlDLlzWh+m
csZnFbrPovOqixZcguqSm15bfIOgadAsc3WciCxJTorrwc5M8oTAOLwFDxiRgWTUyFWkrlJNNtsk
9tsZ1vso0lM6gwFwqvY1x3ypRHwKOvNDzC04BTs+W7RpNCbxWZpNqNIR6WvpVzsZ+eV+LqdzTuag
oObKEiAbhwFDclzgYtfqvk1NNhEBslNouqd2jrZ0616ZVdCsaxWOu7ocXKZjxe1MeiMjzrnCGHM/
y24/u/y3LRR+fx59LFLDVV673hbknbti8oKfqtkXcE7j3D4JE0dkBrhzdNuBjF7estGvQIs1jrU1
nV6uuAuONXf5qjXNG3sk0zK1wOvSCad1ZVaXHZsnLHNVwvGOYCAnQjvsOGE4PRJfeIKKoq4jE5xZ
nU0JTda4JV0LkSmvmXfpYIfrMVjTOpmuTL0k/SojYSZAAdwYcxuTHNIYGuFOZCEnWMtIbxvDYG/e
dC921L5pOsmYTzUvnWV+Ya2Fxr0cJvqoOmZ6/pprderMnMqU1KP6r7BJd3jimjEIR9LYwmrqB1uc
fWjHBDh2BGRgwlEKFufRoQzUPq3U28ykAmbbOard1yaRW1koEtX6pQaVhcXnka+dI70jv1XFQlMb
AdowrLo2rfQy8Yu7Jhcflq0vmzhFMV0CZaBGVnEIlB4YMFye5KYYYfmYJVjNIvmqs+y+dItv3uhf
NiYEEc5pyHgO66JL9YiTfdlu95o26VeXAm6Hs3XUgXGKLOvNk4jY4XxXs7lM2uR5wAe8WnrTV2Q6
0pULEM1A9wAEmBxlHlprSt0h/DD78Kfoduj8a90HV0ioAYtmdDtzj24MW8RwHpGWFbehbza3c5Lg
4EZXWeWc27lVgoIAC0v6AC4wAn7mcHtsZJF2x7YtP2U6X9JM02wSt50RV6N80zgplxmCvR/Klx5H
I7Fmr96PtQQ1FM/zwe31bec0Lt0N/slM8coznAk4ruGw0zaTnialOcdC4Y0C/AK5SB+dwd7rVmzN
AdqK3adAhZVxr/3ipeljn1M2pKaiY9gNCvrdExEhiaZ4j9peXoYtJCfW24c0UBy+vOAc5Mzf+wEc
uJnYMJHG61g3WDDxFuz8MZ9PAb06ecJP5Fl8Pdhduis0upo5ef66secbmcIMTIb0MTLtJxMWA9PU
7o6nR7WzO2eJA8Uk64vo1EaBtxYzzl8RjW99Ojar3ixJHLSEawk2xCsl6vIIYBlwZ/JAmLSCsAHt
z43jx6C1v+k5funCReXPObo1rqZ0o4NRwvAGqpOXZ+QL4qeoBmGiHO5bgYStwxEfuJ09LFipYmYD
kjQZsIHgk5z/rovrC9DoCemhgSwCh5kNyGYCWDihlYdjOinbp4JfBiRXtW6COWDEaX11xkQqNmLo
YUczWeZaflMeJ7GgxkVp5VhuYSioAx7qw+Q6QCEiknywtgD2QY4n7FaRMVSRvR+LjCeZ7r+F9Vhs
UV+tQ0W5yQaq0cXcus/OSHzBpP8I+TFa9QUH4zjSd4GXPsukPvF8c9eo+eEOrfgr0u1hDqU8SKvx
EUBG7kF4jQ2DTlAJ/SeDjrvQ0JQfucxGRE7ZhSVbrniYI6OY3U3l2NyGMRNzgwNlEdi7EJ8NrJ6k
W1e+qA/cPhWZNMkHNLEHce3vLhk9adl30FBQE3vW0MbHj+2GabaL0SXol/GOgUhvEWXuEsNbJHQj
vbZrP/teIUVskmwMDyzgMR6Z2sGsS1DGL7KPjnnpdoS9bFUZMQ2nO+ekuTcgBvyTzOS7YZf3CY/H
dYXxYZcE3p0Rkog2CjC6kV3cU33yGDhhTR6kBPs8F+CEiBRG0N1SG9YdJhtjNTTGkaUgxBuL8FxV
Prbxobiu7MRdDZbxlpQkoQlMftQaGyu7W/iHwr0z47bc8UfA39zqw+kZeRFlvxmaChQxOVJ0hvrG
ywdYtwG5BbcinYggb2xUZvKEdQux5yEFcSvzvltVcGfzXdI8R1Gf8sF6B4NozkQUfUpCSJloU32B
iGFUkCTlrkexZ/RAvDaVzqsne3YFfQ0BJCVkX2R0y+CnYrXBtgVA51MjW0AzIWQxGM7L2If21nVN
anMQY9hR5vd5kt7QxsGospxXcezqPcdj+A5GujW84gIUPyb7Xl+WzkB+xUYxKlnjR2agVU2wMWDm
zrzZvRN5YG5kh5Q1WfUbqdonTw/M3lvHW5OXTnDrL2uV/73Rk9qBSI5Xve9edkBEXkKvqXZxzhwp
maigiOgp3apMsSzVIUcImY6M4PpgP0RxDFWn91dlXgzbbMA22erAYpooW1zt5Vvk0Kgx6ol4sGeR
Ee1YP+1cuwxmZb0pTJ68uQsNJK2xGKQVhXWC62CdtTPhPnhArg/HvyKCUhbqJivMhXtpGDsSySUc
LCTFAbPMvvVdIrKxqbeZ3R6msHqLtMBcY+l+ZS3ARkN3X3PMFzv33wTNFUbrPeWRfyismmdxwNyc
qp2WjGBGbslp5j3YC0adFUA1m5kx2w+NX6TeNDZBZDoymKuWNiqpFX+KUu3KwX9wnehm0L2zznxC
gaRDFHpqfxWSFc+y6HGEngezqYdrP6OLlkYTwxzNPvqKW3RueWMtKg/1K9VADCsbYPsmcp0p1V2W
XRYc0yx4KhtJq0/rnjUMQfJ8JoCGxn/QLZ0NnfcQaXNhSGJhq+ErVp1i3zdztokbOa2mHMhXTB6m
TqcvE4zGih6tne/68qISAdpLehIBU2UW4q3mWS+y4alznI+6ZJwfjT2n6GoWOwZVz65gp+gqdT8Y
zZVOxssSTPi2Tbh42NJcVDpE0LTcuzYMHvvGfrOt/LqncGTVj+47yu22GafhNPnqfR5qJB4935U5
uYGmbF651CAqhAaHg5JJfeXiT2otnkkNO3+dl5f1bH5locqPc6B2wWh+j3zYz8Pw0iu5r21QCKhB
j2OefnDZX6kUl1NnVACLmujaC2Lk5xgsetNOjy4JP9jo3nUd+neWMb0GanBOxZi/5gVAJXee3ymZ
MRmNLvgu6XxOweIfEum6BsbXNcREWBPBh0zbZqou5rE8T5hTrZrnXFGewmoCWaKM5355S+3MkgO3
Bh1n6GNylW2/Ree8Kx3Qtg4JE0NXHNv74iUjKYhnBKcKu+BdHOvyzJg0PDYLGiwgYriq6XVd+3hi
4RpnDRCv6a2X9qZNuKOcXl0M2rpJQwGEN8h8Wteg9StjqJjRklxp/jd7Z7JcOXIm3VfpB2iUAQEg
AtjeeSAvyeTMDYyZJDFPgRlP/x+UlH9XZXWXTOtuMy0kkzHvBAQi/HM/nlfGLpgNxqa2uEsb5u5W
gycoqWZ/47Vqz2AQv2uGzpf/TkJqHrSFVUAY9XnWsbOtGsVsGpxhmWCNppyGo53uOO6XC8jYseoL
U1G8SOohr6gyI2HCp6wiqtLSAS+Uo7+lMIkbptls6LKTgBTGAUu/p3XLs6GlQNKS9tMMOw5DAJOl
2htaNraM6DinB4d5snkpighK3cWnEpziym/VE37uz4IlGt5hMR8RyCHcaY5XYY3BUouZckIv98gS
JcVzwhkobGBNktQPNpD5uZr9Lt67TgcKEnTkhvNscU+dTLczOvc0h0QXyWsPB8+htHDiEmSVG82U
TVZy0wh5YyfkunBEGEi/xXAJ0UtH2TQEKBijb6wMJn+ZEyaZOwHfRRKtTBgz8oQhvlYmPKRm4WMr
Mu3qW27PN4PsxKFz/AkSuUQGLZbHERF2e2cXEe9OVXfK79o9chlw6CSGPty76RaeE5djjgdDD8Nt
1MN9ckauuNhk2cimqtx5DnNLph7xPR7aYl+gcG1a4drTKtMEpWyj+Ky7HPR0RS1i40EfJkPhtBbZ
BpMFSte0RBjWF40RHI44uAKQMZKNLxieiLq1AEL6uOeqwuWp85+pbU+VNOFllJQE7Rwv9M4D52Ns
tyHOs9FjnRuew9R8CDug6/8n8S7W6sVc/T/7k666sPyTPennn/zTniR/Iw8ARtDzBR4klzTFT4HX
UL/hWlrm5hjsfdtFB/4vgdf+TUlLCmXx/y6xBUxDPwVegTDMidlEA6WjeTF4/zSy3/5DLMUD/z8W
ZP81tYCcyiVtYTVfXFK/RAqKgJKZkZHJqubESmlOSdPF+PWHL+Sfr/kfRZff0s3eNiR2/iTbLvkd
XkMRFFKWEvwHq9UfDVAML2w3iSBxZ8yX0+ig+a+YGP5FxmNJJPyXOPzzVRSOeQuB2JHLu/iDzcrw
u9yrY/5p2FrbiFWsqAsoKfXB8+qHv/9A/+1LeYqPw0PbduUvHyjjxMy4CQOwyYlPmeORrM4mr0+J
9/RvvxB/iobvYe6xF8P+nz6Tn4We2SW8UIMvK4/Kc8SM0CphnLT/mM/8O9cBAwMc5pZPsAC/2p9f
acBdV2cSj09XfkwMjIvpre3Kf5FcWt7uLz/Rn17kl4/TyMxW1TBRZ1Zx0mD67xvXA/RQazaB9D6U
8/e///r+GmIRXHmmY3MTK2Yl3Hp/vCQghhFQHifGlATqBr1x+1t/+FHWNYA99S8+239zkf/ptZbZ
xR8uP5XjHasMHElh+uzNJytHp27/RVZqGbb85fsjccEl4TCRsX9pZm9Mug07V/YrA8IBqsE6gUX1
91+ZZVp/vboBumGp5BSJPVL8uiR4qg5LOnkBAFp4umthMRrQ3bhuWwxhVK/RJAV/eZUrCWeoJFBQ
sWkxXbc9ezph8u/scj1fSRC9RIDFbcQeXphMOKYJJqm9tH6kj7Thfp/72Nvh/MAcDehriskd923g
gb1TwdadGo6QA35sVlbzwomCy8RqUQ5Dcshzl1sr1w3NQzGjB9Jyu/O65NKN1mOcob1nLX5tU1AG
ygkeqohVsXFzQVO4k1t+GyzrpGIwh/gxgaIz2sFJBEEgYY69xk3+PESEBbSc3uJcDlsjH7wdIjse
SKxoWKpmDpJOa2+6cdiVTAc4rMZvnDhvMFN9Z1pDFB+Me2d3jCYGai5ZkIZd4COpenoEngrDYpVk
NjVsrb2b/Q4/qO9yfHeJLtLwBtcQw5afcCKQFkUnccdMZ4zBCoQYzXY5nNGwVPXedOm6AHVJCNpz
Mchnlffij+6rb3hPYcqvFvZ0cNC3dHGmCGJiN3NeZjeE0wYdkQ2wOAUOpg4nNYHZMwZZpX1OwL2x
NrgrhkPBmeDFEwlR7jylkkU0CSV8LsSTqafPbgqhjHdK0jYw5tMRbHi4r/H1UP6axrdRQ10xx9Rr
PtaXjCyDRiBONdjKlkjveCvsUO7Nth32ovRu3cijzMcr/K3rsNIpOgE3RtZ/ljUE5ZLBTtJQnSFJ
1HMdsBN0nWs7L+9G6d4QKrqoonp0bWSeghNC0YwcLUuMWG20UR74yKJ6FYqTgYU5r+VURQss9lNh
PqOqPCSBD3whz5GrGnbt9TLgd9CszcrlLBI2W8OTr9MgrVUli2sivTSHRPnRKTGY4i/A/4FWzSHi
jCTq4y7Tt1gj6Tnxhwe8ZYzSm56BHHqvgxMEsBQyBc1t9TpiDAcbFB8+DB46P8zphbIwMiUpWsRg
64PsEbCCiioOUfr7xNUPstXBW5LEQExyl1nBHJ5zI30eElz5s4TZrCVUjMCirJlSZoGXJ2kx/aPT
zCOE3oKiAvgslDfM4b1bNQbuWyjWfcKn8CcH30opPiYTj6WJ/YidKXClyGhbGKsh7WZ2CP93Ia05
7OznmK24XcAn8sJqP0btUn6yTBUmC55lbjo8olxKI/w53GcDPDS7n/ZsHrrd0LeUEURoQFMVOue4
5rvmmf4VOtaljqf0nFGaRU1SQmIaipSLOohhLSPpKodXWACcZxD6uQMYIE19sGp41dKIsXMUB4DY
38ZRUuZUguXwOnqXTAogMbV2MCx8LJMiKfEvEytv9FLx2zVvou3VtlmQ+F3D0SBiZgYHQz0hlbYM
XhJ7NWTRgyXVATvyw+BP6dpiCdgElLmvRw9Z0WVujIWPhuoZyb8PHYRcWtZH6CWr3NLPpQ4fl9qr
QRlvUR0fvFFfrKW2SgZevhq1e+V5zk2hvA8V5zsrS28wnTyTBYFWguedvrfFcCaGH9kc5UTIVLVt
Wp8JljU6u36Sl3AC4hLAcsT7kn2LAzpBIjS9fNhKhcTEDVxz7ce0uRodAObWo75gUXvrJd2Cbl3o
hsSJi8+4H5gPsHYwjBBPlAA8T/HwiRLxXuYesh9YmbX0ASlxPMdJWTXfLFJYm2L2m4cuB1bnDO3r
NEW3eVbexUkCpAKGodGnZ1dSVmgQI7X7Q9iUoDKXEu5qv7RMAocZtoIii9wA2loy6sIJ++7lGhxn
eEAN20BLu8+KYS28YFqXrX2TUBPrynFY44695Qd8AMtJTKz+VtkI4FzCMJrHG6OIN6WdH2KdHoIo
u3diWNNlM+A6G9+cvtlpq37hVMc/qW6WipVycK8NWeIoAvnuRFTTUNoTxja1sNn0VmfoZbocL2GP
VRQrDdVFBXSTYpiuyJQJvlVOsIawMe5k1D9wPre1eYGbQQePJzd1XWsw6623Av2VbyNOq2vaLugo
SA6mHwLWmbESmkN0qQg9mZEJq5pbJYQVNEUQ5P302OMrp+qTXbTpbmwC8KLGPqmr/NKkUCMmRhJu
b72YuWAbLAafEU23E2ZypK74xskpIlycX7UIcCkbcE61ASRGTQA6sRjMCps8Vde0XynsuNM2nYAu
FD3LUXCsI2gacM5XirxZPIhvswtZwoV4VhnVD9TfSyoxCZLLszt5ZzdIk2Pt0chGOZAQ+VUCi77l
pyVNuBOQldjaQvfvT1WPLZPj0ZZR67spxR2S8nXQJc92CVjAyXjA8nuZUJRatJjWLA5FguvCM9s3
PeE8HzMqxuD0Wc4hzKdDIlgWtNVvmCY/pyE4E1oR21XbN+AvqPniaX0Tk7cKnehS9zRQU3WW4NEc
2g6aPMb2qKYXIkQaJB8UrnUWT+sGbNZsN9d1hBM1zu37wp93qtVfUd3sfWavfj7eQxv8JpeRQhhV
V7nQu2nEqWpXOGNxEe0Q4feqpDNlppMnRaZmgJh9DIqtvMm13vvUvEMTimTyadXZXYAqNgUmtbjl
ozGojYO5d29QueDUISWS9l7Sh1sOIXwRIJmMqpD7qzdZZ6RhqW4iHCJcDLQ5czFImZpbPAwfsqS6
zlz1Kieqpgpx71rEo6KA6T2YHwZstJy6N8qsP0sWLUOox1D1z0Y8neZu4MXnF1pDcTUsk4jKreEQ
DqesCA+2ds9DVt40tkuhdnsZnXjnQwXrk/pRYBhalVn4KWpxbOHb9CwfK9OLTyH3wuTr41j5n7aV
f5PmdCRZsDb18L3t9FdJIyBjouuWQnnL8HhU2ReeMkeFHznLEU1ZibutFvF7Y/SbnDkhHvyPuoHh
pLRpruVAskJBhfTii2I9kJTv6TL4aJzqJoyad3sZq4v2nBXeZYAlarMLIBN7sJwA2zh7DKGMz5DF
nM6V8lEH7QudCbuhiM84b7g75g0jv5yM68KFpmk5d0GLB/NjnSP+GvYhssbV1PGoLmP9yGyCCbCa
L2kbvwR2tnVNxgYFtuDEC+86b0BljDBhuHnyiu2mw3pYIURLCK6RfGhSfTvTjtvN9O2wVcCdQEo0
Z1/bzJpWOGFeR5E4IvUxAGygEybZZoFdR6q8BLkHIt6o32BGuNtQzfdGwPgvpbfXtYC40uOrI/8K
mZlIAAW/fVRdu30KR6XYuTJ6KFiftYX8lyb6Ti0FwcqoHtiazpzdKA8WUp4n2oSBkd50GRtp3Udv
bBpuPdT7eWRg1flbS/vXrp1el7jVCPDwBaPoky3Way2r51TyjJDDcBbpy1ioG6HbS0j5cebpNzOc
b0XXPelyomNk0dwrCT9uFLdGazNloUo5TGhLpIKdh/1VmZvP3tK53LnWxQWZuEJtvHepZY4n/0FT
09zP5VOlBt4BHnWPSWI+0mNCr3MXYffIqLQNAqzpko+7ykZFLptbCX3XLFj7sbSf8mS6GF1zxbe2
n+iSznWLicfYGGmCAJucSmf8EJH+YbXmFVsMgMmmmI5BKm6bNs1p2lRb4qo/nFkNd6oM3jOXwkWs
UTylfJzRHt1SHc3XgwGrNSb1nNcRRprUplIJS0feD4iJxOLXkEqnnRQj1wqmoca0HtoWYDF927iP
r9Tc3pKvTq+itqLBA/xhaxXAM0HT7uwyexZ1NBxqkTUwManuanNc9ykfSDIbmArZs03045coaDm6
eWay65d+8LanKdxeOsPzQiY/uFzwbhlUSrfk6Nh74NZd5UvreDzTP65/ryJXeqklNyaqycyhdd/a
pbU8bZwllxZ+o6Xi2hA0mxP+gHTbdg2dwfgzQrrP9SQb9i6lSq4S2I3fxtA02XLQl56T9vg2aCqV
rHHKKXGRxSZws/jJAnc12t5zumzPEv2hs+HOdNQr1NRm4ybsaWGB2etK0xoftFm1NrKU0bHf0oZN
4nw9DWzumQhbDKezhMt3GjfD0FXXsd2IW9+iyyFK2fe4ki6AiKbUhGcsjxK6h7DBL13NnHCqsUkw
xQUxnVI+bEMjCTGic46gGAR+UCwupmf+oFll3mXgZ8FEQ2MqO8+5LI4cXEN9u2WM8R72fnL0S8nD
S0Kb6ppxolpMEz6xRfmCYsQeFsrDlRPbjGu0/WYppTCU2GdZFBdjmh8y5X6WPFo3E/Ors6WGt1GS
+mLeezFYN9IGZGLWas4O6C9rFYNgJ0e0ye1Q8zAKz7PDzxjyo+xaJ3rNnUHQE23AYwXNsO4K5x73
WYrJsjWZmXnf2SKnR9MT/dZIppfAY54Udou1EBxm6lVbXfI0HlXHMH6Mrr2MYfJEHbXVowMJa2g2
ebfQ3TDX2032MvlYJFyrNHBacdsHdnUFVOAbqaiQiWZU7oVhP5Dw9raQqZc4tZC7PMJ3YXiE6Iqm
6gg6Bc16HEHB+3UUbfE0iVUTBDXdrCETaFFTfjZ1t2WNVOPHuKdDv3qSORMgerWYxdhKb2RfQRgu
mo982c419FXea/5tUnb5+MkewLtLLRXsAkFbWToU+KxEkx3DrJObMZf2ObYdarfqqzwPn4u89w5U
dHgbO0k4SwWQI6Qlwk0LvMtvxv6bEvQqp0X3itIBS4IHxDZJpd7Zy+RGwnfGyaGYabX1E54sakgr
tU1g9pWTlW5MV82HPgOtGVNl4Q/ccnhJ+XWZ1mK1Yx1Qij5CY+LBapXdI+674N/WwFygROBFyLoK
5KPFTPwHDcxOldlR/wWFQFjfjTi4HWn8iwv5Dxnsf3UQWppovH87aLh9zz6LH79koX/+2T+HDfZv
EHu4pT3Sg/wInCr+/7DB/c1EN2RkYDpcucpZKFo/3eT2b6Y0Lde0fveL2wpt8+ewgXS1q/gXhSmI
UKAP/zvDBmsRQf8kYHpY1olAY0+HLWT9KmACZjdTPD/oQGViowjZ88oxJlyUfUuaaRKHJiIBAcUX
uURNL3g20m2DsMuMPpi3f690/j52+PXNwM/irZho6xjw/3y1xlXR1lPmFthM6aX02l1SgvgNy/jH
nNCfkOcJdxczfCbi5DDa2HwwzfJBtwEbNQwX7OeTcA/vlF1XSHpXOmznmvQOgy3JKgoNVsBeGHRA
ZXR00R4iib5njYpFqHNpnkjd29qt6Ja3kAP//qMt84dfP9kSD/CFWj6e9csoxHf7qnZmqKEJ5FrU
2i5Zjy61jb3ZU13W+V+D3cvlXX83+cn/xSLwF5HfY4KAc8dWzC2YjvzyteZsnZT2kSxIX9Zbqx6e
Jlc8W45PWb2wLkWHmDqkavf3H/mvkDgubMg5DNIskv6++8tsYY5iN4cpyC6tjj4T2/zIm+ZugnFx
hDGysXPn5DCDjfPs0Y3n/cCseG24TXSbEGHYpwNAUXesyWA7KQUyXQ3Rr81yxrUWu3eUmL9/t7+T
B/78E/km4jroJnu5W+WvP1EAfSQjD0mxiOn0iFZdw/kzphGlJWZrxclHVcsD3UXjazExn7fjTFzF
iQ3HaGR725BAGmKvPRbguyhoJusflFjR42KAQeun/YHqlPcpmb+RUza44DCI2iPnX4/z/Z7A+Cfj
/BRRG74xs/h3NUb4uOYwWyMfmA+lNbjr2J/y7RAbBbZihgF5lvlkIiTi8ICXmqTkWdlICLaqzzYd
U06VvroF1o+m9b6Kxlrwh0sCyrMBRVbqgDMca5E1O/e6pt46yOxnqA4j2010p1hxBp9N94c1UqMT
8z+BDTtPeVd/uXX+aIfjU1zm4VFgIr2PY2PH5W0cBmKvj34c9scCwZLKmWzZc/scEsBgrYii32dV
RR9hyAIytDHcZ6vTq8qjRbmC7LyhzOptzIx5B7WDhEUh2/XIHUVNW+GuhqXkN6aC7t3U3UsmaZ+x
imRA6yR+zQEfe5gM+vs+QZeCg8iPItgzsjBDUdb1bQzG+y3rS7ZiSZ9cPD/DOhA+MWstj9psGRcO
wWPjetk61jSRD4yqkH5pd5WaHLYRo7J0dYe6FAHVHrvsopuMTs6SpFfss2BQNLELiBUfDWe8deiU
XZnAbzkMRvc6VOLgt1V/jWFyORJOFMBHgHKwxV8hhCMrSmDYc8CJybJ7Rbw0tiBcesA+J+jyCWAd
F4X/IKMI/sBQFKu40B8t7dd5hEdxZGC9aTAablwl2IRjBFthU7fWRADFBVWCAtI+QLVNgKt4fvoF
zfaqqziv1qRgd3WY6xM1FzQM1ep20IvhPTWeQty3Q209QhWFWsPDCjpsx2Q1LGmaC75bsX4POk0J
QU+Pa0OF4iqSGFDpI5q3TeF9T2zKmEv2k272Y3D9rVcGnI2tHPIL2ViyK+qbTecb4HUKqyOug7AH
0SnMCSzT+Fa7w6Z3qeWrghrUc0B8PnRwnPXQiIZw/mHjID9DKYzpL3RZM/ANw6v5Gpz20RvHV98p
P7OELyo36+LGZLB1cSD8HIMeg/pQl4/OGN3OmXfVuexo83y8nRuOqQ2YnxuMGs1h5vG84ZSxla0K
z6FtMSXoO03SD5EGz5O17tV0nJpxX1FkwDNnwAHUv5Lbe5ADnioyTzHzMcUGtBT0YqjurahDOmWV
42Kxpi+6i6wXq2dYlnlofiWZZP7IfZdd1l+43WuwWLR9Wn2NYEUJXE+EaVVXlbnpzBkqtSlvWwxe
vRGW66Zud2ruLn7hvfVu9zRaw6dWGWU+/T6MORDqwjxlM6ZHOxPeph+hUw9tgY/ObbgiJk16O6IN
A1+/szJsDJosPzvPtqh54XDGTjZ8DjUaoY9vDT/B2q80qpmZvMZRFh5kDdo1GNoVmXW95gCaoUwv
D2DTv6ZgFwvu7Be3tjV+jln11pTBuMXhc51MWYkjCadXK+lydAf1XnswrtquTveOCzk6i4mPWXCu
ltHaS2Q2HxZnKY4baDuWnOvvSRWbcJmzG6vpNjLmeNjTCbUamX+skp5jxJQuFZ5dltxY3WDtu756
8xyUhs6o5+NsjOmlF8770LtMFWbrTQnasrqmHuF3mq/Elp6tOscF6zCHN1QLSA6J2KiK96gLKbeq
llYTLVqapy1NpyCdJFM4ffe5OV0r/e41Clf0XDewlive0BKnAA+AcV35oFsGg9A/ogqbFANKK8y0
S1v6py6oqK1JGZ715ZitpSGPHYf2fTfqc+6U09nXtthDXLOvkikwtgNFfRR5Bfmmzji0RU7g0fXX
OS8qSJgz1Joi+Wj4cAuwMzbmFUyVQ3UwaucVSln7WqQVgGceFuvIornWmqHVl0BDdpNSuM9kc4WD
pD/lLRZ/0Bv1DrfuDeKLXKH1BSsPeyi9xUEI3y44xFGcELnlUxhDyOyGqTVJxOx7XvKTDlmQ71oK
ehC/62RnGXl1SIkFQE7BoJlZzcnLpt8HK1wxU/xj4ur1NKI/68VItED1x6TEhQeSkFLHFGxNxO28
U3l8H4JgXTUx5TjDQOmPYS+tf556ShXckaqHFNcM6EXIwerML+/vqjSwVl1m3IuSQo6wiWnfjJiU
0nW8gHgcj+ZwIH1ZorMT2LynyOj1shSJfSPi9MQEhr0cgg51B1mBBIcWK/AcS+rH121Wfznwq9E1
bDqK2/CO90N3bPsYdPyqduzdsng1axA8wWY0jAiUR3BOFqKgmqu3ocpa1uT5SQLsgksAvqudYSy0
BKjLOACESYS7YV735Pp0TfV07zGBD+mILeutp0ZvyybH3SrydOtQ28a2wjZMBzPzQQbdA+j76KNs
KU8Zy8Rle4WQl8GF2Ra4pujPgPrDUcUAIwMBW/4ucrDfWjttd0h7QIwl0p41lSQWzOo1MycaZDiR
I4hR8+RkBxanV6dsnuk7go2/1K3oOl7rKgm57tjEy9R9Mllh17GIL76fcTUH085JOppnQ3NCmWk/
RNCkx9zPv3JAYLvcNe2DkByoPVQY5uoCGyBDa/jH1pbn3Y1qKKMu6+K56MZ6q7D07v3Zq1a9DzPS
yYKTZ6YvXY1DPbZHe5Mkgpn90N1RZlpueit8lmkH7dBRn11SPuApIfrmN8YFaD5+0XzsdhZoMUyV
yS2bgmdBCQ3lKdQ+s1uLNux26AcAyLSZRtrMEknKvnfFhbH5tbDqExuvZ0AULlfbUjQMDtFJwns6
DB4J9yR7z7WjU6z1D9TCYC1YaXdNqx/pLITF1shHWcPMlqK7M2U1XNMlRjwq1Y8utXMMw1p+PISu
NGIG1TwuA/2vzGhMsBiT3OpkfArb8IbaGHsHhyBa47Pdkum8zp02wBNOrsOCjEBugM6UwrhMHF9x
W9oR/SgJ5goKT4iL2u+VsnOCxOa1NWQfniYXU/cET5Msfg8DbLO4t/OboG5ngu9zu8LNcVPg3Y2c
6b6pKUQK9az3pSWcjaxLChbgNyBXhTd5lr7XSfTUW+BAudFE7p+xV+FkyIb6SnoR5SNtTQLFyoZt
Fpr9p5iLdB9FAHaD3qPm1x+eE1zuUKfqaZPZ42flGMb3rKAlXdfWld+3SKD+MKojCAZaIInm+lXx
YA+UVVot8/609e6Fw8PDAMO1EoN9l9ZoOXq8HbX9kZnla1ROhNBiHP/1tBRsQU2f2pIW0TnW+7l2
urPb1Pe+BrFBu0kwWc0aa8Bzb/fLGS/8Civzwuo/HkKR2szMA2vdklEhIFMfJJSR2Kt49tXNTVFx
NMy156EBRjct0i59ANQhebfhCPK3GlFg9dEt85dM1fO5bqmy0eNVrL2aYYl76xr6mjCUPoLx1hcg
Igy5qlbs2JOrz1qH5fY/yRnHBWFM4nUKLIJr1u1a5AynVGA3/zjN/6/WhFyy/39vPr1/z97z9+LH
+58cqD//7p+iEMoPFikF9ld6LFDuH0Qh+Rt0ZylMxCdXCFxyCDY/RSE4AkgHJO6VL+E/L2H8n6KQ
+ZuwoRKgBynL9cS/B8iDTfyrXKEkGwHpsqlHaLLFLzY9dkMyHlgdATQZ9A9AGTt3vfPRYIM41iMR
mDgjph8yVljFKXXuOq3afa6MYQ8UvgIXlpbbUlrZ61gNJcC0iWKmlonxANviiEXOBbqHzFHXGEB6
l+AsFCCoSm1oEPIOKzzvldxF8Sx2S6I5ynLcdbHb4VANqorebZ+c7ySQ3kfVs8ONEHenEiZMIc2T
Ht3xCiMXpeYNRR8sG98ooPsyJoWqVbQvhiuijU7EsJuY4wHQyT5rGVw1Pu/ekuG4naoRLZgU4xbw
06tUzsaOjPt8wKToNz3VNkzKuWGDhf/bqV2lQvB/EF1uOpINmzmssj0DLrWlnoW8SEZ0sgxpeLdA
BF5VI1kFlU0nQkKf7uShu4nZPeYpm9YyGcSld8azWaVv1lRNmzEL+bAiGdfUdjKlZWle4x1hh0wC
dqWb7liQWFsRFPkR+Gyc49a8VhqiHPvmu2kYme0PL4TtMQDJ+UsL/woLC7axztt2A3AeHUXl2u6i
286Z8K3bRs/ZVL7NJXa1LqDNLeVVVZwdoDNiSBZhSIw97iYmXFhe2F9QfMEolyCHTrZVt8zWMvIF
1ZTOB3JLeltNmNtcGg3XSqoXrW3vOCpwfRI07tJoBpp9IeeFvlNtqznvbgNciGUtAQMr5Bd3Krbh
WFa4BTzGFmgZmySO7usEJGJAJCFOeMinab5exK9HDsecbzqqqogDszGFEwN1hqR/XITt4p2M91Q+
TEcd19nG8sbiWMyGPHTBjDRBEJ46CWZ9TdPPW1975i50qGovtXsXTUP4SOO6vMkUA0oPuMMh7oj0
+ybHDMIUeEJ01pN/jyhhz5VzMFIY3OBwNiSP6iNjhcsiGz8ZEY4MequnM7BiqIN4P7YTtdAnotHj
nYiJj2bl0kNc8u+GxvRSWDg668x/5GmX7vo5jrdYhdOzyNnGN0STY+yZ3AndwA4q+AE72GJITRQ1
p4zGpXWvVXmCWcMptgS4ToHM9mGQRBy1gvBQwBxmu19JKq5Gal3rnZNZFM+QdN5SKg2CiaDfiSP2
gPLkPZdDiY3r95ldGLrHqAqChe4ADNotP7uYr66YER9IunBUwi628zgOcRNnaB1TOB/g5LBLUe73
zuyy+ym2BRQ/HnCKS53+L825Cw8btqqs2YhB13uLtA3jbNKTE/sIc56WY2i88u302OE9GJR76qaY
vw04NESu/IGisotr8VWCz13b7eytxUTEmbE4J+TUw3sosfM5sf/dBpyxrhgprllTyu1ISnpnZ+FA
D5Z6S+3sxeDsw/Guvkpr2j7TILuLmCWeY4sSXKGWXq/Io/1l0KQuOSTPc/a9GZMzbv7XysIRQrfr
8O4MSbR1K3gYceI+wwv+3hJSZwlLreuuDKAOWsD4ALdZlEiR+I7tgJF82YHTROiOfGrGXfpF8zg/
FbLK1iSgyq1BOJQ6uK2ZJVd+nV3RB816kLD3WmiOZdt9N5qcQmIwJT5rZ5zk2XoYkqOXhCdTu+9h
OT5VsqSbD3ayoeEKx+KeDdyt2U8H+tsv8aLp1E1ziDGyNFX2QOf7iG6dHuI0fwknBPnIxNxh5Xsg
UYRqK1xQFEI5SzNb03bcov2VDeGBU8dVC6QU9bA5GpENyA1I1ZCxvSvyg90035wO7EMvvXeUYVCG
MQgorznIqjkZ5KsuIz3JQxA8YOjcCsWEcV7QCUW1bTGYIFcem1FAuLa2ER16ikXB7xtcZIRv2qYh
dU/ouWqICbb3rNiHenLuu8S4SRJ9iSxi8Zxk7ilyWVPiLXZS9+/N7I0b2hTbfcDVDVYeDTHWJH+x
4RwZ78NGSceNDw38Xu0Qk0F+UtK3UfhcN+NMQ9XA1HijCLZXeqKPsXL2GYZHj6m8Ta6yor7Im4xr
MB9qw3f4ZaLC14bHXZFKnq/sF3n0YILoSddVS/PdWI312k4FVO7kJu94wM2dHRy4rl4ihRyZh7cy
7G9Lkwwah6v3eKrPvofzMrLOcfDlZzl751q5yIv6jQ6Oq7jN7zgefMowP7gmNXoVZpnBluXRyWPv
1KOf4gpgt+xYExVFCD1zWbxzVe/GFGWHN24d2oHPTB9cvTU6MmQEs7/7xOtXEErnHUkzmFdjhHND
Zj0Bac3QpQHLHOZUtkchMenIxvnq+8v0s4goBCslekPV4OYdpNiPcdCcCqs/xUnDlyzy6iSs4jpr
SYpRO+pvmqnUOMfNCfYPIkLPs+Odo7276335BWR6+uaBIDzYQw5CIwAey5u5FI57C0cHT7q/JLFK
u3/mO4eZqSq806wie/QWb9dnuXWgQiE+55zq17IzCUmmXMYwy/linJb7Pk2dFVYFvMsOfBdtIv7T
KZefDHu8zWXrPnaVZ+292fO2IOvjdVK71hnbPuXHSYNA0DtvvJN56zVZuKHaCPdI6j72CiIbEvoG
FWjcGAMcvxj6OmsXX6A2HWwxM8PvIskeydSeXN1cQMviEU0gxLoxMT5bB91OV6ojnjs/xcb4kQg8
sCmzC9CXB9aj+Zz0GDNyBa4YyCOjB6EjABkY9YYObaEJi9NAGVUzNNa+jl3K1i260Drsrcvd7h7l
UKldT7/SWsyIxS0M9hs36p3dAAvnIOjmPkey0mT8cSgMmXOeXX/Ysn948oxkPE3SbzZtBx8mj5oT
M/AMu0xRPBmN/TiVOGgwUotNI2xcWRVV3YklcIeLZlvm00cD7HJt/z/2zmQ7cuRKol/kdTA6gG1E
IGaSwXnY4JBJEvMMx/T1fZHVVcoqHamP1upNLZRJJRnE4M+e2bU84nOvGkjl/Hosq5jJkARbcOFL
5VHgQsd3TazDlIq5dgtmMpIH+h+uRpncQKp9yVsa/HBY+d5yNUNaNil+G/LdkOTjpiq7K6NL7qsI
UKLdIo6bFc3QARievjI/6q4Ut13eZn4BGmwzBexMW/wGq8iws6e6G/OdQ4WzLyueiex245WjiZfW
jW0Ud2L8DZXC+uDE69np97rXZhtpVDgfqKvYmBPtcpMY9k4jYIpgczZh5fpa4dUbZ3la2APwxK6c
k7UWxIpYP0mE0sbmLif30Wry1zlDVUwizrMs2EqIm1FKU2smzvZkAnWI6QgzDCQBOyADIru2/iS1
4RGqJCegjx0EJkVRR+PQ3d0BtsIrhPMU8GLkV7U97nm9t89ZmCebGp3nIWMQXbFLpv9pGOShUPVb
FIX4wQL9aZiXNFFIy3XbJ/p67JPvIS/sNb7I6mCFhdykesorbEw0/kZJWbuqUCPd6K5IY7ifmpmf
wjDLQA1wjTEJN3hM9ccqxAiVdUWAVyR+cDvzG6mW4DAmwVamN5xuLiS4oUxpzrQh0koM3yEsCzZo
sOPvIoee4RQi3irhfBFr91Z5DmWUzO4pVSZaOdGdxsicfcpTf115NA5axYtuictIN/oK0s6Tiza7
x2VCjG2K8eNoJqcOCjALCGTaKKqdpqYGLiq+0DzrvbUaM+eeD5Oz9DA5B9uJLGzTnUe1m/co7PKj
bgDN4sdu2X2OvCaaEVWXrVTmeOdpzu/KrKx8kqM8vltaZV3K3jY6rAQayymFa3NsaCxEb0bQVeuJ
FMWelM4LMWAYuMmcnKDsNncakui1pC50K63Mve1zgGP6qK0AtzXbTpcQxwSmc05p1mFyaveqnGZw
TC5QTDWPVBu6EbEenXDYlA8PnpNWd2ZRBX6lWT+yXhrrwgaL3cUD37/IzafSTS9a7iTkZ0wIxoW4
Ci3vGTHzU+ga4K26eleSMc5BEy9Tu9rlhCE+f65y/8uFB9ZC7O3/der1/iss+795UUg4/fyqP70o
xpIohctP/HNxA/3Di0Kz0aJDeMC5/zff+qvsYLu2Te6azCseEQOx4B+ygzRxFTigEl2IieD//hZ0
/bfB15+lX39xSaA1mBJHGgdxvk0DgeNXt5IYBXXw6eLRC3j8iDGLNlkWmKs54Y1Eyw9rzIFNJ308
ILKVRSUKja6OKnm6jOW7btjclhMuVMSLGfw7Q4eGDfYwZSEJ9yhNiLua7nWTuRNc547wfO0ewrAy
sNJ5w70KgitP2M1OT4IL6dl4lSRZdqQ/2fEHe4rvHIeZX5n1W9fLgSYhxU465rDtCvfZM3O6KOjt
nhLJynis6msOihQGcg4IiRlwkjeatcdx0/uJaLdAUfXufRrzqsxi0LlMbffY8uln1PGvRDku+NGi
mBcnwUqPgLqkY+9uyHrh0gsEk2kiPN76NP6skWnx5y44jt4S20oXinwOubg5gVHKzuIOOMrImRjk
zzx75bbNscKgFR+ykudUKmvMlzhvGciLe32BA7eF3BaBF66HuOSAD1C/RNHA19lY6ybiBw10c1pz
6njsudTQidNpJTJbHHi/kYkvagJA9vSQWMV1jPZ7G0Tec9/1/caIEoA5nXcoWF3uo4kBcSh4Lprs
cLcZzUPXQPFdTkrYGzR8bcj7Q/+MzjzvAoghOz1AybTMs4qlOsTK4/HlePNuqsS71SUf5FfkWtbS
3KUJCSRyM8tIJ5LTgiii4qGMtznnmlXb1SRh9PJSoxmw2SCZ5wTWVd2lkE4q6202iJPEnNf2Quk/
yjaaNoUWwKnvmEjlML1qZN42xJGzrWV2X8oEK5OzIShQtzlVyZiG0XYHqUvz8yp7pPkLP6ojnsPE
6O5DFsqPhLWetYLH+FTVOfno8N0N+OgK0CEUGNNlQ0l2xyskH5cVOhb3UtY+4Kb2jfItPl3CaZs2
opM0rtmwGVTibmjv2ccLWDgwQQzPC2wYUFG28diA3oOVhLAvFaQuFzxxt4CKo5b7RRnAi+WCMc4X
aKIxJK95GrvrIhSveegZK3Yyd6NO6czU5UCVNNJJgJolQYroyLH7NvEqlkPTCKEXpHISCVKB2XBP
rvhcj8a76jo4R9n4hjPS3iBqiV28QJrTBdesL+BmW+mM2gWy+LRgnRNmjHMtQD0HMJ/ZY0KiVuxW
q6o5VjNgaBrpKHrmeziNCzY6WADSEdIBhn28FZo7lQcnsiGiIJFJxX/0ggqktrNeJiILPrusR8DF
5J/i6Gk2KxAwUXqBT09badjBBXPK+DgbcEyiMk02oY1xJc1xe8bg1K5tsICmIHTF4gt6sqA3vXEL
bQ9BCXtyKr8csxQrS4Vs0lzVrwH3YLzm08ddj2pgBXbt8zaEcV3kFrT+UmJUhlkMSM1Dl4MvUeek
auyRrTAMZtg1TtIfsoC8bW1nGzuHuGl2UFRaffJ2NiyXjb5gcGhYJCBT0Wg/eiVuIZ1R0fM6TOk1
/a8BalseqJPCW3CVZXivW4M7T3eeJV2FiCy9CEggMEWwnz+w6dOu24mNc00Qle6ICdmNgWGPjsLv
XWvBwMVwf0LWUDzEmQpVvp6NCT4JS1idfac/z+hsdR/EO1FFiKAetmppBZeqoSGb4q0vtJeczg8k
CKKXYH6M3l1I/EzPbSVWuPQZt+bWfgvsRn0aVlQjQZXutcQ0v53LpLidvap766K+ObnDGG8Huzna
7FP9KiK9bMageIYpeI2DYFgDhyZ+WXHe9GrDPhSF/TnlHNIHlTJO1vZrkDvPUdd4EFbTmRMZu6Gp
5TEok/ZpCrKPuihSDAvRa2gTYvS01mJ1Oj0Qr9tNWbzTPYV5ipV13xms7MV8UMjCgA9e0PGcFXej
3ALkpwTZ+NHlbPPacXiA3e6sCzgtKCuDhT4bSdjubbqpAnwPMBVSolsjpeuRcSq6eUea9Bll3KDQ
lerYvC3TE2Q+cw/dvFsLXlu3ZZi8F3R1Dy5fZrLuXmV2HNzhXgL1OnOPUYLRX1cWpiWq8y6N8txb
a6CSGvrNLeda7IeaYii023gdlOUDL17O1h7EbWKb6Q7XfLiZcpWfg3oeHwYdxhQpaxoLQr38jI3w
B27ryKeTmbhxMW0N5PvjlJn6pR6Gz0C5CJag6T5mhwVZa3S+BGC3ansZHiW/wteoNYhM4lWFkQWF
vBtoOBkImzONvJgN9owgqrGNlPWrM3ULna+saF3uL7hAmUcnFtxz98PWSOFWs4PBUYe+n0EgMgbN
vRR64e0aUfcnFY0WSCqjvjJbqOR1at14k/k+aPUm82qTR4bIc7+Ef3NTuMzIdjn4lQfrtss/2Nhd
qQTdz/KqR5iZ8soINQZqJjqe4+4AHb3hEaqhRDH9+pFup1cV2eOVU5blupa8r6dQP9UzskIXqg+z
AsnHAzVZW2UY+M2YkSdhdQIAKP2mLJHu3GnhKIUQQg0QjFfVwAPCm0nyocA9Vpp8AL+qcG0NL1aS
XDnZsiAZ5j2mEsKz9khBUZoEh67oy9NIP8mGzEK3Y3F6k7ry2Vj0Rd19VYx1lcFIE0n3lBbih21a
8W3htZ0v3LB/Kwf95f9P6PRSLeCXf3NCfyizr8+/kmn++KL/PaAbv3lETdgLctLmkE7/2S9mcUtj
WYhZHOaIzd/Ayf/HXlD7zSRKwv+mc9pfipn/PKCb3m8ELrCSW3BuDIPs139yQDd/Vv/+ekDHvGxa
HOks0/Bs9oJ/ixMEgFFG8AERWfyk2cY2gt6K0b29wp+n3VoYf/r1GHflD7OV4i6CBlrvgm6eP2aK
cq/hIjYuUW7pfLuFI3JWW9WwMWrLaZctIGaLJNSPVTMb31Feg4Zz7CrWKbugpZR6H/VhLxDNzRxP
PXSnsOZxC1VckLOj7Iekrs37MUm+kat7PGRm+DXqZQDWZC5qcr1GksDMMuH2rcecXh5NBh0Rl3ki
BzqKrloREcEv6jWRV1NjAgPCTjOT/vOKyiYICU6NicgTne9mnMk3XQd3AylAgwJhBCFtIROWy/Xc
zOHZyPr4OSvYC1U2z6oxH4CfjYp8u9Yu6xEZo84beJQYrVtMOli5sBpyLNYnUTyoxByPid2Zr3FT
J7hL6zK46iaT2YP2zLWTZN16TqP2taz0yMdRUW1TXPx+Vxr6XV2i1unc+3vLHCdWtxAxYG3BWbOj
gGZRCdir4H1xxdamb1ZBWceXsS7Kj6gVVBdThFMd6LdVNbzX1LhLOtN6QW0lsFKJjgwzPy/z2QAh
nB4EphnWV4tykuKtyHLjMoyRPA5oJ7s6jLsr2sH1kxeIcsvU42CVMUjEoeScFIoL0K948jHqKIDd
xuRTCM6+TVjzmeOkh9EhkaeqBCtCIZXwKVUJD6ihvCTmidi6TdvKxO2wCVNZ+aXJjheeWKWtETTR
pTRQKbiOem1ldDX5b67FU9rwG0MGsbZWz/qwTgp5MPVB2/f41OHT1s1RV4VkQUum8DYNC+M5FBbw
9NL1wh82FgpWt3V4orCxfaHEs3kTKEG47iDU2iTamPga/dpAVFvPoSavHdbbDGtxJ89RgYyDamnC
UA14a/dUWrRWHfhuSDUWr8GIrZwFxcjvS9YSbuOKJ0KCE3iODnNmZVXa84RdfhvR4rZuCZYdQkIS
V3OSVPyLtXFT271xVEk47aOR2JFG9SsqT8C70ajFHpafw3zoxYtzrqF4KsgsuRFW2R1IprSnigPA
tot7gHZ2qb3YtJu+6oPbPFhd1J1VWno+7ym6yWo3AuLNIRXYpacdB6E14Tay4/aE+jRvhtGctm2d
jO9NLeCkeeGCAx/q66Gg/7NkMtxolcYOHabJVUKN8Vow8zDDu/aFCkpjk+RRtqdxIKJELsqAtDgM
15yToDoYkV29FE2IBIXv6SBzsDvmmFf3oBgZmUlfIA7aeYPsx/rxMA7CQs5ygoeUjD4/a8xpQojM
XC4T+6qopvBL65X7mMzBeEVyC02zIa0L+KAz2ZxWnAO8wMzPcQiKxMsUa6N8EDC5EqJzQYTxtKis
6VrrZuc25QLbd2PSfliNGZf4sIdu39X12FxlCiwvIIMMh3LaxOD4Yo8+Uxw/pN96DUSMk7TdAxYA
bZu3FuH6vpSsBSvH0n3AGuNdUsQ7OS4r7U5uWoI33YqW3fLguimfJ2o7zNhMEVpMMSsU+6TlAqTm
2KX9Mg1B5ZFgAFjf6X12W6UIknAFeg6mXmgNZ07KxnpwanKtVmxUZ1GQimFFmQXvlKbg4ISNQT/V
AAJwPY0zMArKm6vbMnO1PQRTXaMdmZIiTtwjLmrOsDAkG7SNSdGh27Wlu45MFdzWQzq8xMAHrwDJ
pOd6aKJblsr5peiy7uyyKzqX7gT0VwTWS2lJda3wmh5jvZquHYv9HwwRU60GiNC3STUufXeVxGyI
6f0Cm+29Mi1Nnbq0TROfrE1wgy9ifo86Z7T2fanAXrejnidbFYdMVgpT3UOXNsSzc7ePTgZlTAiV
i7FBqeaH01BVoWAM0WPUCWp9SQc8afVEstHQqqPd1ymt1Hk1Q0wJ7ICkx5Tk9yRw50dOv/FN3Fn9
SROgWciSmsp3ZyxteKQ98/fQyn+50om9CYnxXyudT+9Z9v6JHx5d+Otn9/vPfnfS/j+/8E+x03NR
/DzXMFzQXMTk/qhqt3/DWWXyJ+T7DINjFn/0x1EKkp9u6Iv6qHuWyV/68yhl0UEKck0DwmVKR8ds
9Z8cpbhX/26xcjFq6eiqPJegERoL8+uXZGZRFCCmFRmTWLgx7y8nuQ6M+d4ZPM4j3vwwzSSOKu9Y
IX/4VYd7poMROopQ87WAkLUbQrysRmZVpYn4pEcRsSA2wkCjI4A4IyVlNXvZ11bE0THrsnEF+Jh1
5jKDecs0VhfzZymrZJ2w19vVMLcBAcsbV7ksb5dRDl3wB++L6nNMeQlbjWjZu4nxYdJ5KPK+6Ala
Z8GuW0bE/GfnWl8/eMv4mOC/xxRaYxFntjSXIRMCqXsbMnd24DDRd0V/LQN2uhKrxzpdBlVjGVmZ
TRLCO9ETpKT3YBlre0kRgdODM4oSiFEUhKWneJmB42UaFrl8zhmPHZ2U9c952bPStTfVRBRKEPg/
x2qVl08cAuj4drOlm2QCTsMYTkvBj84139x+rPcZj6VVPdgvHbN7MxXaoclGrFIefB/m+xhlN6iH
HYKCvkQ1orXelW+k5fFeAPPdIWV82ItcUCCtRouCILp6JquNquAhL/Bkfu0XvQEVR1syw5/CCp6n
IMLXuigTPX2q62hRK4Y4ejMW/SLj4In7NixAWjRHZ1E56HBvTgIj+RsM6IIHqFNso0UXAWtRr/PM
UZ+tkPYbfaD9umg7sZJp7m6siY2mzhN5M5m4WTq7+pkC+qIznl12ScUa/l5UmkWvMV3gCNE8hz5t
5PUqmoA5RY5OvLyKftT4xRfuLp4n12N9NCcYjMyryCIwno/ZOZ3LQz9XBzek+dWxx5VmV/TW9OlZ
d5Fw7Fqfr0dnMH1WwSgEMuYbnJr5RLqu9WEePDQaYZNxhvU2m3BaWtexYHk0l4pcS6PgEVct9Q3j
ELzaeIDR8VzMtKTbANMTZSPvBpT7uimrk7sE4dIlEld0NjgYchrFEpfzluDcuEToVC/zTdH0H0Ij
R45fT2Gdi2CAR7C+9cg7hqW8hzbmEcGiXIAo4ldYD1CDbXGO3fLMIjs+jEuWbybUFxPu63JP7fmX
NPbUwzad856F+yLMFuzfxyUbaADR2rQEg1YRwUFrSRDmZM3g2GTVwxjyaXrN8zAxi0xa8DySIT+h
k0NKl21/R+NiySEVL6+9uHq9qiXFEKYBLpy2uqDuX7GrvqHLsdnk2ILJyd/li0/Y08uXFuMwlo69
ZsxXuVHd0Dp7y7Pjuljcxgm1Spwf6hsJsoGFhdhXWJPHSMdsuLiVo8W3PP50MKuJdSqNbFqDMtVV
z2JxO/MT7F3szxIbtFbjhy5/OqMXj3S6uKXnxTdNO0lKswxM8aR5nbBW6/V8ybBa55N9G854r2EB
q41WyHtj8WVbA/eQnWQPwmypFYxsX8rE21X24lSssXani8e7swfxYQfqq6TjYiNaRWv6qJ7zAgJo
vLjEzcUvni/Ocajmg88ztFiCEdZ6Xhzm8Hzns7mYzqmaS8Lk3CTRk5qj9x5zuuwysXYWvzo7lm5t
zR2+RU4CZyurbqaJjL813ygP0VQszncq9vIbfIff/SzeprjXaB9kU1LJ+FPinIcqQiksXnqHiOvK
Wez1pMLpdFws91US3cSLCX80nfcc38feMEAjDm5/ZaMfo83xFyNlcvoPb1pc/Wj4KY0dy5Y5r6vv
GO9/8TMFMA8BiYBuForoRvcIemHasOUdriQFvkywHZVC8tFdwgWa3j2aS9xALcGDOlQ/UBaiI4T0
hNhLTdtIeF8ZmbnvyC3QiEdKiySDSaIhbMergYSDZrIMqFOYCO5sE38IMcRwx0SbqsjEJphqsW3I
S1DEcQHjXq44u2f7eglVaL0prs0laIEH4sGG07kiNNbz1cmzMwN8sgRbtFI6wdntK4/y7Nx6nrmY
VlOpiyurYmYQhARWzqzX+0bK4mhEwTaLtPuxl8mmrPhpgvhF9ZOfuM4Oesgjbj8AzcBfiE2ApU9b
E+9umvAYMx6lmt7scOAdKTkOG15d3AcDZUx2h50Ia+GKtwMhREH5Y5n3j+kUEk5WzVbEECBYxjiA
eJujptpdDvCQj09bCPPGWut5ES4qx4qpnaQjYTo/i/uRRER31VkiObByoGQ2a75cr79xSovgZhaj
ArPSQzLBO8JaaB3wBl2ngdrbXcsCjT3WXvF8oToKi6ctFgMghJjZGO8cW+AAJaG0mO4o/VH3ekV+
F/7RMXfyi9Q5s5LYJvGDj3cTTuXsqw5QiixJRnAQARJlh5cWXuQ61IKDmxv44zTzgW/DQGe0u5XU
7MDvxwkOP3dmofXeOYj5cIQK3urIyjehM7y3PFe1NqFeuIKQ5LSP40yHreTCOYHvx3dhDHSJ6da5
i5xHbUorHwBa8Thivr9Gpa73zgy3e26MM3HPzYiXazME9j4ne/VCYbeND04NG3OU3hptYj3Q7s1o
Tgy459EAjgebJ8x7CHXcJpop6gOmwPIJhuiBKqKDmS5VpVEntolberej7iws99ikESm5DWVFh05b
6Ls24fKeKu/bsMLwzmZfE9YNrJS2aenNbEAMl7DNUUh9kU7q1NjUHlQBemydZ/GzIBf39LOC1xLp
ve6YfmhxoBg0WC6MUfTO4Pt6D1MDzljhoTRTdIyxzTAPXh/ySkUs7r1gTyj9Fl984rtkxHcsS5a0
zYKtCdP7zA0Hv5OdQea2sXepGmg9G0F2we65NChj6xydbpMo71NXC70d9+kmNNN+DeOfqZNfPjQa
dJE4vOlM91USMQNAhz0vpvySVLF5lrKlEq2PxSbKE6AsietHQ+nx2p4ugWFvnAYKbYV3Oijh6RUG
NlhJSH3WjPEYRB2MSM98G02wqKyvsxctiligAmmzhDqaKbv4lHo4p8NIjuvwxISGqO+OwW2ItnRj
Dja9m1i0w6lvjqR+fsw6sbtcgwdrKEzbCY0pYMpA/NgBdc4Ocbw2qMxr1AzXZxc6rISGWaXO2AKG
wJRPsdG+YyAEnhYl2h2GxY9II9enG9DeEpXEhCeNMy2OxJ4K+vtSejFiGytnRAgd8z+/6mxW3zYn
50H27Ca45A6GWb0qzzxW+PnoZkREmJJHp3euE0loscA0HRTmfTUku9JW1zSd+RW5eeRIWq7zUhxU
xvowUINPNuyLKPW5GDmsOIaxblg7aWp4mLt279D9/GrgUl3h4mDN2XTbkSWNqmqkUDsEIoXnM8D7
OWXtqcALWrq8T6QYCAmHF+7Jo+XB8FnsowgSEdN+cpMo7TwsFtPSwWzaNgPK6GJADZg92O7J0+Qu
llNcqkwd33peO5t+6u8Y8Df0sF+nC8yT7+txWLyvTumGoP2F2MyLM5bSMBwcefCaxs1eq1vd10Li
BXLIzKckFsN6amIeTIGpP5azhh7VNzsMhOufsWt6EwLfgruIeJd+8ou8bS3WKHbq3NY6HbluMT9F
QNXwwBn2lgSk9LkI21s7FYHPX7hMev5dSx2WAR5RdpAzsnObPo0znTi/jJ6X37XvX0nq+jKn/SqJ
S9fDS2NqOqhunYfN3yRxIzO6Sef8xraN3lziwdlOGxpv1U/ZZwq+KDSnXdyX9i6OPRCQKeuZBjP1
xrDxkzdpY/oDPnduRHsRj6erf//tWf+U5PEgK1iMmhqFppDB/vbtqbyp2AGRMxHBYrFoh+oQjsZD
p+iYDjF8rDLP/NHNNnxeg/c4frFVZug0TFfeJyMMNwPIkDRggWTKCM+DRohFufV3YYkZkkpKyhAX
yZFsZEOcOvtOi5LRrI3xuljR29Tb5b4QTbZtwvwuWVBTU6czcs4y2nQNy/CmLqn0zVGlRz31bsLc
ewLV+t227pUYmivZixu95MEeRh6157lT3SRFfhx7kokNKOc1bhdr8/Mz+y9XVTiE/Nvt1FM8/3if
3v8mqfz+VX+upywUFa4k3TQcGzTRP9ZT5m/L6kl6rqY7OvEzyb/1h6ay/JnEbaaZmJ3+Gltj4eXq
LvBGm8IFvuw/Kk745zuRRQTfIGIKGBeoS39VVFAlDFK12kKzJB3Gsmfova1wTqH+e7LxX5L5gUD9
7ZY3oGpR98BJiUXcUvX7q3TDviHyjBKYT2+AG81jDJA59ez/x537z/+IhIMErofNHf9diEK/6EMe
SsOM6wp/ALy4RCTraHJ/lw//g59j2TMuvxFQS/Dr//Zz0Fnah3NJQWGp1EPfyStp/18lBjofyj/9
IJK9owaCzCaFynbzrz+IEUXaPOUcOQegImsieVjZOKUx4uJOizXOZMqwk33L9oHMVoXC7A4pEabU
LTjD474oreScTbrF6kbfiUy7UaHjbGdHXuys08lqwFVrvOhRC8cNm7lrLWsJzBlEwfUBM8IQdwU7
d6AkQxh7JOzziGb24d4Qyidtx5lxSQWjlIcHVwoc+GFw57jNnRW5p6Di1G+4h14NM1avIdpRZ3lO
ovYyTeXTjDVwIzkcbgYpCeUoXvE9/MLetBDghk8tJg/Z1/SC9UMM3cVC709SAP6pBzJvnjdLdoiM
BBQgXn1o+JH75Tp0FBFXu45UfpULUli5G3/aiuO3K6uz285U0LjeftIgqOqa7wbDme7B7YD9oNbC
27hw1+1Qvldl1G69PHy3tPrkzmmOIQOwlplafuHovllQhkVnzmoS/BaAZ53CQDuVEOJzTiFNL3Zk
/fb6/CrLYd0F5lUPNNF2Yr8fLjFhTAnpt4/jN1OLIf9WhO5d4gHlrrAc3yDrEgM8mgSd93G2icV3
axcbjgtonQ+DhgmbNmQrKLbj6BRrhwSFC5bADtDz854UFPEEKz1LAd6DLKORm+vMfncwhcxAoU3Y
hpCPnYhCx46Zsou3M+EKU7dvEkdiKtavDFEcs3Q4qWC6l4HYRQ4xlaTeRUWDPuL5cR0eq3T40og9
EKo0fGwcd0T1T2Pb7URr3LWgDtR0l/JDNA0MHtp1l9TiZNlXYeBed9QZZcrapWkMaCN6jwMmK0Eg
Ur/QVMdbcVwtE9icIW9WyaMFQ7uX8guzl7Oya/Mu1qFyQPbo6OTrjHeqv9Yp8l+AmSsymr0bJI+u
uWAkGNcj85WF4kajECBq5MThl+eaIpsH09eoAmq125tAzBcn0PdYdzjYZay+ZAtLmUGDirtL2853
0zgcy/jDKqBuTgrRIb1Os8mfUnkErMLNUp+V9lkm1pME9MnVsslH6zDQQguBmQhA8M52nTQnRRNm
+dTEhQ/rYA9oHqRuYh5yQz8SNgCVieJAH9LcUWOc7Gcr3CsKujCNG2zPXBO3SxGfTQIkUa92MDTw
7CW+IjKUtvl9tWQzh4EeBEbwCgMmObAebkZerFPjVQow/3a1YTzbBmN5KKZvG/qz7XSXan4iHzcv
ZRCUYYfbsOf3GtT9rui/UpoBpA2R4jEe3peqAPA1axqhV6l5n1sALprUr613OjxXugtPPwhCmgAA
k4II6lS47nEl8ZH6uqOoDyd3irdALqcPq4FA0S9n32dzqr8Qd3fMUA8dUkQnUMR7a4BjZAHSIpHj
VPZKJHW91az6VmBNSjjbdplzHXucHBNb7l2isXbR+H1t75DuVm4WHwtNYx1M/+80ndy23YVd/qSH
oOKYpvg/LAOJn4i015RcXAnQIbLzQwxMwHCIolXjFpFoj7dwoa4kMxeAe+immKfMjTQ+RxQvolPr
XmcziK5iBJij300ul0Ss0OnI2WEb06o9jMs9NVvHvLoN6L6OU5ivrcV1qV+I3j4uKJZKXdrg2OVX
PQaBkN6IkJhOOQPkCSZMp9R8jtbFATJnPowpmQ6LBMuCybWw/w/azqiAQfEgaAPj1lW7YRrWeU+x
svlBMa9GT8Mg/Hpgy+a4vh7fhPI+hiXnbusI/KnFIXuL5sKNsaV50pg/guCmclK/kQthx/U7b8+t
7U+q3iVFtc0gzRhOvEvpT3TUzK8Z36JDAHOWODYJvhjTDm/nplk2q8I6If7eN6SgCwd69RjdDpBH
p+BeDaAFQ947w3MvijXhCD8sy62eQ3E2vIMr2IZGao9l59ocDmOhjjSI0HeM5mI8Tkz7Vs7vmu18
nIDZrV7dKWOrAd8pO/Ea89Nq3rv6RxO4a3yHfgrVtck9EksZD3eNZqgfhYxOLReCsEJehfEmaB/d
hMIUcxOhzMeoC1+t2OtAy62LkCg9ZyNnJfKJmWXlqG2CDxlj5mi/ZTBdANtHxnf/OTV8hsche9Kb
ffKSVlwWxBHLU4d0Jdkp47hk5541PV61O+U8OtnJamjgKCjpeGQTaw3PDksqO9BWUXWJrUvvXIL5
LnNfFF7YRIN71+0z+dKVH+VQY+EZVxRgseRI9yXR39x60hFO8MYMxrJatdal3OO6hcVUrkY+tEC8
sfFdz1xzGh9WbC4haCRJ+DLafhR3XUqzhI1vXUMFI+dGa5u2qsp3kd/r0vp0zQE2mnZvmZ+lezR7
bNqR7FbRbF8cL9zlwMZcdV2M70bDA1qnbISFw/zYmIDgqktjcHt8W+GdXp1sY9/3H30ofY9r0rM3
vUuwu+37Va7Q1QL6Wad2CfBscv2aKkwSnsbGoG5Gr619SqxtIo2sZjpxbYKTaMb5RVn2R1qfej04
smnGhKvdkdbjhduRTniKhwQiCOaRo5iqG/I9Z7znfViR0ZZQ8MqNcPYQQvw4oDxav29Q9B3aC233
K6Q8zAHCoIfu4jOkjZqFUvdhpDUhnGHrUu9qzhwK0mLb8p4s+3pLPCvT5hNpcw5JP8qZLqHanVet
ag4qsXxye527o4ryzitYuuGTTc3PCJJIWn2JIidGr5OcwJoIA/qown2D1zMTWwwCNo4kpJzNnKHV
H/AySa6U2Aa7ZLproh/Wyl2wRLXzDNInWVH8s514qa1pUj6rxv6o0bZnHfWhmw8a8fElNIzaqj/0
aLCrkLaipRsA4Hz4aZoHo+Tl9KAm9ZTXPvNmi6uqNet15fT2mtenRpOPE2J2CPAy6yW91dg9ozVt
zh7KQY3nAkibwzVWKLTIDD/4KVHUHSeLVWkVz9pO5umm6/e0g4uSjAB9iZxHxFrKhqQxN05zm5T7
Xt9BwspNnXYWUoFG/RTkX45mOGsPc06ibcE/8/AtJ7yz9UMNsswLln4YDjM06MDMaO3N4DZ+x5m4
sM599T/Undt22koSht9lrkcsqdVqSRezL8zJpySOd072jZe3TUAnECAh4OnnayQc0CYZe5S1RtO5
hOWgUnUd/qr6Kx14NHvDaR0Gt+RkZ9Ppt/nkG1h5d+yKASR4/UISGXkGzDwiWV8L4/1ErG+mCVBb
ntxG+fys8Bd3kVFA4TCcLO1uvhhmxWAaft6oomsysgkjGA3g17F6ymgJttafISUBcjQuAoib7Mz4
4MXTmxSzEzrfkyS7k/E7WfDmlfYpENF8F+aYX//ISLc5WK+YbYyI1iTk/9tzi4bzVJzL7GLBNH9G
u88ms0ex50I4tu2Fs+k5W28urIRn9JJcd9DfBz71Z2vEqoauhHDAmL6P1+8iQtBsAWu/WOJXvWk/
IVnKZXH7sD7XM0R58iFJrzcPlxHUDBORszrddD+ui/DODDxx7iyXd4qu2b5vDdbzoBcH+W2w8M7l
Wj2laSw/Ceg2uzQWMWQZQ+qlgGq7LAn9k+hHMynyVsKcwXiZTmCmHsOxB5fhiOorG9YXc0o8/O2z
lRGoXlzQMpUH5n0o1Z/wcD5OMx5+BoK3TAhzwk0OU6H1bObyQ+Ju1Vkso8+uu7xZOpv7cZGYlzPh
DGUqt1erwlLdMUNJPToevhB+xbRiMQXpyltnaVxGayaCl7THXRrG7IsIbdKi6FFptHudWvcQEbhn
hcy/GVvqSpQP+aFWPtTsWfhVuLdhsVxBEZVAlgvr/RUb69MrmD5G4zgTl/MxNF7uQwSrNpjkYGpI
43azMKcX22JVXI4FU9vsyDFonhyM2Z012RC209HvQBQs7qyl+uoH0u+qkJn6hbUYrbyHj+slfpHO
okcK++sbpmSX3UyS7Bbq3F6lfaJLTRCqhlNaacDrV8/bFIp5n7p6jCUvvIjFWhOwUKms/ox1Cj2h
bOiwttmzesg/PISaAl/FX+c6efPCImadr3Ml5zQOTumr7NL2CGeUYjVzCrvYjVnMb6GoonvBSZ5n
GIqhP8+YZiEa1vtjXH84j3KXmcbi/a4nrzDhlrClnQzGiwUlDX9idakxPvtzSGtXbgjdHbDodpVf
rMzZVeoB2gNaz4aLMFr1JtNZH3bcza0J4eD1ij268N9RCM0o6Gw9o/joGdvLRWi/M2erv5x4M+k+
RPlVmkBtasIAM2BwCbJUPx0sUyYiCmf1NWOIh4wisNhA5bJjPP8ee6uhaRlseyjG35hYys8sEYwc
0EBtWIaJHTDinxO5C6ZL0mRoQ6sDd5cJs/IYMlXqDeOAaTUfrx1BXbfEY0C3WJwb69m6y2QRwyXp
E1t9PMYLgi2dVCqHGjG8FzPb6dOxfwOL6eoi0+tiZorCvyOutywmG7C47VMOr/N2Gi/7yUMwWG7h
upmnMEuTVT9PsqhnJ2OcxnKed/8JW3OxtAUrz8zpw8iIbJa327RMMtQOG6wR3cOQyvadiDh9bqhP
rPZZXlGeuw0TOaBwvxhu4MlndjoqejOfbfMMEl2Q962YGs+fo+k07LoWNT9rE78fB5tN190YuK98
/M2eW/1oy9Y6tnzA4D9zh6Hlff01yANgVkOSlPAVPN40U7t0b9ewkUU498BLE8COZUQWHtHsMJqE
/4l8Wuq5yWOMWmkMybU0cMeIpe5FOsCSGMne+FGywlRuxx8XY+vLLKMF0zK8vl1Q0YECcU5APPuL
JtEb30Oc1vZRJkt2v8SQCIWZIo2ZSPOc8aObqZP6vYhQujtmrqAPhpUOqM+9NyMT1E2uvV4xnmzo
yrApOG1Bw1mBdK2y9TtoUc69DYyFWE3W9Kazzff5lIKqk0NayYu/Y5MmXKhy7nRpSr4IgrAnzXhx
DonfoucFD+NyCOGn6Nff4UJGYU0pgL4cSu1eDRkXcAHFG+lC4zjusyIlnmf9OVtQxNwr4cL/Azy5
+om9x+wRqocg23zMR4vN7Ygny14mc/Wnuz2xn2b/3Zf2I7+n/1DVogcr5ehf/3h8TgK4oyEwDJ4y
tPSgfQ+wytdNcEd9f7vftfvRv/wz8SMPlz/zH0jRgWafxj+YvHeHBaTxbEqv+e5jw+l40hSO3hNb
nhITPxDUz0Tx66csZfrr7/zyEQ4lYbPDtj7r/WZJ2B5rjncwNbLQB3EfSsICemcBsOkzU1KewyrJ
6Xf5mqd8zXeOJPE0y6eZ1spxMJseqgS0sq9Th9pfONAGJmMYmDFRifJQEjiUgd2hWEDXaEXp1y4t
sDRx/usEUL9WPySAFpACQP/tqZ9IQEp6D1g4/T96+/WfXrsHmnmwsUXwWG6B29MlUA7VnEMdEDAf
cA8UpYnytNEiCAuv3VQStst2c+FRpROlLmBtDyUhOx4mWLJGr5IEkkL27boVuoTd2DZKs+O4MFYw
nlBKouYlZMenGiYEEXR12igJAsffoRPAUzwk2z7Kc6wT9MNLoiQ4OaqPsaCt0wnToceh6e2QNuyq
wjZZglOqf81fOlweNoMwAVndDj5vnSQsaTvlrS3D4Bc3/sYYSiBQlwtA0V4TwR7rhNlhlxQBMyGF
ImXRVfBW2kx/x2vbzHvgP6VL641PirA7tQgCQwKNDjHU/n74pSK2yWhapmXRwdb8hlgdRSxJOxEb
jEha9Vs/9B8MyKAPxBl0YcBRTGdBC2+IcPXkTsOYAq1wCZy5bD9swaEkVMeStLVokufytNKTuo6e
fGp2P5iKovfNtR23iq7wSAeS0EkGYaw090azlYaCvr3SmDcwmkzaA694NpO35SuvuQ9UQtGBxYeV
I22fnSCecBzvd7gP2r8cGlQrSRyrhGF39CYyGEz2YWZLdcJqHlwp8ktCBpO4oTxHlwMwwkUnpE2m
V542GkxCZN002tBMiI5Jou1Ip0Ibjt0onkO69AjiN8rTPpUwtIsn7KGJsbEw7A4ce7bNNsCXpz2w
mYZkLyRpDjseK2mU4m9TSOFzwaXV3HuYHVZOQjrBbrHdqeVhgHnCVjqkqCTRvpi7Cq6aA5dscKC7
VjESfFIUJiGFcukd+XF2etgurQCycxrfD6IrEm8Lgjp18n6wUtVC/ypoqFUC2BNuNrSWVodAwUfz
TwZV2kA4UjLcuo+q2nctiCX4jb8jqvJ8QglHnE6/BJYUIZGNttZAaFOJZ2vqNADvYCbALxBM704t
+QK9wHaAhOwl0T4XWpnKV4L6dWD4B6ZNjYepE2ZuIE8oz1FYhdNgOEG3mXMLW2Ud0AQS8aaaAFAF
zKMnjk57Cn0nJJH8HttsZRpuYb4a+0zuhOMqUokakK06OnSSHlxqL3elZbqwuwt288CatFPBkiQh
OTl9F2Cl8wBwX6KG9t0KfCZzc01vBboAHIMz8GrK4HTYek+kvUO5d2Jonwh4hRDLNBWBNgzM82AZ
K1iqlngDZUJdo0Bsq2vRxrDBJHBoLgl8ANA1cMtpSQBkSqpgTFft70UbdQLQrLGJxFcKtr7Dqn6c
cRuig48kWGhx2bOykWUg0wCao9oHYE2+SuVzd2qisEHuFOkG5F3laeW9YBVgc2jOphuATndB2WZ3
avk2NpReSeo++3tR3sR2BVHUqK3GOmETI1i2t8sdSlEcxZCkWCQd+M6XCnD7oLnqejSOJ3WLCKqv
bPd0jmV1WEWJzGkXKk/7Mgs8GkOyzeEoHTorAcNbpf+1UIJwkxY1Bpb3LVPtUwokQdzb3FBQ93cZ
2X2pVtQMhew4UGuxX7m92SaSoK+28e3AgRJXwq+8xyDR/kOwlqAKOyFU5apbZSox8n/fVvvmRkLc
J42CpqBJ7PjRFfVecCh33zChOwxblmYR9J9gk3y7CAgYqdJoyoPSWdQiCDqnSGdBefbwbAsNA2E/
nAiNc4xdD4AHB2btHhBPeqSgNNqVEmoj6qAzH795cgE6u6tXeFW8eCyJFnpHOEbJhRq/eiBGYmgf
QrqXOODQEgouAUYSa1BpQPsQuAqBLG9ns4xCKXrMKcfADYa/rblHXdaiqkU9k6wC+FeUNZGWOYcT
+wrebBl12wOFCv5VIVNNEhKs0iMVZ8qiPO30EZ5qHDIhCd0qadnow+7wpIfXw+xQ0NU3Yx9GV1Fa
y5SC/sfmoANNQQJP+QLQ15SCVkrAGXbJ7dun3lDgfoW4mGzR33qKR4+LP/4NAAD//w==</cx:binary>
              </cx:geoCache>
            </cx:geography>
          </cx:layoutPr>
          <cx:valueColors>
            <cx:minColor>
              <a:srgbClr val="FFCCCC">
                <a:alpha val="50196"/>
              </a:srgbClr>
            </cx:minColor>
            <cx:maxColor>
              <a:srgbClr val="C00000"/>
            </cx:maxColor>
          </cx:valueColors>
          <cx:valueColorPositions count="3"/>
        </cx:series>
      </cx:plotAreaRegion>
    </cx:plotArea>
    <cx:legend pos="r" align="min" overlay="0"/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3.png"/><Relationship Id="rId1" Type="http://schemas.openxmlformats.org/officeDocument/2006/relationships/hyperlink" Target="https://creativecommons.org/licenses/by-nc-sa/4.0/deed.e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https://creativecommons.org/licenses/by-nc-sa/3.0/deed.es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254000</xdr:colOff>
      <xdr:row>0</xdr:row>
      <xdr:rowOff>158750</xdr:rowOff>
    </xdr:from>
    <xdr:to>
      <xdr:col>14</xdr:col>
      <xdr:colOff>1362950</xdr:colOff>
      <xdr:row>6</xdr:row>
      <xdr:rowOff>25400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34350" y="158750"/>
              <a:ext cx="4176000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 fLocksWithSheet="0"/>
  </xdr:twoCellAnchor>
  <xdr:twoCellAnchor editAs="absolute">
    <xdr:from>
      <xdr:col>7</xdr:col>
      <xdr:colOff>76200</xdr:colOff>
      <xdr:row>34</xdr:row>
      <xdr:rowOff>46038</xdr:rowOff>
    </xdr:from>
    <xdr:to>
      <xdr:col>8</xdr:col>
      <xdr:colOff>438208</xdr:colOff>
      <xdr:row>35</xdr:row>
      <xdr:rowOff>177817</xdr:rowOff>
    </xdr:to>
    <xdr:pic>
      <xdr:nvPicPr>
        <xdr:cNvPr id="2" name="Copyright" descr="Copyright Creative Common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750" y="6605588"/>
          <a:ext cx="1117658" cy="3159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463550</xdr:colOff>
          <xdr:row>0</xdr:row>
          <xdr:rowOff>101600</xdr:rowOff>
        </xdr:from>
        <xdr:to>
          <xdr:col>14</xdr:col>
          <xdr:colOff>1111250</xdr:colOff>
          <xdr:row>1</xdr:row>
          <xdr:rowOff>228600</xdr:rowOff>
        </xdr:to>
        <xdr:sp macro="" textlink="">
          <xdr:nvSpPr>
            <xdr:cNvPr id="4097" name="Cuadro Combinado Mapa" descr="Desplegable selección datos del mapa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558800</xdr:colOff>
          <xdr:row>32</xdr:row>
          <xdr:rowOff>0</xdr:rowOff>
        </xdr:from>
        <xdr:to>
          <xdr:col>10</xdr:col>
          <xdr:colOff>19050</xdr:colOff>
          <xdr:row>37</xdr:row>
          <xdr:rowOff>6350</xdr:rowOff>
        </xdr:to>
        <xdr:sp macro="" textlink="">
          <xdr:nvSpPr>
            <xdr:cNvPr id="4098" name="Barra Desplazamiento TOP5" descr="Control TOP5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0</xdr:col>
      <xdr:colOff>146049</xdr:colOff>
      <xdr:row>2</xdr:row>
      <xdr:rowOff>6350</xdr:rowOff>
    </xdr:from>
    <xdr:to>
      <xdr:col>9</xdr:col>
      <xdr:colOff>740832</xdr:colOff>
      <xdr:row>29</xdr:row>
      <xdr:rowOff>133350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Gráfico Mapa Coroplético" descr="Mapa coroplético de España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049" y="425450"/>
              <a:ext cx="7395633" cy="5099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44450</xdr:colOff>
      <xdr:row>6</xdr:row>
      <xdr:rowOff>31749</xdr:rowOff>
    </xdr:from>
    <xdr:to>
      <xdr:col>12</xdr:col>
      <xdr:colOff>804500</xdr:colOff>
      <xdr:row>30</xdr:row>
      <xdr:rowOff>22149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Autonomías 1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utonomía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24800" y="1187449"/>
              <a:ext cx="2188800" cy="441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 fLocksWithSheet="0"/>
  </xdr:twoCellAnchor>
  <xdr:twoCellAnchor editAs="absolute">
    <xdr:from>
      <xdr:col>13</xdr:col>
      <xdr:colOff>146050</xdr:colOff>
      <xdr:row>6</xdr:row>
      <xdr:rowOff>31749</xdr:rowOff>
    </xdr:from>
    <xdr:to>
      <xdr:col>14</xdr:col>
      <xdr:colOff>1532400</xdr:colOff>
      <xdr:row>30</xdr:row>
      <xdr:rowOff>22149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50 Provincias + 2 CA*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50 Provincias + 2 CA*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37800" y="1187449"/>
              <a:ext cx="2142000" cy="441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26</xdr:row>
      <xdr:rowOff>173038</xdr:rowOff>
    </xdr:from>
    <xdr:to>
      <xdr:col>8</xdr:col>
      <xdr:colOff>438208</xdr:colOff>
      <xdr:row>28</xdr:row>
      <xdr:rowOff>107967</xdr:rowOff>
    </xdr:to>
    <xdr:pic>
      <xdr:nvPicPr>
        <xdr:cNvPr id="9" name="Copyright" descr="Copyright Creative Common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750" y="5062538"/>
          <a:ext cx="1117658" cy="315929"/>
        </a:xfrm>
        <a:prstGeom prst="rect">
          <a:avLst/>
        </a:prstGeom>
      </xdr:spPr>
    </xdr:pic>
    <xdr:clientData/>
  </xdr:twoCellAnchor>
  <xdr:twoCellAnchor editAs="absolute">
    <xdr:from>
      <xdr:col>11</xdr:col>
      <xdr:colOff>274249</xdr:colOff>
      <xdr:row>0</xdr:row>
      <xdr:rowOff>158750</xdr:rowOff>
    </xdr:from>
    <xdr:to>
      <xdr:col>14</xdr:col>
      <xdr:colOff>1389549</xdr:colOff>
      <xdr:row>6</xdr:row>
      <xdr:rowOff>11050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0" name="Escala de tiempo Fecha" descr="Escala de tiempo de fecha de temperaturas&#10;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Escala de tiempo 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8249" y="158750"/>
              <a:ext cx="4176000" cy="100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457200</xdr:colOff>
          <xdr:row>0</xdr:row>
          <xdr:rowOff>107950</xdr:rowOff>
        </xdr:from>
        <xdr:to>
          <xdr:col>14</xdr:col>
          <xdr:colOff>1111250</xdr:colOff>
          <xdr:row>2</xdr:row>
          <xdr:rowOff>0</xdr:rowOff>
        </xdr:to>
        <xdr:sp macro="" textlink="">
          <xdr:nvSpPr>
            <xdr:cNvPr id="1026" name="Cuadro Combinado Clima" descr="Desplegable selección datos del mapa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3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13</xdr:col>
      <xdr:colOff>165100</xdr:colOff>
      <xdr:row>6</xdr:row>
      <xdr:rowOff>25396</xdr:rowOff>
    </xdr:from>
    <xdr:to>
      <xdr:col>14</xdr:col>
      <xdr:colOff>1550850</xdr:colOff>
      <xdr:row>29</xdr:row>
      <xdr:rowOff>136446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50 Provincias + 2 CA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50 Provincias + 2 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44150" y="1181096"/>
              <a:ext cx="2141400" cy="441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absolute">
    <xdr:from>
      <xdr:col>11</xdr:col>
      <xdr:colOff>76200</xdr:colOff>
      <xdr:row>6</xdr:row>
      <xdr:rowOff>25397</xdr:rowOff>
    </xdr:from>
    <xdr:to>
      <xdr:col>12</xdr:col>
      <xdr:colOff>838500</xdr:colOff>
      <xdr:row>29</xdr:row>
      <xdr:rowOff>136447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Autonomías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utonomí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0200" y="1181097"/>
              <a:ext cx="2191050" cy="441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247650</xdr:colOff>
      <xdr:row>0</xdr:row>
      <xdr:rowOff>0</xdr:rowOff>
    </xdr:from>
    <xdr:to>
      <xdr:col>9</xdr:col>
      <xdr:colOff>718800</xdr:colOff>
      <xdr:row>23</xdr:row>
      <xdr:rowOff>177800</xdr:rowOff>
    </xdr:to>
    <xdr:graphicFrame macro="">
      <xdr:nvGraphicFramePr>
        <xdr:cNvPr id="8" name="Gráfico Climático" descr="Gráfico climát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393700</xdr:colOff>
          <xdr:row>0</xdr:row>
          <xdr:rowOff>107950</xdr:rowOff>
        </xdr:from>
        <xdr:to>
          <xdr:col>9</xdr:col>
          <xdr:colOff>628650</xdr:colOff>
          <xdr:row>2</xdr:row>
          <xdr:rowOff>0</xdr:rowOff>
        </xdr:to>
        <xdr:sp macro="" textlink="">
          <xdr:nvSpPr>
            <xdr:cNvPr id="1028" name="Cuadro Combinado TOP" descr="Desplegable selección datos del mapa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3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edro%20Wave\Downloads\Desarrollo\Mapas\Consulta%20Tiempo%20AEMET%20-%20PW1.xlsx" TargetMode="External"/><Relationship Id="rId1" Type="http://schemas.openxmlformats.org/officeDocument/2006/relationships/externalLinkPath" Target="Consulta%20Tiempo%20AEMET%20-%20PW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ultaFecha"/>
      <sheetName val="ConsultaTiempo"/>
      <sheetName val="TD_Tiempos"/>
      <sheetName val="Tiempo"/>
      <sheetName val="HistorialTiempo"/>
    </sheetNames>
    <sheetDataSet>
      <sheetData sheetId="0"/>
      <sheetData sheetId="1"/>
      <sheetData sheetId="2"/>
      <sheetData sheetId="3"/>
      <sheetData sheetId="4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68136574" backgroundQuery="1" createdVersion="8" refreshedVersion="8" minRefreshableVersion="3" recordCount="0" supportSubquery="1" supportAdvancedDrill="1" xr:uid="{DE746638-9A0B-42FF-89AB-285DA2DBC99B}">
  <cacheSource type="external" connectionId="1"/>
  <cacheFields count="20">
    <cacheField name="[HistorialTiempo1].[Fecha].[Fecha]" caption="Fecha" numFmtId="0" hierarchy="20" level="1">
      <sharedItems containsSemiMixedTypes="0" containsNonDate="0" containsDate="1" containsString="0" minDate="2024-04-25T00:00:00" maxDate="2024-04-26T00:00:00" count="1">
        <d v="2024-04-25T00:00:00"/>
      </sharedItems>
    </cacheField>
    <cacheField name="[HistorialTiempo1].[Provincia].[Provincia]" caption="Provincia" numFmtId="0" hierarchy="2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1].[Máxima (ºC)].[Máxima (ºC)]" caption="Máxima (ºC)" numFmtId="0" hierarchy="23" level="1">
      <sharedItems containsSemiMixedTypes="0" containsString="0" containsNumber="1" minValue="14.4" maxValue="36.299999999999997" count="110">
        <n v="15.3"/>
        <n v="23.1"/>
        <n v="26.1"/>
        <n v="16.899999999999999"/>
        <n v="17.5"/>
        <n v="24.2"/>
        <n v="18.100000000000001"/>
        <n v="17.8"/>
        <n v="22.9"/>
        <n v="26.7"/>
        <n v="15.5"/>
        <n v="19.600000000000001"/>
        <n v="23.8"/>
        <n v="23.6"/>
        <n v="25.9"/>
        <n v="20.5"/>
        <n v="18.5"/>
        <n v="22.8"/>
        <n v="15.7"/>
        <n v="26"/>
        <n v="18.899999999999999"/>
        <n v="21.3"/>
        <n v="25.1"/>
        <n v="18.3"/>
        <n v="18.600000000000001"/>
        <n v="29"/>
        <n v="16.3"/>
        <n v="18.8"/>
        <n v="27.8"/>
        <n v="24.3"/>
        <n v="25.6"/>
        <n v="16.600000000000001"/>
        <n v="19.899999999999999"/>
        <n v="17.3"/>
        <n v="18.2"/>
        <n v="26.9"/>
        <n v="15.9"/>
        <n v="27.1"/>
        <n v="14.4"/>
        <n v="23.3"/>
        <n v="22.7"/>
        <n v="17.7"/>
        <n v="14.8"/>
        <n v="25.3" u="1"/>
        <n v="26.3" u="1"/>
        <n v="21.5" u="1"/>
        <n v="26.2" u="1"/>
        <n v="28.5" u="1"/>
        <n v="21.1" u="1"/>
        <n v="23.9" u="1"/>
        <n v="26.5" u="1"/>
        <n v="19.399999999999999" u="1"/>
        <n v="27.9" u="1"/>
        <n v="20" u="1"/>
        <n v="21.2" u="1"/>
        <n v="29.3" u="1"/>
        <n v="27.7" u="1"/>
        <n v="24.4" u="1"/>
        <n v="21.9" u="1"/>
        <n v="28.9" u="1"/>
        <n v="31" u="1"/>
        <n v="24.5" u="1"/>
        <n v="28" u="1"/>
        <n v="28.1" u="1"/>
        <n v="29.6" u="1"/>
        <n v="28.4" u="1"/>
        <n v="30.6" u="1"/>
        <n v="30.4" u="1"/>
        <n v="31.5" u="1"/>
        <n v="32.200000000000003" u="1"/>
        <n v="30.9" u="1"/>
        <n v="30.7" u="1"/>
        <n v="33.9" u="1"/>
        <n v="29.8" u="1"/>
        <n v="32.1" u="1"/>
        <n v="31.6" u="1"/>
        <n v="35.4" u="1"/>
        <n v="31.7" u="1"/>
        <n v="34.4" u="1"/>
        <n v="30.1" u="1"/>
        <n v="30.2" u="1"/>
        <n v="30.3" u="1"/>
        <n v="28.8" u="1"/>
        <n v="30.5" u="1"/>
        <n v="34.700000000000003" u="1"/>
        <n v="31.8" u="1"/>
        <n v="33.5" u="1"/>
        <n v="29.7" u="1"/>
        <n v="34.9" u="1"/>
        <n v="31.2" u="1"/>
        <n v="31.9" u="1"/>
        <n v="28.3" u="1"/>
        <n v="33" u="1"/>
        <n v="32.9" u="1"/>
        <n v="36.299999999999997" u="1"/>
        <n v="24.8" u="1"/>
        <n v="32.299999999999997" u="1"/>
        <n v="32.5" u="1"/>
        <n v="32.799999999999997" u="1"/>
        <n v="34.200000000000003" u="1"/>
        <n v="32.4" u="1"/>
        <n v="33.799999999999997" u="1"/>
        <n v="35.799999999999997" u="1"/>
        <n v="35.9" u="1"/>
        <n v="35.200000000000003" u="1"/>
        <n v="34.799999999999997" u="1"/>
        <n v="36.1" u="1"/>
        <n v="35" u="1"/>
        <n v="35.700000000000003" u="1"/>
        <n v="35.5" u="1"/>
      </sharedItems>
    </cacheField>
    <cacheField name="[HistorialTiempo1].[Hora Máxima].[Hora Máxima]" caption="Hora Máxima" numFmtId="0" hierarchy="25" level="1">
      <sharedItems containsSemiMixedTypes="0" containsNonDate="0" containsDate="1" containsString="0" minDate="1899-12-30T00:00:00" maxDate="1899-12-30T20:20:00" count="44">
        <d v="1899-12-30T15:20:00"/>
        <d v="1899-12-30T14:50:00"/>
        <d v="1899-12-30T14:30:00"/>
        <d v="1899-12-30T15:40:00"/>
        <d v="1899-12-30T16:00:00"/>
        <d v="1899-12-30T13:00:00"/>
        <d v="1899-12-30T15:10:00"/>
        <d v="1899-12-30T13:50:00"/>
        <d v="1899-12-30T17:20:00"/>
        <d v="1899-12-30T15:00:00"/>
        <d v="1899-12-30T12:20:00"/>
        <d v="1899-12-30T11:30:00"/>
        <d v="1899-12-30T16:40:00"/>
        <d v="1899-12-30T12:50:00"/>
        <d v="1899-12-30T15:30:00"/>
        <d v="1899-12-30T17:40:00"/>
        <d v="1899-12-30T13:30:00"/>
        <d v="1899-12-30T15:50:00"/>
        <d v="1899-12-30T16:10:00"/>
        <d v="1899-12-30T17:10:00"/>
        <d v="1899-12-30T16:20:00"/>
        <d v="1899-12-30T18:50:00"/>
        <d v="1899-12-30T16:30:00"/>
        <d v="1899-12-30T17:50:00"/>
        <d v="1899-12-30T13:40:00"/>
        <d v="1899-12-30T17:00:00" u="1"/>
        <d v="1899-12-30T18:10:00" u="1"/>
        <d v="1899-12-30T18:00:00" u="1"/>
        <d v="1899-12-30T16:50:00" u="1"/>
        <d v="1899-12-30T18:20:00" u="1"/>
        <d v="1899-12-30T17:30:00" u="1"/>
        <d v="1899-12-30T18:40:00" u="1"/>
        <d v="1899-12-30T18:30:00" u="1"/>
        <d v="1899-12-30T14:40:00" u="1"/>
        <d v="1899-12-30T12:00:00" u="1"/>
        <d v="1899-12-30T14:20:00" u="1"/>
        <d v="1899-12-30T19:00:00" u="1"/>
        <d v="1899-12-30T19:20:00" u="1"/>
        <d v="1899-12-30T19:10:00" u="1"/>
        <d v="1899-12-30T14:00:00" u="1"/>
        <d v="1899-12-30T00:00:00" u="1"/>
        <d v="1899-12-30T20:20:00" u="1"/>
        <d v="1899-12-30T20:00:00" u="1"/>
        <d v="1899-12-30T04:1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Hora Máxima].&amp;[1899-12-30T15:20:00]"/>
            <x15:cachedUniqueName index="1" name="[HistorialTiempo1].[Hora Máxima].&amp;[1899-12-30T14:50:00]"/>
            <x15:cachedUniqueName index="2" name="[HistorialTiempo1].[Hora Máxima].&amp;[1899-12-30T14:30:00]"/>
            <x15:cachedUniqueName index="3" name="[HistorialTiempo1].[Hora Máxima].&amp;[1899-12-30T15:40:00]"/>
            <x15:cachedUniqueName index="4" name="[HistorialTiempo1].[Hora Máxima].&amp;[1899-12-30T16:00:00]"/>
            <x15:cachedUniqueName index="5" name="[HistorialTiempo1].[Hora Máxima].&amp;[1899-12-30T13:00:00]"/>
            <x15:cachedUniqueName index="6" name="[HistorialTiempo1].[Hora Máxima].&amp;[1899-12-30T15:10:00]"/>
            <x15:cachedUniqueName index="7" name="[HistorialTiempo1].[Hora Máxima].&amp;[1899-12-30T13:50:00]"/>
            <x15:cachedUniqueName index="8" name="[HistorialTiempo1].[Hora Máxima].&amp;[1899-12-30T17:20:00]"/>
            <x15:cachedUniqueName index="9" name="[HistorialTiempo1].[Hora Máxima].&amp;[1899-12-30T15:00:00]"/>
            <x15:cachedUniqueName index="10" name="[HistorialTiempo1].[Hora Máxima].&amp;[1899-12-30T12:20:00]"/>
            <x15:cachedUniqueName index="11" name="[HistorialTiempo1].[Hora Máxima].&amp;[1899-12-30T11:30:00]"/>
            <x15:cachedUniqueName index="12" name="[HistorialTiempo1].[Hora Máxima].&amp;[1899-12-30T16:40:00]"/>
            <x15:cachedUniqueName index="13" name="[HistorialTiempo1].[Hora Máxima].&amp;[1899-12-30T12:50:00]"/>
            <x15:cachedUniqueName index="14" name="[HistorialTiempo1].[Hora Máxima].&amp;[1899-12-30T15:30:00]"/>
            <x15:cachedUniqueName index="15" name="[HistorialTiempo1].[Hora Máxima].&amp;[1899-12-30T17:40:00]"/>
            <x15:cachedUniqueName index="16" name="[HistorialTiempo1].[Hora Máxima].&amp;[1899-12-30T13:30:00]"/>
            <x15:cachedUniqueName index="17" name="[HistorialTiempo1].[Hora Máxima].&amp;[1899-12-30T15:50:00]"/>
            <x15:cachedUniqueName index="18" name="[HistorialTiempo1].[Hora Máxima].&amp;[1899-12-30T16:10:00]"/>
            <x15:cachedUniqueName index="19" name="[HistorialTiempo1].[Hora Máxima].&amp;[1899-12-30T17:10:00]"/>
            <x15:cachedUniqueName index="20" name="[HistorialTiempo1].[Hora Máxima].&amp;[1899-12-30T16:20:00]"/>
            <x15:cachedUniqueName index="21" name="[HistorialTiempo1].[Hora Máxima].&amp;[1899-12-30T18:50:00]"/>
            <x15:cachedUniqueName index="22" name="[HistorialTiempo1].[Hora Máxima].&amp;[1899-12-30T16:30:00]"/>
            <x15:cachedUniqueName index="23" name="[HistorialTiempo1].[Hora Máxima].&amp;[1899-12-30T17:50:00]"/>
            <x15:cachedUniqueName index="24" name="[HistorialTiempo1].[Hora Máxima].&amp;[1899-12-30T13:40:00]"/>
            <x15:cachedUniqueName index="25" name="[HistorialTiempo1].[Hora Máxima].&amp;[1899-12-30T17:00:00]"/>
            <x15:cachedUniqueName index="26" name="[HistorialTiempo1].[Hora Máxima].&amp;[1899-12-30T18:10:00]"/>
            <x15:cachedUniqueName index="27" name="[HistorialTiempo1].[Hora Máxima].&amp;[1899-12-30T18:00:00]"/>
            <x15:cachedUniqueName index="28" name="[HistorialTiempo1].[Hora Máxima].&amp;[1899-12-30T16:50:00]"/>
            <x15:cachedUniqueName index="29" name="[HistorialTiempo1].[Hora Máxima].&amp;[1899-12-30T18:20:00]"/>
            <x15:cachedUniqueName index="30" name="[HistorialTiempo1].[Hora Máxima].&amp;[1899-12-30T17:30:00]"/>
            <x15:cachedUniqueName index="31" name="[HistorialTiempo1].[Hora Máxima].&amp;[1899-12-30T18:40:00]"/>
            <x15:cachedUniqueName index="32" name="[HistorialTiempo1].[Hora Máxima].&amp;[1899-12-30T18:30:00]"/>
            <x15:cachedUniqueName index="33" name="[HistorialTiempo1].[Hora Máxima].&amp;[1899-12-30T14:40:00]"/>
            <x15:cachedUniqueName index="34" name="[HistorialTiempo1].[Hora Máxima].&amp;[1899-12-30T12:00:00]"/>
            <x15:cachedUniqueName index="35" name="[HistorialTiempo1].[Hora Máxima].&amp;[1899-12-30T14:20:00]"/>
            <x15:cachedUniqueName index="36" name="[HistorialTiempo1].[Hora Máxima].&amp;[1899-12-30T19:00:00]"/>
            <x15:cachedUniqueName index="37" name="[HistorialTiempo1].[Hora Máxima].&amp;[1899-12-30T19:20:00]"/>
            <x15:cachedUniqueName index="38" name="[HistorialTiempo1].[Hora Máxima].&amp;[1899-12-30T19:10:00]"/>
            <x15:cachedUniqueName index="39" name="[HistorialTiempo1].[Hora Máxima].&amp;[1899-12-30T14:00:00]"/>
            <x15:cachedUniqueName index="41" name="[HistorialTiempo1].[Hora Máxima].&amp;[1899-12-30T20:20:00]"/>
            <x15:cachedUniqueName index="42" name="[HistorialTiempo1].[Hora Máxima].&amp;[1899-12-30T20:00:00]"/>
            <x15:cachedUniqueName index="43" name="[HistorialTiempo1].[Hora Máxima].&amp;[1899-12-30T04:10:00]"/>
          </x15:cachedUniqueNames>
        </ext>
      </extLst>
    </cacheField>
    <cacheField name="[HistorialTiempo1].[Estación Máxima].[Estación Máxima]" caption="Estación Máxima" numFmtId="0" hierarchy="24" level="1">
      <sharedItems count="110">
        <s v="Labastida"/>
        <s v="Tobarra"/>
        <s v="Orihuela"/>
        <s v="Albox"/>
        <s v="Mieres, Baiña"/>
        <s v="Cebreros"/>
        <s v="Mérida"/>
        <s v="Arenys de Mar"/>
        <s v="Miranda de Ebro"/>
        <s v="Navalmoral de la Mata"/>
        <s v="San Roque"/>
        <s v="San Felices de Buelna"/>
        <s v="Castelló - Almassora"/>
        <s v="Ceuta"/>
        <s v="Almadén"/>
        <s v="Montoro"/>
        <s v="Belmonte"/>
        <s v="Castelló d'Empúries"/>
        <s v="Granada-Cartuja"/>
        <s v="Guadalajara"/>
        <s v="Zumaia"/>
        <s v="Ayamonte"/>
        <s v="Torla - Ordesa"/>
        <s v="Sant Antoni de Portmany"/>
        <s v="Andújar"/>
        <s v="Boiro"/>
        <s v="Logroño, Aeropuerto"/>
        <s v="La Aldea de San Nicolás, Tasarte"/>
        <s v="Ponferrada"/>
        <s v="Artesa de Segre"/>
        <s v="Monforte de Lemos"/>
        <s v="Aranjuez"/>
        <s v="Estepona"/>
        <s v="Melilla"/>
        <s v="Alhama de Murcia"/>
        <s v="Cáseda"/>
        <s v="Ribadavia"/>
        <s v="Carrión de los Condes"/>
        <s v="Ponteareas, Canedo"/>
        <s v="Saelices El Chico"/>
        <s v="Tazacorte"/>
        <s v="Cuéllar"/>
        <s v="Sevilla, Tablada"/>
        <s v="Arcos de Jalón"/>
        <s v="Estación de Tortosa (Roquetes)"/>
        <s v="Hijar"/>
        <s v="Talavera de la Reina"/>
        <s v="Jalance"/>
        <s v="Valladolid"/>
        <s v="Forua"/>
        <s v="Benavente"/>
        <s v="Caspe, Plana del Pilón"/>
        <s v="Yeste, Embalse Fuensanta" u="1"/>
        <s v="Tineo, Soutu" u="1"/>
        <s v="Manresa" u="1"/>
        <s v="Atzeneta del Maestrat" u="1"/>
        <s v="El Granado" u="1"/>
        <s v="Llimiana" u="1"/>
        <s v="Archena" u="1"/>
        <s v="Los Arcos" u="1"/>
        <s v="Palencia" u="1"/>
        <s v="Fuente el Sol" u="1"/>
        <s v="Coria" u="1"/>
        <s v="San Vicente de la Barquera" u="1"/>
        <s v="San Clemente" u="1"/>
        <s v="Granada Aeropuerto" u="1"/>
        <s v="Lleida" u="1"/>
        <s v="Arganda del Rey" u="1"/>
        <s v="Caldes de Montbui" u="1"/>
        <s v="Molina de Segura" u="1"/>
        <s v="Campezo/Kanpezu" u="1"/>
        <s v="Villarrobledo" u="1"/>
        <s v="Aranda de Duero" u="1"/>
        <s v="Jerez de la Frontera Aeropuerto" u="1"/>
        <s v="La Aldea de San Nicolás" u="1"/>
        <s v="Ourense" u="1"/>
        <s v="Padrón" u="1"/>
        <s v="Bardenas Reales, Base Aérea" u="1"/>
        <s v="Zamora" u="1"/>
        <s v="Pego" u="1"/>
        <s v="Porqueres" u="1"/>
        <s v="Binissalem" u="1"/>
        <s v="Badajoz" u="1"/>
        <s v="Coín" u="1"/>
        <s v="Alfaro, La Plana" u="1"/>
        <s v="Candeleda" u="1"/>
        <s v="Quinto" u="1"/>
        <s v="Villalón de Campos" u="1"/>
        <s v="Pastrana" u="1"/>
        <s v="Segorbe" u="1"/>
        <s v="Cazorla" u="1"/>
        <s v="Tielmes" u="1"/>
        <s v="Muro, S'Albufera" u="1"/>
        <s v="Baza" u="1"/>
        <s v="Xàtiva" u="1"/>
        <s v="Burela" u="1"/>
        <s v="Valderredible, Polientes" u="1"/>
        <s v="Valencia de Don Juan" u="1"/>
        <s v="Alpandeire" u="1"/>
        <s v="Rasquera" u="1"/>
        <s v="Tamarite de Litera, La Melusa" u="1"/>
        <s v="La Vall de Bianya" u="1"/>
        <s v="Navalvillar de Pela" u="1"/>
        <s v="Vitigudino" u="1"/>
        <s v="Villanueva de los Infantes" u="1"/>
        <s v="San Sebastián Aeropuerto" u="1"/>
        <s v="Beasain" u="1"/>
        <s v="Orozko" u="1"/>
        <s v="Machichaco" u="1"/>
        <s v="Santa Elena" u="1"/>
      </sharedItems>
    </cacheField>
    <cacheField name="[HistorialTiempo1].[Mínima máx. (ºC)].[Mínima máx. (ºC)]" caption="Mínima máx. (ºC)" numFmtId="0" hierarchy="26" level="1">
      <sharedItems containsSemiMixedTypes="0" containsString="0" containsNumber="1" minValue="3.7" maxValue="23.7" count="105">
        <n v="6.3"/>
        <n v="6.4"/>
        <n v="10.3"/>
        <n v="15.4"/>
        <n v="10.199999999999999"/>
        <n v="7.9"/>
        <n v="10.6"/>
        <n v="13"/>
        <n v="5.0999999999999996"/>
        <n v="11.4"/>
        <n v="16.100000000000001"/>
        <n v="11.5"/>
        <n v="11.1"/>
        <n v="14.6"/>
        <n v="6.8"/>
        <n v="11.6"/>
        <n v="6.6"/>
        <n v="12.5"/>
        <n v="14.1"/>
        <n v="5.3"/>
        <n v="12.7"/>
        <n v="7.5"/>
        <n v="13.9"/>
        <n v="19.7"/>
        <n v="7.4"/>
        <n v="5.5"/>
        <n v="10.4"/>
        <n v="8.8000000000000007"/>
        <n v="15.8"/>
        <n v="12.1"/>
        <n v="7.8"/>
        <n v="9.1"/>
        <n v="11.2"/>
        <n v="7.3"/>
        <n v="20.2"/>
        <n v="6.1"/>
        <n v="13.7"/>
        <n v="3.7"/>
        <n v="8.4"/>
        <n v="8.6999999999999993"/>
        <n v="10.9"/>
        <n v="14.3" u="1"/>
        <n v="14" u="1"/>
        <n v="13.3" u="1"/>
        <n v="20.8" u="1"/>
        <n v="15.3" u="1"/>
        <n v="20.6" u="1"/>
        <n v="13.8" u="1"/>
        <n v="8.9" u="1"/>
        <n v="9.6" u="1"/>
        <n v="7.1" u="1"/>
        <n v="16.600000000000001" u="1"/>
        <n v="13.5" u="1"/>
        <n v="10" u="1"/>
        <n v="19.8" u="1"/>
        <n v="14.9" u="1"/>
        <n v="12.4" u="1"/>
        <n v="12.3" u="1"/>
        <n v="15" u="1"/>
        <n v="12.8" u="1"/>
        <n v="9.4" u="1"/>
        <n v="13.1" u="1"/>
        <n v="14.4" u="1"/>
        <n v="14.7" u="1"/>
        <n v="12.6" u="1"/>
        <n v="14.2" u="1"/>
        <n v="12.2" u="1"/>
        <n v="14.8" u="1"/>
        <n v="11.3" u="1"/>
        <n v="13.6" u="1"/>
        <n v="14.5" u="1"/>
        <n v="17.100000000000001" u="1"/>
        <n v="20.7" u="1"/>
        <n v="12" u="1"/>
        <n v="16.5" u="1"/>
        <n v="18.2" u="1"/>
        <n v="16" u="1"/>
        <n v="16.399999999999999" u="1"/>
        <n v="17.8" u="1"/>
        <n v="12.9" u="1"/>
        <n v="17.5" u="1"/>
        <n v="16.899999999999999" u="1"/>
        <n v="21.4" u="1"/>
        <n v="19" u="1"/>
        <n v="19.600000000000001" u="1"/>
        <n v="21.7" u="1"/>
        <n v="18.3" u="1"/>
        <n v="19.100000000000001" u="1"/>
        <n v="13.4" u="1"/>
        <n v="17" u="1"/>
        <n v="23.7" u="1"/>
        <n v="17.600000000000001" u="1"/>
        <n v="17.2" u="1"/>
        <n v="19.5" u="1"/>
        <n v="18.600000000000001" u="1"/>
        <n v="20.9" u="1"/>
        <n v="21.2" u="1"/>
        <n v="23.3" u="1"/>
        <n v="21.1" u="1"/>
        <n v="18.8" u="1"/>
        <n v="21.9" u="1"/>
        <n v="20.3" u="1"/>
        <n v="21" u="1"/>
        <n v="22.5" u="1"/>
        <n v="22.9" u="1"/>
      </sharedItems>
    </cacheField>
    <cacheField name="[HistorialTiempo1].[Hora Mínima].[Hora Mínima]" caption="Hora Mínima" numFmtId="0" hierarchy="31" level="1">
      <sharedItems containsSemiMixedTypes="0" containsNonDate="0" containsDate="1" containsString="0" minDate="1899-12-30T00:00:00" maxDate="1899-12-30T23:59:00" count="40">
        <d v="1899-12-30T04:10:00"/>
        <d v="1899-12-30T06:40:00"/>
        <d v="1899-12-30T07:20:00"/>
        <d v="1899-12-30T03:00:00"/>
        <d v="1899-12-30T03:30:00"/>
        <d v="1899-12-30T02:30:00"/>
        <d v="1899-12-30T07:10:00"/>
        <d v="1899-12-30T06:30:00"/>
        <d v="1899-12-30T08:10:00"/>
        <d v="1899-12-30T05:10:00"/>
        <d v="1899-12-30T06:50:00"/>
        <d v="1899-12-30T05:00:00"/>
        <d v="1899-12-30T07:00:00"/>
        <d v="1899-12-30T05:40:00"/>
        <d v="1899-12-30T23:30:00"/>
        <d v="1899-12-30T04:50:00"/>
        <d v="1899-12-30T00:40:00"/>
        <d v="1899-12-30T08:00:00"/>
        <d v="1899-12-30T01:50:00"/>
        <d v="1899-12-30T00:10:00"/>
        <d v="1899-12-30T00:00:00"/>
        <d v="1899-12-30T04:20:00"/>
        <d v="1899-12-30T03:50:00"/>
        <d v="1899-12-30T07:40:00"/>
        <d v="1899-12-30T07:30:00"/>
        <d v="1899-12-30T02:20:00"/>
        <d v="1899-12-30T05:50:00"/>
        <d v="1899-12-30T03:20:00"/>
        <d v="1899-12-30T07:50:00"/>
        <d v="1899-12-30T04:00:00"/>
        <d v="1899-12-30T06:00:00"/>
        <d v="1899-12-30T05:20:00"/>
        <d v="1899-12-30T01:20:00"/>
        <d v="1899-12-30T23:59:00" u="1"/>
        <d v="1899-12-30T06:10:00" u="1"/>
        <d v="1899-12-30T05:30:00" u="1"/>
        <d v="1899-12-30T23:40:00" u="1"/>
        <d v="1899-12-30T22:20:00" u="1"/>
        <d v="1899-12-30T21:50:00" u="1"/>
        <d v="1899-12-30T01:1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Hora Mínima].&amp;[1899-12-30T04:10:00]"/>
            <x15:cachedUniqueName index="1" name="[HistorialTiempo1].[Hora Mínima].&amp;[1899-12-30T06:40:00]"/>
            <x15:cachedUniqueName index="2" name="[HistorialTiempo1].[Hora Mínima].&amp;[1899-12-30T07:20:00]"/>
            <x15:cachedUniqueName index="3" name="[HistorialTiempo1].[Hora Mínima].&amp;[1899-12-30T03:00:00]"/>
            <x15:cachedUniqueName index="4" name="[HistorialTiempo1].[Hora Mínima].&amp;[1899-12-30T03:30:00]"/>
            <x15:cachedUniqueName index="5" name="[HistorialTiempo1].[Hora Mínima].&amp;[1899-12-30T02:30:00]"/>
            <x15:cachedUniqueName index="6" name="[HistorialTiempo1].[Hora Mínima].&amp;[1899-12-30T07:10:00]"/>
            <x15:cachedUniqueName index="7" name="[HistorialTiempo1].[Hora Mínima].&amp;[1899-12-30T06:30:00]"/>
            <x15:cachedUniqueName index="8" name="[HistorialTiempo1].[Hora Mínima].&amp;[1899-12-30T08:10:00]"/>
            <x15:cachedUniqueName index="9" name="[HistorialTiempo1].[Hora Mínima].&amp;[1899-12-30T05:10:00]"/>
            <x15:cachedUniqueName index="10" name="[HistorialTiempo1].[Hora Mínima].&amp;[1899-12-30T06:50:00]"/>
            <x15:cachedUniqueName index="11" name="[HistorialTiempo1].[Hora Mínima].&amp;[1899-12-30T05:00:00]"/>
            <x15:cachedUniqueName index="12" name="[HistorialTiempo1].[Hora Mínima].&amp;[1899-12-30T07:00:00]"/>
            <x15:cachedUniqueName index="13" name="[HistorialTiempo1].[Hora Mínima].&amp;[1899-12-30T05:40:00]"/>
            <x15:cachedUniqueName index="14" name="[HistorialTiempo1].[Hora Mínima].&amp;[1899-12-30T23:30:00]"/>
            <x15:cachedUniqueName index="15" name="[HistorialTiempo1].[Hora Mínima].&amp;[1899-12-30T04:50:00]"/>
            <x15:cachedUniqueName index="16" name="[HistorialTiempo1].[Hora Mínima].&amp;[1899-12-30T00:40:00]"/>
            <x15:cachedUniqueName index="17" name="[HistorialTiempo1].[Hora Mínima].&amp;[1899-12-30T08:00:00]"/>
            <x15:cachedUniqueName index="18" name="[HistorialTiempo1].[Hora Mínima].&amp;[1899-12-30T01:50:00]"/>
            <x15:cachedUniqueName index="19" name="[HistorialTiempo1].[Hora Mínima].&amp;[1899-12-30T00:10:00]"/>
            <x15:cachedUniqueName index="21" name="[HistorialTiempo1].[Hora Mínima].&amp;[1899-12-30T04:20:00]"/>
            <x15:cachedUniqueName index="22" name="[HistorialTiempo1].[Hora Mínima].&amp;[1899-12-30T03:50:00]"/>
            <x15:cachedUniqueName index="23" name="[HistorialTiempo1].[Hora Mínima].&amp;[1899-12-30T07:40:00]"/>
            <x15:cachedUniqueName index="24" name="[HistorialTiempo1].[Hora Mínima].&amp;[1899-12-30T07:30:00]"/>
            <x15:cachedUniqueName index="25" name="[HistorialTiempo1].[Hora Mínima].&amp;[1899-12-30T02:20:00]"/>
            <x15:cachedUniqueName index="26" name="[HistorialTiempo1].[Hora Mínima].&amp;[1899-12-30T05:50:00]"/>
            <x15:cachedUniqueName index="27" name="[HistorialTiempo1].[Hora Mínima].&amp;[1899-12-30T03:20:00]"/>
            <x15:cachedUniqueName index="28" name="[HistorialTiempo1].[Hora Mínima].&amp;[1899-12-30T07:50:00]"/>
            <x15:cachedUniqueName index="29" name="[HistorialTiempo1].[Hora Mínima].&amp;[1899-12-30T04:00:00]"/>
            <x15:cachedUniqueName index="30" name="[HistorialTiempo1].[Hora Mínima].&amp;[1899-12-30T06:00:00]"/>
            <x15:cachedUniqueName index="31" name="[HistorialTiempo1].[Hora Mínima].&amp;[1899-12-30T05:20:00]"/>
            <x15:cachedUniqueName index="32" name="[HistorialTiempo1].[Hora Mínima].&amp;[1899-12-30T01:20:00]"/>
            <x15:cachedUniqueName index="33" name="[HistorialTiempo1].[Hora Mínima].&amp;[1899-12-30T23:59:00]"/>
            <x15:cachedUniqueName index="34" name="[HistorialTiempo1].[Hora Mínima].&amp;[1899-12-30T06:10:00]"/>
            <x15:cachedUniqueName index="35" name="[HistorialTiempo1].[Hora Mínima].&amp;[1899-12-30T05:30:00]"/>
            <x15:cachedUniqueName index="36" name="[HistorialTiempo1].[Hora Mínima].&amp;[1899-12-30T23:40:00]"/>
            <x15:cachedUniqueName index="37" name="[HistorialTiempo1].[Hora Mínima].&amp;[1899-12-30T22:20:00]"/>
            <x15:cachedUniqueName index="38" name="[HistorialTiempo1].[Hora Mínima].&amp;[1899-12-30T21:50:00]"/>
            <x15:cachedUniqueName index="39" name="[HistorialTiempo1].[Hora Mínima].&amp;[1899-12-30T01:10:00]"/>
          </x15:cachedUniqueNames>
        </ext>
      </extLst>
    </cacheField>
    <cacheField name="[HistorialTiempo1].[Estación Mínima máx.].[Estación Mínima máx.]" caption="Estación Mínima máx." numFmtId="0" hierarchy="27" level="1">
      <sharedItems count="83">
        <s v="Leza"/>
        <s v="Yeste"/>
        <s v="Pego"/>
        <s v="Cabo de Gata"/>
        <s v="Cabo Peñas"/>
        <s v="Cebreros"/>
        <s v="Don Benito"/>
        <s v="Barcelona, Museo Marítimo"/>
        <s v="Villamayor de los Montes"/>
        <s v="Valverde del Fresno"/>
        <s v="Cádiz"/>
        <s v="Castro Urdiales"/>
        <s v="Torreblanca"/>
        <s v="Ceuta"/>
        <s v="Almadén"/>
        <s v="Doña Mencía"/>
        <s v="Tarancón"/>
        <s v="Cabo de Creus"/>
        <s v="Motril, Puerto"/>
        <s v="Guadalajara"/>
        <s v="Donostia / San Sebastián Aeropuerto"/>
        <s v="Ayamonte"/>
        <s v="Fraga"/>
        <s v="Ibiza, Aeropuerto"/>
        <s v="Jaén"/>
        <s v="A Coruña"/>
        <s v="Logroño, Aeropuerto"/>
        <s v="Pájara"/>
        <s v="Ponferrada"/>
        <s v="El Soleràs"/>
        <s v="Burela"/>
        <s v="Madrid, Retiro"/>
        <s v="Marbella"/>
        <s v="Melilla"/>
        <s v="Águilas"/>
        <s v="Tudela"/>
        <s v="Ourense"/>
        <s v="Palencia"/>
        <s v="Vilagarcía de Arousa"/>
        <s v="Salamanca"/>
        <s v="San Sebastián de la Gomera"/>
        <s v="Segovia"/>
        <s v="Osuna"/>
        <s v="San Pedro Manrique"/>
        <s v="Estación de Tortosa (Roquetes)"/>
        <s v="Hijar"/>
        <s v="San Pablo de los Montes"/>
        <s v="Miramar"/>
        <s v="Valladolid"/>
        <s v="Matxitxako"/>
        <s v="Zamora"/>
        <s v="Zaragoza, Valdespartera"/>
        <s v="Cañaveral" u="1"/>
        <s v="Castillo de Bayuela" u="1"/>
        <s v="Yeste, Embalse Fuensanta" u="1"/>
        <s v="Palma, Puerto" u="1"/>
        <s v="Alfaro, La Plana" u="1"/>
        <s v="Coll de Nargó" u="1"/>
        <s v="O Barco de Valdeorras" u="1"/>
        <s v="Castelló - Almassora" u="1"/>
        <s v="Coruña del Conde" u="1"/>
        <s v="Bera" u="1"/>
        <s v="Arcos de Jalón" u="1"/>
        <s v="Estaca de Bares" u="1"/>
        <s v="Quinto" u="1"/>
        <s v="Orihuela" u="1"/>
        <s v="Llanes" u="1"/>
        <s v="Escuela Naval de Marín" u="1"/>
        <s v="Castell de Ferro" u="1"/>
        <s v="Alajar" u="1"/>
        <s v="Benahavís" u="1"/>
        <s v="Alcazar de San Juan" u="1"/>
        <s v="Candeleda" u="1"/>
        <s v="Espolla" u="1"/>
        <s v="Garrucha, Puerto" u="1"/>
        <s v="Castuera" u="1"/>
        <s v="Alberca de Zancara" u="1"/>
        <s v="Murcia" u="1"/>
        <s v="Valls" u="1"/>
        <s v="Machichaco" u="1"/>
        <s v="San Sebastián Aeropuerto" u="1"/>
        <s v="Aramaio" u="1"/>
        <s v="La Oliva, Puerto de Corralejo" u="1"/>
      </sharedItems>
    </cacheField>
    <cacheField name="[HistorialTiempo1].[Hora Mínima máx.].[Hora Mínima máx.]" caption="Hora Mínima máx." numFmtId="0" hierarchy="28" level="1">
      <sharedItems containsSemiMixedTypes="0" containsNonDate="0" containsDate="1" containsString="0" minDate="1899-12-30T00:00:00" maxDate="1899-12-30T23:59:00" count="40">
        <d v="1899-12-30T07:50:00"/>
        <d v="1899-12-30T06:50:00"/>
        <d v="1899-12-30T07:40:00"/>
        <d v="1899-12-30T00:00:00"/>
        <d v="1899-12-30T03:30:00"/>
        <d v="1899-12-30T07:20:00"/>
        <d v="1899-12-30T02:20:00"/>
        <d v="1899-12-30T23:59:00"/>
        <d v="1899-12-30T08:10:00"/>
        <d v="1899-12-30T14:20:00"/>
        <d v="1899-12-30T00:50:00"/>
        <d v="1899-12-30T05:00:00"/>
        <d v="1899-12-30T07:30:00"/>
        <d v="1899-12-30T04:50:00"/>
        <d v="1899-12-30T07:10:00"/>
        <d v="1899-12-30T06:30:00"/>
        <d v="1899-12-30T06:00:00"/>
        <d v="1899-12-30T05:10:00"/>
        <d v="1899-12-30T05:50:00"/>
        <d v="1899-12-30T10:10:00"/>
        <d v="1899-12-30T23:50:00"/>
        <d v="1899-12-30T07:00:00"/>
        <d v="1899-12-30T08:00:00"/>
        <d v="1899-12-30T05:30:00"/>
        <d v="1899-12-30T08:30:00"/>
        <d v="1899-12-30T03:10:00"/>
        <d v="1899-12-30T23:40:00"/>
        <d v="1899-12-30T06:40:00"/>
        <d v="1899-12-30T06:20:00" u="1"/>
        <d v="1899-12-30T06:10:00" u="1"/>
        <d v="1899-12-30T04:30:00" u="1"/>
        <d v="1899-12-30T05:40:00" u="1"/>
        <d v="1899-12-30T04:00:00" u="1"/>
        <d v="1899-12-30T02:40:00" u="1"/>
        <d v="1899-12-30T03:20:00" u="1"/>
        <d v="1899-12-30T04:40:00" u="1"/>
        <d v="1899-12-30T02:00:00" u="1"/>
        <d v="1899-12-30T02:10:00" u="1"/>
        <d v="1899-12-30T00:10:00" u="1"/>
        <d v="1899-12-30T01:2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Hora Mínima máx.].&amp;[1899-12-30T07:50:00]"/>
            <x15:cachedUniqueName index="1" name="[HistorialTiempo1].[Hora Mínima máx.].&amp;[1899-12-30T06:50:00]"/>
            <x15:cachedUniqueName index="2" name="[HistorialTiempo1].[Hora Mínima máx.].&amp;[1899-12-30T07:40:00]"/>
            <x15:cachedUniqueName index="4" name="[HistorialTiempo1].[Hora Mínima máx.].&amp;[1899-12-30T03:30:00]"/>
            <x15:cachedUniqueName index="5" name="[HistorialTiempo1].[Hora Mínima máx.].&amp;[1899-12-30T07:20:00]"/>
            <x15:cachedUniqueName index="6" name="[HistorialTiempo1].[Hora Mínima máx.].&amp;[1899-12-30T02:20:00]"/>
            <x15:cachedUniqueName index="7" name="[HistorialTiempo1].[Hora Mínima máx.].&amp;[1899-12-30T23:59:00]"/>
            <x15:cachedUniqueName index="8" name="[HistorialTiempo1].[Hora Mínima máx.].&amp;[1899-12-30T08:10:00]"/>
            <x15:cachedUniqueName index="9" name="[HistorialTiempo1].[Hora Mínima máx.].&amp;[1899-12-30T14:20:00]"/>
            <x15:cachedUniqueName index="10" name="[HistorialTiempo1].[Hora Mínima máx.].&amp;[1899-12-30T00:50:00]"/>
            <x15:cachedUniqueName index="11" name="[HistorialTiempo1].[Hora Mínima máx.].&amp;[1899-12-30T05:00:00]"/>
            <x15:cachedUniqueName index="12" name="[HistorialTiempo1].[Hora Mínima máx.].&amp;[1899-12-30T07:30:00]"/>
            <x15:cachedUniqueName index="13" name="[HistorialTiempo1].[Hora Mínima máx.].&amp;[1899-12-30T04:50:00]"/>
            <x15:cachedUniqueName index="14" name="[HistorialTiempo1].[Hora Mínima máx.].&amp;[1899-12-30T07:10:00]"/>
            <x15:cachedUniqueName index="15" name="[HistorialTiempo1].[Hora Mínima máx.].&amp;[1899-12-30T06:30:00]"/>
            <x15:cachedUniqueName index="16" name="[HistorialTiempo1].[Hora Mínima máx.].&amp;[1899-12-30T06:00:00]"/>
            <x15:cachedUniqueName index="17" name="[HistorialTiempo1].[Hora Mínima máx.].&amp;[1899-12-30T05:10:00]"/>
            <x15:cachedUniqueName index="18" name="[HistorialTiempo1].[Hora Mínima máx.].&amp;[1899-12-30T05:50:00]"/>
            <x15:cachedUniqueName index="19" name="[HistorialTiempo1].[Hora Mínima máx.].&amp;[1899-12-30T10:10:00]"/>
            <x15:cachedUniqueName index="20" name="[HistorialTiempo1].[Hora Mínima máx.].&amp;[1899-12-30T23:50:00]"/>
            <x15:cachedUniqueName index="21" name="[HistorialTiempo1].[Hora Mínima máx.].&amp;[1899-12-30T07:00:00]"/>
            <x15:cachedUniqueName index="22" name="[HistorialTiempo1].[Hora Mínima máx.].&amp;[1899-12-30T08:00:00]"/>
            <x15:cachedUniqueName index="23" name="[HistorialTiempo1].[Hora Mínima máx.].&amp;[1899-12-30T05:30:00]"/>
            <x15:cachedUniqueName index="24" name="[HistorialTiempo1].[Hora Mínima máx.].&amp;[1899-12-30T08:30:00]"/>
            <x15:cachedUniqueName index="25" name="[HistorialTiempo1].[Hora Mínima máx.].&amp;[1899-12-30T03:10:00]"/>
            <x15:cachedUniqueName index="26" name="[HistorialTiempo1].[Hora Mínima máx.].&amp;[1899-12-30T23:40:00]"/>
            <x15:cachedUniqueName index="27" name="[HistorialTiempo1].[Hora Mínima máx.].&amp;[1899-12-30T06:40:00]"/>
            <x15:cachedUniqueName index="28" name="[HistorialTiempo1].[Hora Mínima máx.].&amp;[1899-12-30T06:20:00]"/>
            <x15:cachedUniqueName index="29" name="[HistorialTiempo1].[Hora Mínima máx.].&amp;[1899-12-30T06:10:00]"/>
            <x15:cachedUniqueName index="30" name="[HistorialTiempo1].[Hora Mínima máx.].&amp;[1899-12-30T04:30:00]"/>
            <x15:cachedUniqueName index="31" name="[HistorialTiempo1].[Hora Mínima máx.].&amp;[1899-12-30T05:40:00]"/>
            <x15:cachedUniqueName index="32" name="[HistorialTiempo1].[Hora Mínima máx.].&amp;[1899-12-30T04:00:00]"/>
            <x15:cachedUniqueName index="33" name="[HistorialTiempo1].[Hora Mínima máx.].&amp;[1899-12-30T02:40:00]"/>
            <x15:cachedUniqueName index="34" name="[HistorialTiempo1].[Hora Mínima máx.].&amp;[1899-12-30T03:20:00]"/>
            <x15:cachedUniqueName index="35" name="[HistorialTiempo1].[Hora Mínima máx.].&amp;[1899-12-30T04:40:00]"/>
            <x15:cachedUniqueName index="36" name="[HistorialTiempo1].[Hora Mínima máx.].&amp;[1899-12-30T02:00:00]"/>
            <x15:cachedUniqueName index="37" name="[HistorialTiempo1].[Hora Mínima máx.].&amp;[1899-12-30T02:10:00]"/>
            <x15:cachedUniqueName index="38" name="[HistorialTiempo1].[Hora Mínima máx.].&amp;[1899-12-30T00:10:00]"/>
            <x15:cachedUniqueName index="39" name="[HistorialTiempo1].[Hora Mínima máx.].&amp;[1899-12-30T01:20:00]"/>
          </x15:cachedUniqueNames>
        </ext>
      </extLst>
    </cacheField>
    <cacheField name="[HistorialTiempo1].[Mínima (ºC)].[Mínima (ºC)]" caption="Mínima (ºC)" numFmtId="0" hierarchy="29" level="1">
      <sharedItems containsSemiMixedTypes="0" containsString="0" containsNumber="1" minValue="-6.8" maxValue="19.100000000000001" count="79">
        <n v="-0.6"/>
        <n v="-0.1"/>
        <n v="3.1"/>
        <n v="6.2"/>
        <n v="-0.5"/>
        <n v="-1.8"/>
        <n v="4.4000000000000004"/>
        <n v="3.7"/>
        <n v="1.6"/>
        <n v="5.4"/>
        <n v="7.4"/>
        <n v="-2.7"/>
        <n v="1.5"/>
        <n v="14.6"/>
        <n v="3.9"/>
        <n v="4.5999999999999996"/>
        <n v="-3.6"/>
        <n v="-0.7"/>
        <n v="6"/>
        <n v="3.6"/>
        <n v="-5.7"/>
        <n v="0.3"/>
        <n v="5.3"/>
        <n v="6.6"/>
        <n v="-0.9"/>
        <n v="8.4"/>
        <n v="-0.2"/>
        <n v="-6.8"/>
        <n v="2.4"/>
        <n v="7.8"/>
        <n v="12.5"/>
        <n v="4"/>
        <n v="1.3"/>
        <n v="6.8"/>
        <n v="0.7"/>
        <n v="5.2"/>
        <n v="1.2"/>
        <n v="4.7"/>
        <n v="-2.1"/>
        <n v="-1.1000000000000001"/>
        <n v="1.8"/>
        <n v="2.7"/>
        <n v="4.5"/>
        <n v="1.1000000000000001"/>
        <n v="2.9" u="1"/>
        <n v="3.4" u="1"/>
        <n v="2.6" u="1"/>
        <n v="3" u="1"/>
        <n v="2.2000000000000002" u="1"/>
        <n v="5.0999999999999996" u="1"/>
        <n v="4.2" u="1"/>
        <n v="7.7" u="1"/>
        <n v="2.2999999999999998" u="1"/>
        <n v="7.3" u="1"/>
        <n v="7.6" u="1"/>
        <n v="6.9" u="1"/>
        <n v="8.9" u="1"/>
        <n v="10.3" u="1"/>
        <n v="9.5" u="1"/>
        <n v="13.6" u="1"/>
        <n v="10.7" u="1"/>
        <n v="4.3" u="1"/>
        <n v="10.9" u="1"/>
        <n v="11" u="1"/>
        <n v="13.1" u="1"/>
        <n v="11.5" u="1"/>
        <n v="0.9" u="1"/>
        <n v="6.1" u="1"/>
        <n v="7.5" u="1"/>
        <n v="12.3" u="1"/>
        <n v="11.4" u="1"/>
        <n v="5.8" u="1"/>
        <n v="8.1999999999999993" u="1"/>
        <n v="12.6" u="1"/>
        <n v="12.1" u="1"/>
        <n v="9.6" u="1"/>
        <n v="9.3000000000000007" u="1"/>
        <n v="19" u="1"/>
        <n v="19.100000000000001" u="1"/>
      </sharedItems>
    </cacheField>
    <cacheField name="[HistorialTiempo1].[Estación Mínima].[Estación Mínima]" caption="Estación Mínima" numFmtId="0" hierarchy="30" level="1">
      <sharedItems count="82">
        <s v="Lalastra"/>
        <s v="Nerpio"/>
        <s v="el Pinós/Pinoso"/>
        <s v="Vélez Blanco - Topares"/>
        <s v="Pajares-Valgrande"/>
        <s v="Puerto del Pico"/>
        <s v="Retamal de Llerena"/>
        <s v="Pontons"/>
        <s v="Medina de Pomar"/>
        <s v="Navalmoral de la Mata"/>
        <s v="Grazalema"/>
        <s v="Mirador del Cable, Parque Nacional Picos de Europa"/>
        <s v="Castellfort"/>
        <s v="Ceuta"/>
        <s v="Alcornoquera, Parque Nacional Cabañeros"/>
        <s v="Espiel"/>
        <s v="Mira"/>
        <s v="La Molina"/>
        <s v="Sierra Nevada, Radiotelescopio"/>
        <s v="El Pedregal"/>
        <s v="Segura"/>
        <s v="Aroche"/>
        <s v="Astún- La Raca"/>
        <s v="Escorca, Son Torrella"/>
        <s v="Andújar"/>
        <s v="Sobrado"/>
        <s v="Valdezcaray"/>
        <s v="Vega de San Mateo"/>
        <s v="Puerto de San Isidro"/>
        <s v="Cap de Vaquèira"/>
        <s v="Becerreá"/>
        <s v="Puerto de Navacerrada"/>
        <s v="Fuente de Piedra"/>
        <s v="Melilla"/>
        <s v="Jumilla"/>
        <s v="Navascués/Nabaskoze"/>
        <s v="Chandrexa de Queixa"/>
        <s v="Velilla del Río Carrión, Camporredondo de Alba"/>
        <s v="Silleda"/>
        <s v="La Covatilla, estación de esquí"/>
        <s v="La Orotava, Cañadas Teide"/>
        <s v="Cuéllar"/>
        <s v="La Puebla de los Infantes"/>
        <s v="Morón de Almazán"/>
        <s v="Llorac"/>
        <s v="Bello"/>
        <s v="Tembleque"/>
        <s v="Ademuz"/>
        <s v="Peñafiel"/>
        <s v="Abadiño, Urkiola"/>
        <s v="Peñausende"/>
        <s v="Daroca"/>
        <s v="Villena" u="1"/>
        <s v="Puerto de Leitariegos" u="1"/>
        <s v="Valsequillo" u="1"/>
        <s v="Aretxabaleta" u="1"/>
        <s v="Xinzo de Limia" u="1"/>
        <s v="Navasfrías" u="1"/>
        <s v="Sardón de Duero" u="1"/>
        <s v="Balmaseda" u="1"/>
        <s v="Sanabria, Robleda-Cervantes" u="1"/>
        <s v="Nuñomoral" u="1"/>
        <s v="Caravaca de La Cruz, Los Royos" u="1"/>
        <s v="Cedrillas" u="1"/>
        <s v="Láujar de Andarax" u="1"/>
        <s v="Monterrubio de la Demanda" u="1"/>
        <s v="Jimena de la Frontera" u="1"/>
        <s v="Puebla de Don Rodrigo" u="1"/>
        <s v="Cazalla de la Sierra" u="1"/>
        <s v="Reinosa" u="1"/>
        <s v="Villafranca del Cid/Vilafranca" u="1"/>
        <s v="Cubillas de Rueda" u="1"/>
        <s v="Alhama de Aragon" u="1"/>
        <s v="Rascafría" u="1"/>
        <s v="Aguilar de Campoo" u="1"/>
        <s v="A Lama" u="1"/>
        <s v="San Pedro Manrique" u="1"/>
        <s v="Fregenal de la Sierra" u="1"/>
        <s v="Sant Julià  de Vilatorta" u="1"/>
        <s v="Folgoso do Courel" u="1"/>
        <s v="Sigüenza" u="1"/>
        <s v="Planoles" u="1"/>
      </sharedItems>
    </cacheField>
    <cacheField name="[HistorialTiempo1].[Racha (km/h)].[Racha (km/h)]" caption="Racha (km/h)" numFmtId="0" hierarchy="32" level="1">
      <sharedItems containsSemiMixedTypes="0" containsString="0" containsNumber="1" containsInteger="1" minValue="23" maxValue="84" count="40">
        <n v="38"/>
        <n v="47"/>
        <n v="34"/>
        <n v="58"/>
        <n v="39"/>
        <n v="60"/>
        <n v="45"/>
        <n v="51"/>
        <n v="46"/>
        <n v="64"/>
        <n v="44"/>
        <n v="48"/>
        <n v="41"/>
        <n v="53"/>
        <n v="35"/>
        <n v="33"/>
        <n v="67"/>
        <n v="55"/>
        <n v="43"/>
        <n v="37"/>
        <n v="69"/>
        <n v="57"/>
        <n v="36"/>
        <n v="49"/>
        <n v="63"/>
        <n v="56"/>
        <n v="59"/>
        <n v="42"/>
        <n v="50"/>
        <n v="61"/>
        <n v="40" u="1"/>
        <n v="30" u="1"/>
        <n v="52" u="1"/>
        <n v="54" u="1"/>
        <n v="84" u="1"/>
        <n v="32" u="1"/>
        <n v="68" u="1"/>
        <n v="71" u="1"/>
        <n v="27" u="1"/>
        <n v="23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Racha (km/h)].&amp;[38]"/>
            <x15:cachedUniqueName index="1" name="[HistorialTiempo1].[Racha (km/h)].&amp;[47]"/>
            <x15:cachedUniqueName index="2" name="[HistorialTiempo1].[Racha (km/h)].&amp;[34]"/>
            <x15:cachedUniqueName index="3" name="[HistorialTiempo1].[Racha (km/h)].&amp;[58]"/>
            <x15:cachedUniqueName index="4" name="[HistorialTiempo1].[Racha (km/h)].&amp;[39]"/>
            <x15:cachedUniqueName index="5" name="[HistorialTiempo1].[Racha (km/h)].&amp;[60]"/>
            <x15:cachedUniqueName index="6" name="[HistorialTiempo1].[Racha (km/h)].&amp;[45]"/>
            <x15:cachedUniqueName index="7" name="[HistorialTiempo1].[Racha (km/h)].&amp;[51]"/>
            <x15:cachedUniqueName index="8" name="[HistorialTiempo1].[Racha (km/h)].&amp;[46]"/>
            <x15:cachedUniqueName index="9" name="[HistorialTiempo1].[Racha (km/h)].&amp;[64]"/>
            <x15:cachedUniqueName index="10" name="[HistorialTiempo1].[Racha (km/h)].&amp;[44]"/>
            <x15:cachedUniqueName index="11" name="[HistorialTiempo1].[Racha (km/h)].&amp;[48]"/>
            <x15:cachedUniqueName index="12" name="[HistorialTiempo1].[Racha (km/h)].&amp;[41]"/>
            <x15:cachedUniqueName index="13" name="[HistorialTiempo1].[Racha (km/h)].&amp;[53]"/>
            <x15:cachedUniqueName index="14" name="[HistorialTiempo1].[Racha (km/h)].&amp;[35]"/>
            <x15:cachedUniqueName index="15" name="[HistorialTiempo1].[Racha (km/h)].&amp;[33]"/>
            <x15:cachedUniqueName index="16" name="[HistorialTiempo1].[Racha (km/h)].&amp;[67]"/>
            <x15:cachedUniqueName index="17" name="[HistorialTiempo1].[Racha (km/h)].&amp;[55]"/>
            <x15:cachedUniqueName index="18" name="[HistorialTiempo1].[Racha (km/h)].&amp;[43]"/>
            <x15:cachedUniqueName index="19" name="[HistorialTiempo1].[Racha (km/h)].&amp;[37]"/>
            <x15:cachedUniqueName index="20" name="[HistorialTiempo1].[Racha (km/h)].&amp;[69]"/>
            <x15:cachedUniqueName index="21" name="[HistorialTiempo1].[Racha (km/h)].&amp;[57]"/>
            <x15:cachedUniqueName index="22" name="[HistorialTiempo1].[Racha (km/h)].&amp;[36]"/>
            <x15:cachedUniqueName index="23" name="[HistorialTiempo1].[Racha (km/h)].&amp;[49]"/>
            <x15:cachedUniqueName index="24" name="[HistorialTiempo1].[Racha (km/h)].&amp;[63]"/>
            <x15:cachedUniqueName index="25" name="[HistorialTiempo1].[Racha (km/h)].&amp;[56]"/>
            <x15:cachedUniqueName index="26" name="[HistorialTiempo1].[Racha (km/h)].&amp;[59]"/>
            <x15:cachedUniqueName index="27" name="[HistorialTiempo1].[Racha (km/h)].&amp;[42]"/>
            <x15:cachedUniqueName index="28" name="[HistorialTiempo1].[Racha (km/h)].&amp;[50]"/>
            <x15:cachedUniqueName index="29" name="[HistorialTiempo1].[Racha (km/h)].&amp;[61]"/>
            <x15:cachedUniqueName index="30" name="[HistorialTiempo1].[Racha (km/h)].&amp;[40]"/>
            <x15:cachedUniqueName index="31" name="[HistorialTiempo1].[Racha (km/h)].&amp;[30]"/>
            <x15:cachedUniqueName index="32" name="[HistorialTiempo1].[Racha (km/h)].&amp;[52]"/>
            <x15:cachedUniqueName index="33" name="[HistorialTiempo1].[Racha (km/h)].&amp;[54]"/>
            <x15:cachedUniqueName index="34" name="[HistorialTiempo1].[Racha (km/h)].&amp;[84]"/>
            <x15:cachedUniqueName index="35" name="[HistorialTiempo1].[Racha (km/h)].&amp;[32]"/>
            <x15:cachedUniqueName index="36" name="[HistorialTiempo1].[Racha (km/h)].&amp;[68]"/>
            <x15:cachedUniqueName index="37" name="[HistorialTiempo1].[Racha (km/h)].&amp;[71]"/>
            <x15:cachedUniqueName index="38" name="[HistorialTiempo1].[Racha (km/h)].&amp;[27]"/>
            <x15:cachedUniqueName index="39" name="[HistorialTiempo1].[Racha (km/h)].&amp;[23]"/>
          </x15:cachedUniqueNames>
        </ext>
      </extLst>
    </cacheField>
    <cacheField name="[HistorialTiempo1].[Estación Racha].[Estación Racha]" caption="Estación Racha" numFmtId="0" hierarchy="33" level="1">
      <sharedItems count="86">
        <s v="Labastida"/>
        <s v="Chinchilla"/>
        <s v="el Pinós/Pinoso"/>
        <s v="Láujar de Andarax"/>
        <s v="Ibias, San Antolin"/>
        <s v="Rivilla de Barajas"/>
        <s v="Villafranca de los Barros"/>
        <s v="Barcelona Aeropuerto"/>
        <s v="Villadiego"/>
        <s v="Navalmoral de la Mata"/>
        <s v="San Roque"/>
        <s v="Coriscao, Parque Nacional Picos de Europa"/>
        <s v="La Pobla de Benifassà-Fredes"/>
        <s v="Ceuta"/>
        <s v="Tomelloso"/>
        <s v="Benamejí"/>
        <s v="San Clemente"/>
        <s v="Girona Aeropuerto"/>
        <s v="Camarate 2, Parque Nacional Sierra Nevada"/>
        <s v="Zaorejas"/>
        <s v="Donostia / San Sebastián Aeropuerto"/>
        <s v="Huelva, Ronda Este"/>
        <s v="Lanaja"/>
        <s v="Port de Pollença"/>
        <s v="Villarrodrigo"/>
        <s v="Estaca de Bares"/>
        <s v="Enciso"/>
        <s v="La Aldea de San Nicolás"/>
        <s v="Quintana del Castillo, Villameca"/>
        <s v="Coll de Nargó"/>
        <s v="Becerreá"/>
        <s v="Buitrago del Lozoya"/>
        <s v="Marbella"/>
        <s v="Melilla"/>
        <s v="Jumilla"/>
        <s v="Irurtzun"/>
        <s v="Ourense"/>
        <s v="Villaeles de Valdavia"/>
        <s v="Escuela Naval de Marín"/>
        <s v="Salamanca Aeropuerto"/>
        <s v="Tenerife Sur Aeropuerto"/>
        <s v="Miguelañez"/>
        <s v="Carrión de los Céspedes"/>
        <s v="Lubia"/>
        <s v="Estación de Tortosa (Roquetes)"/>
        <s v="Santa Eulalia del Campo"/>
        <s v="Madridejos"/>
        <s v="Utiel"/>
        <s v="Villalón de Campos"/>
        <s v="Matxitxako"/>
        <s v="Alcañices"/>
        <s v="Valmadrid"/>
        <s v="Villena" u="1"/>
        <s v="Cabo de Gata" u="1"/>
        <s v="Palacios de la Sierra" u="1"/>
        <s v="Alcázar del Rey" u="1"/>
        <s v="Espolla" u="1"/>
        <s v="Sierra Nevada, Radiotelescopio" u="1"/>
        <s v="Alfaro, La Plana" u="1"/>
        <s v="A Pobra de Trives" u="1"/>
        <s v="Vigo Aeropuerto" u="1"/>
        <s v="Arure" u="1"/>
        <s v="Pajares-Valgrande" u="1"/>
        <s v="Jerez de los Caballeros" u="1"/>
        <s v="Valverde del Fresno" u="1"/>
        <s v="Alajar" u="1"/>
        <s v="Bardenas Reales, Base Aérea" u="1"/>
        <s v="Osuna" u="1"/>
        <s v="Bilbao Aeropuerto" u="1"/>
        <s v="Cillórigo de Liébana, Tama" u="1"/>
        <s v="Jaén" u="1"/>
        <s v="Polinyà de Xúquer" u="1"/>
        <s v="Villafáfila" u="1"/>
        <s v="Aguilar de Campoo" u="1"/>
        <s v="Sopeira" u="1"/>
        <s v="Marbella, Puerto" u="1"/>
        <s v="Fonfría" u="1"/>
        <s v="Calasparra" u="1"/>
        <s v="Madrid Aeropuerto" u="1"/>
        <s v="Aldeanueva de Serrezuela" u="1"/>
        <s v="La Covatilla, estación de esquí" u="1"/>
        <s v="Jimena de la Frontera" u="1"/>
        <s v="Arevalo" u="1"/>
        <s v="Binissalem" u="1"/>
        <s v="Vitoria Gasteiz Aeropuerto" u="1"/>
        <s v="Beasain" u="1"/>
      </sharedItems>
    </cacheField>
    <cacheField name="[HistorialTiempo1].[Hora Racha].[Hora Racha]" caption="Hora Racha" numFmtId="0" hierarchy="34" level="1">
      <sharedItems containsSemiMixedTypes="0" containsNonDate="0" containsDate="1" containsString="0" minDate="1899-12-30T00:10:00" maxDate="1899-12-30T23:59:00" count="68">
        <d v="1899-12-30T17:20:00"/>
        <d v="1899-12-30T18:50:00"/>
        <d v="1899-12-30T15:30:00"/>
        <d v="1899-12-30T21:40:00"/>
        <d v="1899-12-30T22:00:00"/>
        <d v="1899-12-30T20:10:00"/>
        <d v="1899-12-30T16:10:00"/>
        <d v="1899-12-30T09:40:00"/>
        <d v="1899-12-30T20:50:00"/>
        <d v="1899-12-30T15:50:00"/>
        <d v="1899-12-30T21:20:00"/>
        <d v="1899-12-30T03:40:00"/>
        <d v="1899-12-30T20:00:00"/>
        <d v="1899-12-30T18:10:00"/>
        <d v="1899-12-30T18:00:00"/>
        <d v="1899-12-30T16:20:00"/>
        <d v="1899-12-30T21:00:00"/>
        <d v="1899-12-30T16:30:00"/>
        <d v="1899-12-30T15:10:00"/>
        <d v="1899-12-30T01:00:00"/>
        <d v="1899-12-30T12:20:00"/>
        <d v="1899-12-30T15:40:00"/>
        <d v="1899-12-30T15:20:00"/>
        <d v="1899-12-30T03:30:00"/>
        <d v="1899-12-30T17:10:00"/>
        <d v="1899-12-30T22:10:00"/>
        <d v="1899-12-30T16:50:00"/>
        <d v="1899-12-30T17:30:00"/>
        <d v="1899-12-30T19:10:00"/>
        <d v="1899-12-30T19:00:00"/>
        <d v="1899-12-30T13:20:00"/>
        <d v="1899-12-30T17:50:00"/>
        <d v="1899-12-30T01:30:00"/>
        <d v="1899-12-30T14:30:00"/>
        <d v="1899-12-30T17:40:00"/>
        <d v="1899-12-30T03:20:00"/>
        <d v="1899-12-30T16:40:00" u="1"/>
        <d v="1899-12-30T16:00:00" u="1"/>
        <d v="1899-12-30T02:00:00" u="1"/>
        <d v="1899-12-30T08:00:00" u="1"/>
        <d v="1899-12-30T19:20:00" u="1"/>
        <d v="1899-12-30T01:20:00" u="1"/>
        <d v="1899-12-30T18:20:00" u="1"/>
        <d v="1899-12-30T02:10:00" u="1"/>
        <d v="1899-12-30T00:10:00" u="1"/>
        <d v="1899-12-30T12:00:00" u="1"/>
        <d v="1899-12-30T19:50:00" u="1"/>
        <d v="1899-12-30T04:20:00" u="1"/>
        <d v="1899-12-30T07:50:00" u="1"/>
        <d v="1899-12-30T23:30:00" u="1"/>
        <d v="1899-12-30T02:40:00" u="1"/>
        <d v="1899-12-30T19:30:00" u="1"/>
        <d v="1899-12-30T10:40:00" u="1"/>
        <d v="1899-12-30T12:50:00" u="1"/>
        <d v="1899-12-30T00:50:00" u="1"/>
        <d v="1899-12-30T20:20:00" u="1"/>
        <d v="1899-12-30T19:40:00" u="1"/>
        <d v="1899-12-30T13:30:00" u="1"/>
        <d v="1899-12-30T23:59:00" u="1"/>
        <d v="1899-12-30T18:30:00" u="1"/>
        <d v="1899-12-30T04:00:00" u="1"/>
        <d v="1899-12-30T02:30:00" u="1"/>
        <d v="1899-12-30T08:40:00" u="1"/>
        <d v="1899-12-30T14:20:00" u="1"/>
        <d v="1899-12-30T07:10:00" u="1"/>
        <d v="1899-12-30T22:30:00" u="1"/>
        <d v="1899-12-30T14:40:00" u="1"/>
        <d v="1899-12-30T01:5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Hora Racha].&amp;[1899-12-30T17:20:00]"/>
            <x15:cachedUniqueName index="1" name="[HistorialTiempo1].[Hora Racha].&amp;[1899-12-30T18:50:00]"/>
            <x15:cachedUniqueName index="2" name="[HistorialTiempo1].[Hora Racha].&amp;[1899-12-30T15:30:00]"/>
            <x15:cachedUniqueName index="3" name="[HistorialTiempo1].[Hora Racha].&amp;[1899-12-30T21:40:00]"/>
            <x15:cachedUniqueName index="4" name="[HistorialTiempo1].[Hora Racha].&amp;[1899-12-30T22:00:00]"/>
            <x15:cachedUniqueName index="5" name="[HistorialTiempo1].[Hora Racha].&amp;[1899-12-30T20:10:00]"/>
            <x15:cachedUniqueName index="6" name="[HistorialTiempo1].[Hora Racha].&amp;[1899-12-30T16:10:00]"/>
            <x15:cachedUniqueName index="7" name="[HistorialTiempo1].[Hora Racha].&amp;[1899-12-30T09:40:00]"/>
            <x15:cachedUniqueName index="8" name="[HistorialTiempo1].[Hora Racha].&amp;[1899-12-30T20:50:00]"/>
            <x15:cachedUniqueName index="9" name="[HistorialTiempo1].[Hora Racha].&amp;[1899-12-30T15:50:00]"/>
            <x15:cachedUniqueName index="10" name="[HistorialTiempo1].[Hora Racha].&amp;[1899-12-30T21:20:00]"/>
            <x15:cachedUniqueName index="11" name="[HistorialTiempo1].[Hora Racha].&amp;[1899-12-30T03:40:00]"/>
            <x15:cachedUniqueName index="12" name="[HistorialTiempo1].[Hora Racha].&amp;[1899-12-30T20:00:00]"/>
            <x15:cachedUniqueName index="13" name="[HistorialTiempo1].[Hora Racha].&amp;[1899-12-30T18:10:00]"/>
            <x15:cachedUniqueName index="14" name="[HistorialTiempo1].[Hora Racha].&amp;[1899-12-30T18:00:00]"/>
            <x15:cachedUniqueName index="15" name="[HistorialTiempo1].[Hora Racha].&amp;[1899-12-30T16:20:00]"/>
            <x15:cachedUniqueName index="16" name="[HistorialTiempo1].[Hora Racha].&amp;[1899-12-30T21:00:00]"/>
            <x15:cachedUniqueName index="17" name="[HistorialTiempo1].[Hora Racha].&amp;[1899-12-30T16:30:00]"/>
            <x15:cachedUniqueName index="18" name="[HistorialTiempo1].[Hora Racha].&amp;[1899-12-30T15:10:00]"/>
            <x15:cachedUniqueName index="19" name="[HistorialTiempo1].[Hora Racha].&amp;[1899-12-30T01:00:00]"/>
            <x15:cachedUniqueName index="20" name="[HistorialTiempo1].[Hora Racha].&amp;[1899-12-30T12:20:00]"/>
            <x15:cachedUniqueName index="21" name="[HistorialTiempo1].[Hora Racha].&amp;[1899-12-30T15:40:00]"/>
            <x15:cachedUniqueName index="22" name="[HistorialTiempo1].[Hora Racha].&amp;[1899-12-30T15:20:00]"/>
            <x15:cachedUniqueName index="23" name="[HistorialTiempo1].[Hora Racha].&amp;[1899-12-30T03:30:00]"/>
            <x15:cachedUniqueName index="24" name="[HistorialTiempo1].[Hora Racha].&amp;[1899-12-30T17:10:00]"/>
            <x15:cachedUniqueName index="25" name="[HistorialTiempo1].[Hora Racha].&amp;[1899-12-30T22:10:00]"/>
            <x15:cachedUniqueName index="26" name="[HistorialTiempo1].[Hora Racha].&amp;[1899-12-30T16:50:00]"/>
            <x15:cachedUniqueName index="27" name="[HistorialTiempo1].[Hora Racha].&amp;[1899-12-30T17:30:00]"/>
            <x15:cachedUniqueName index="28" name="[HistorialTiempo1].[Hora Racha].&amp;[1899-12-30T19:10:00]"/>
            <x15:cachedUniqueName index="29" name="[HistorialTiempo1].[Hora Racha].&amp;[1899-12-30T19:00:00]"/>
            <x15:cachedUniqueName index="30" name="[HistorialTiempo1].[Hora Racha].&amp;[1899-12-30T13:20:00]"/>
            <x15:cachedUniqueName index="31" name="[HistorialTiempo1].[Hora Racha].&amp;[1899-12-30T17:50:00]"/>
            <x15:cachedUniqueName index="32" name="[HistorialTiempo1].[Hora Racha].&amp;[1899-12-30T01:30:00]"/>
            <x15:cachedUniqueName index="33" name="[HistorialTiempo1].[Hora Racha].&amp;[1899-12-30T14:30:00]"/>
            <x15:cachedUniqueName index="34" name="[HistorialTiempo1].[Hora Racha].&amp;[1899-12-30T17:40:00]"/>
            <x15:cachedUniqueName index="35" name="[HistorialTiempo1].[Hora Racha].&amp;[1899-12-30T03:20:00]"/>
            <x15:cachedUniqueName index="36" name="[HistorialTiempo1].[Hora Racha].&amp;[1899-12-30T16:40:00]"/>
            <x15:cachedUniqueName index="37" name="[HistorialTiempo1].[Hora Racha].&amp;[1899-12-30T16:00:00]"/>
            <x15:cachedUniqueName index="38" name="[HistorialTiempo1].[Hora Racha].&amp;[1899-12-30T02:00:00]"/>
            <x15:cachedUniqueName index="39" name="[HistorialTiempo1].[Hora Racha].&amp;[1899-12-30T08:00:00]"/>
            <x15:cachedUniqueName index="40" name="[HistorialTiempo1].[Hora Racha].&amp;[1899-12-30T19:20:00]"/>
            <x15:cachedUniqueName index="41" name="[HistorialTiempo1].[Hora Racha].&amp;[1899-12-30T01:20:00]"/>
            <x15:cachedUniqueName index="42" name="[HistorialTiempo1].[Hora Racha].&amp;[1899-12-30T18:20:00]"/>
            <x15:cachedUniqueName index="43" name="[HistorialTiempo1].[Hora Racha].&amp;[1899-12-30T02:10:00]"/>
            <x15:cachedUniqueName index="44" name="[HistorialTiempo1].[Hora Racha].&amp;[1899-12-30T00:10:00]"/>
            <x15:cachedUniqueName index="45" name="[HistorialTiempo1].[Hora Racha].&amp;[1899-12-30T12:00:00]"/>
            <x15:cachedUniqueName index="46" name="[HistorialTiempo1].[Hora Racha].&amp;[1899-12-30T19:50:00]"/>
            <x15:cachedUniqueName index="47" name="[HistorialTiempo1].[Hora Racha].&amp;[1899-12-30T04:20:00]"/>
            <x15:cachedUniqueName index="48" name="[HistorialTiempo1].[Hora Racha].&amp;[1899-12-30T07:50:00]"/>
            <x15:cachedUniqueName index="49" name="[HistorialTiempo1].[Hora Racha].&amp;[1899-12-30T23:30:00]"/>
            <x15:cachedUniqueName index="50" name="[HistorialTiempo1].[Hora Racha].&amp;[1899-12-30T02:40:00]"/>
            <x15:cachedUniqueName index="51" name="[HistorialTiempo1].[Hora Racha].&amp;[1899-12-30T19:30:00]"/>
            <x15:cachedUniqueName index="52" name="[HistorialTiempo1].[Hora Racha].&amp;[1899-12-30T10:40:00]"/>
            <x15:cachedUniqueName index="53" name="[HistorialTiempo1].[Hora Racha].&amp;[1899-12-30T12:50:00]"/>
            <x15:cachedUniqueName index="54" name="[HistorialTiempo1].[Hora Racha].&amp;[1899-12-30T00:50:00]"/>
            <x15:cachedUniqueName index="55" name="[HistorialTiempo1].[Hora Racha].&amp;[1899-12-30T20:20:00]"/>
            <x15:cachedUniqueName index="56" name="[HistorialTiempo1].[Hora Racha].&amp;[1899-12-30T19:40:00]"/>
            <x15:cachedUniqueName index="57" name="[HistorialTiempo1].[Hora Racha].&amp;[1899-12-30T13:30:00]"/>
            <x15:cachedUniqueName index="58" name="[HistorialTiempo1].[Hora Racha].&amp;[1899-12-30T23:59:00]"/>
            <x15:cachedUniqueName index="59" name="[HistorialTiempo1].[Hora Racha].&amp;[1899-12-30T18:30:00]"/>
            <x15:cachedUniqueName index="60" name="[HistorialTiempo1].[Hora Racha].&amp;[1899-12-30T04:00:00]"/>
            <x15:cachedUniqueName index="61" name="[HistorialTiempo1].[Hora Racha].&amp;[1899-12-30T02:30:00]"/>
            <x15:cachedUniqueName index="62" name="[HistorialTiempo1].[Hora Racha].&amp;[1899-12-30T08:40:00]"/>
            <x15:cachedUniqueName index="63" name="[HistorialTiempo1].[Hora Racha].&amp;[1899-12-30T14:20:00]"/>
            <x15:cachedUniqueName index="64" name="[HistorialTiempo1].[Hora Racha].&amp;[1899-12-30T07:10:00]"/>
            <x15:cachedUniqueName index="65" name="[HistorialTiempo1].[Hora Racha].&amp;[1899-12-30T22:30:00]"/>
            <x15:cachedUniqueName index="66" name="[HistorialTiempo1].[Hora Racha].&amp;[1899-12-30T14:40:00]"/>
            <x15:cachedUniqueName index="67" name="[HistorialTiempo1].[Hora Racha].&amp;[1899-12-30T01:50:00]"/>
          </x15:cachedUniqueNames>
        </ext>
      </extLst>
    </cacheField>
    <cacheField name="[HistorialTiempo1].[Velocidad máxima (km/h)].[Velocidad máxima (km/h)]" caption="Velocidad máxima (km/h)" numFmtId="0" hierarchy="35" level="1">
      <sharedItems containsSemiMixedTypes="0" containsString="0" containsNumber="1" containsInteger="1" minValue="15" maxValue="72" count="36">
        <n v="21"/>
        <n v="28"/>
        <n v="22"/>
        <n v="48"/>
        <n v="34"/>
        <n v="26"/>
        <n v="35"/>
        <n v="32"/>
        <n v="23"/>
        <n v="31"/>
        <n v="29"/>
        <n v="25"/>
        <n v="30"/>
        <n v="40"/>
        <n v="20"/>
        <n v="42"/>
        <n v="43"/>
        <n v="37"/>
        <n v="17"/>
        <n v="52"/>
        <n v="24"/>
        <n v="27"/>
        <n v="44"/>
        <n v="33"/>
        <n v="38" u="1"/>
        <n v="16" u="1"/>
        <n v="19" u="1"/>
        <n v="56" u="1"/>
        <n v="18" u="1"/>
        <n v="51" u="1"/>
        <n v="41" u="1"/>
        <n v="72" u="1"/>
        <n v="36" u="1"/>
        <n v="53" u="1"/>
        <n v="15" u="1"/>
        <n v="57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1].[Velocidad máxima (km/h)].&amp;[21]"/>
            <x15:cachedUniqueName index="1" name="[HistorialTiempo1].[Velocidad máxima (km/h)].&amp;[28]"/>
            <x15:cachedUniqueName index="2" name="[HistorialTiempo1].[Velocidad máxima (km/h)].&amp;[22]"/>
            <x15:cachedUniqueName index="3" name="[HistorialTiempo1].[Velocidad máxima (km/h)].&amp;[48]"/>
            <x15:cachedUniqueName index="4" name="[HistorialTiempo1].[Velocidad máxima (km/h)].&amp;[34]"/>
            <x15:cachedUniqueName index="5" name="[HistorialTiempo1].[Velocidad máxima (km/h)].&amp;[26]"/>
            <x15:cachedUniqueName index="6" name="[HistorialTiempo1].[Velocidad máxima (km/h)].&amp;[35]"/>
            <x15:cachedUniqueName index="7" name="[HistorialTiempo1].[Velocidad máxima (km/h)].&amp;[32]"/>
            <x15:cachedUniqueName index="8" name="[HistorialTiempo1].[Velocidad máxima (km/h)].&amp;[23]"/>
            <x15:cachedUniqueName index="9" name="[HistorialTiempo1].[Velocidad máxima (km/h)].&amp;[31]"/>
            <x15:cachedUniqueName index="10" name="[HistorialTiempo1].[Velocidad máxima (km/h)].&amp;[29]"/>
            <x15:cachedUniqueName index="11" name="[HistorialTiempo1].[Velocidad máxima (km/h)].&amp;[25]"/>
            <x15:cachedUniqueName index="12" name="[HistorialTiempo1].[Velocidad máxima (km/h)].&amp;[30]"/>
            <x15:cachedUniqueName index="13" name="[HistorialTiempo1].[Velocidad máxima (km/h)].&amp;[40]"/>
            <x15:cachedUniqueName index="14" name="[HistorialTiempo1].[Velocidad máxima (km/h)].&amp;[20]"/>
            <x15:cachedUniqueName index="15" name="[HistorialTiempo1].[Velocidad máxima (km/h)].&amp;[42]"/>
            <x15:cachedUniqueName index="16" name="[HistorialTiempo1].[Velocidad máxima (km/h)].&amp;[43]"/>
            <x15:cachedUniqueName index="17" name="[HistorialTiempo1].[Velocidad máxima (km/h)].&amp;[37]"/>
            <x15:cachedUniqueName index="18" name="[HistorialTiempo1].[Velocidad máxima (km/h)].&amp;[17]"/>
            <x15:cachedUniqueName index="19" name="[HistorialTiempo1].[Velocidad máxima (km/h)].&amp;[52]"/>
            <x15:cachedUniqueName index="20" name="[HistorialTiempo1].[Velocidad máxima (km/h)].&amp;[24]"/>
            <x15:cachedUniqueName index="21" name="[HistorialTiempo1].[Velocidad máxima (km/h)].&amp;[27]"/>
            <x15:cachedUniqueName index="22" name="[HistorialTiempo1].[Velocidad máxima (km/h)].&amp;[44]"/>
            <x15:cachedUniqueName index="23" name="[HistorialTiempo1].[Velocidad máxima (km/h)].&amp;[33]"/>
            <x15:cachedUniqueName index="24" name="[HistorialTiempo1].[Velocidad máxima (km/h)].&amp;[38]"/>
            <x15:cachedUniqueName index="25" name="[HistorialTiempo1].[Velocidad máxima (km/h)].&amp;[16]"/>
            <x15:cachedUniqueName index="26" name="[HistorialTiempo1].[Velocidad máxima (km/h)].&amp;[19]"/>
            <x15:cachedUniqueName index="27" name="[HistorialTiempo1].[Velocidad máxima (km/h)].&amp;[56]"/>
            <x15:cachedUniqueName index="28" name="[HistorialTiempo1].[Velocidad máxima (km/h)].&amp;[18]"/>
            <x15:cachedUniqueName index="29" name="[HistorialTiempo1].[Velocidad máxima (km/h)].&amp;[51]"/>
            <x15:cachedUniqueName index="30" name="[HistorialTiempo1].[Velocidad máxima (km/h)].&amp;[41]"/>
            <x15:cachedUniqueName index="31" name="[HistorialTiempo1].[Velocidad máxima (km/h)].&amp;[72]"/>
            <x15:cachedUniqueName index="32" name="[HistorialTiempo1].[Velocidad máxima (km/h)].&amp;[36]"/>
            <x15:cachedUniqueName index="33" name="[HistorialTiempo1].[Velocidad máxima (km/h)].&amp;[53]"/>
            <x15:cachedUniqueName index="34" name="[HistorialTiempo1].[Velocidad máxima (km/h)].&amp;[15]"/>
            <x15:cachedUniqueName index="35" name="[HistorialTiempo1].[Velocidad máxima (km/h)].&amp;[57]"/>
          </x15:cachedUniqueNames>
        </ext>
      </extLst>
    </cacheField>
    <cacheField name="[HistorialTiempo1].[Estación Velocidad].[Estación Velocidad]" caption="Estación Velocidad" numFmtId="0" hierarchy="36" level="1">
      <sharedItems count="52">
        <s v="Vitoria-Gasteiz Aeropuerto"/>
        <s v="Albacete Base Aérea"/>
        <s v="Alicante-Elche Aeropuerto"/>
        <s v="Garrucha, Puerto"/>
        <s v="Ibias, San Antolin"/>
        <s v="Rivilla de Barajas"/>
        <s v="Castuera"/>
        <s v="Barcelona Aeropuerto"/>
        <s v="Villadiego"/>
        <s v="Tornavacas"/>
        <s v="Olvera"/>
        <s v="Alto Campoo"/>
        <s v="La Pobla de Benifassà-Fredes"/>
        <s v="Ceuta"/>
        <s v="Villanueva de los Infantes"/>
        <s v="Benamejí"/>
        <s v="San Clemente"/>
        <s v="Cabo de Creus"/>
        <s v="Camarate 2, Parque Nacional Sierra Nevada"/>
        <s v="Zaorejas"/>
        <s v="Mutriku"/>
        <s v="Almonte"/>
        <s v="Lanaja"/>
        <s v="Capdepera"/>
        <s v="Jaén"/>
        <s v="Estaca de Bares"/>
        <s v="Enciso"/>
        <s v="Gran Canaria Aeropuerto"/>
        <s v="Quintana del Castillo, Villameca"/>
        <s v="Coll de Nargó"/>
        <s v="Becerreá"/>
        <s v="Puerto Alto del León"/>
        <s v="Marbella"/>
        <s v="Melilla"/>
        <s v="Jumilla"/>
        <s v="Monreal/Elo"/>
        <s v="Xinzo de Limia"/>
        <s v="Villaeles de Valdavia"/>
        <s v="Escuela Naval de Marín"/>
        <s v="Salamanca Aeropuerto"/>
        <s v="Tenerife Sur Aeropuerto"/>
        <s v="Miguelañez"/>
        <s v="Osuna"/>
        <s v="La Riba de Escalote"/>
        <s v="Rasquera"/>
        <s v="Andorra, Horcallana"/>
        <s v="Madridejos"/>
        <s v="Zarra"/>
        <s v="Villalón de Campos"/>
        <s v="Matxitxako"/>
        <s v="Villadepera"/>
        <s v="Valmadrid"/>
      </sharedItems>
    </cacheField>
    <cacheField name="[HistorialTiempo1].[Hora Velocidad].[Hora Velocidad]" caption="Hora Velocidad" numFmtId="0" hierarchy="37" level="1">
      <sharedItems containsSemiMixedTypes="0" containsNonDate="0" containsDate="1" containsString="0" minDate="1899-12-30T00:20:00" maxDate="1899-12-30T23:40:00" count="40">
        <d v="1899-12-30T15:20:00"/>
        <d v="1899-12-30T18:30:00"/>
        <d v="1899-12-30T14:50:00"/>
        <d v="1899-12-30T16:20:00"/>
        <d v="1899-12-30T22:10:00"/>
        <d v="1899-12-30T20:20:00"/>
        <d v="1899-12-30T10:40:00"/>
        <d v="1899-12-30T20:50:00"/>
        <d v="1899-12-30T08:50:00"/>
        <d v="1899-12-30T17:00:00"/>
        <d v="1899-12-30T03:50:00"/>
        <d v="1899-12-30T03:40:00"/>
        <d v="1899-12-30T20:30:00"/>
        <d v="1899-12-30T17:40:00"/>
        <d v="1899-12-30T18:10:00"/>
        <d v="1899-12-30T18:00:00"/>
        <d v="1899-12-30T20:00:00"/>
        <d v="1899-12-30T19:50:00"/>
        <d v="1899-12-30T16:30:00"/>
        <d v="1899-12-30T02:50:00"/>
        <d v="1899-12-30T01:00:00"/>
        <d v="1899-12-30T16:10:00"/>
        <d v="1899-12-30T15:10:00"/>
        <d v="1899-12-30T20:10:00"/>
        <d v="1899-12-30T17:30:00"/>
        <d v="1899-12-30T16:00:00"/>
        <d v="1899-12-30T12:50:00"/>
        <d v="1899-12-30T23:40:00"/>
        <d v="1899-12-30T07:00:00"/>
        <d v="1899-12-30T18:20:00"/>
        <d v="1899-12-30T21:40:00"/>
        <d v="1899-12-30T16:50:00"/>
        <d v="1899-12-30T19:10:00"/>
        <d v="1899-12-30T18:40:00"/>
        <d v="1899-12-30T13:20:00"/>
        <d v="1899-12-30T15:30:00"/>
        <d v="1899-12-30T06:10:00"/>
        <d v="1899-12-30T17:20:00"/>
        <d v="1899-12-30T00:20:00"/>
        <d v="1899-12-30T03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1].[Hora Velocidad].&amp;[1899-12-30T15:20:00]"/>
            <x15:cachedUniqueName index="1" name="[HistorialTiempo1].[Hora Velocidad].&amp;[1899-12-30T18:30:00]"/>
            <x15:cachedUniqueName index="2" name="[HistorialTiempo1].[Hora Velocidad].&amp;[1899-12-30T14:50:00]"/>
            <x15:cachedUniqueName index="3" name="[HistorialTiempo1].[Hora Velocidad].&amp;[1899-12-30T16:20:00]"/>
            <x15:cachedUniqueName index="4" name="[HistorialTiempo1].[Hora Velocidad].&amp;[1899-12-30T22:10:00]"/>
            <x15:cachedUniqueName index="5" name="[HistorialTiempo1].[Hora Velocidad].&amp;[1899-12-30T20:20:00]"/>
            <x15:cachedUniqueName index="6" name="[HistorialTiempo1].[Hora Velocidad].&amp;[1899-12-30T10:40:00]"/>
            <x15:cachedUniqueName index="7" name="[HistorialTiempo1].[Hora Velocidad].&amp;[1899-12-30T20:50:00]"/>
            <x15:cachedUniqueName index="8" name="[HistorialTiempo1].[Hora Velocidad].&amp;[1899-12-30T08:50:00]"/>
            <x15:cachedUniqueName index="9" name="[HistorialTiempo1].[Hora Velocidad].&amp;[1899-12-30T17:00:00]"/>
            <x15:cachedUniqueName index="10" name="[HistorialTiempo1].[Hora Velocidad].&amp;[1899-12-30T03:50:00]"/>
            <x15:cachedUniqueName index="11" name="[HistorialTiempo1].[Hora Velocidad].&amp;[1899-12-30T03:40:00]"/>
            <x15:cachedUniqueName index="12" name="[HistorialTiempo1].[Hora Velocidad].&amp;[1899-12-30T20:30:00]"/>
            <x15:cachedUniqueName index="13" name="[HistorialTiempo1].[Hora Velocidad].&amp;[1899-12-30T17:40:00]"/>
            <x15:cachedUniqueName index="14" name="[HistorialTiempo1].[Hora Velocidad].&amp;[1899-12-30T18:10:00]"/>
            <x15:cachedUniqueName index="15" name="[HistorialTiempo1].[Hora Velocidad].&amp;[1899-12-30T18:00:00]"/>
            <x15:cachedUniqueName index="16" name="[HistorialTiempo1].[Hora Velocidad].&amp;[1899-12-30T20:00:00]"/>
            <x15:cachedUniqueName index="17" name="[HistorialTiempo1].[Hora Velocidad].&amp;[1899-12-30T19:50:00]"/>
            <x15:cachedUniqueName index="18" name="[HistorialTiempo1].[Hora Velocidad].&amp;[1899-12-30T16:30:00]"/>
            <x15:cachedUniqueName index="19" name="[HistorialTiempo1].[Hora Velocidad].&amp;[1899-12-30T02:50:00]"/>
            <x15:cachedUniqueName index="20" name="[HistorialTiempo1].[Hora Velocidad].&amp;[1899-12-30T01:00:00]"/>
            <x15:cachedUniqueName index="21" name="[HistorialTiempo1].[Hora Velocidad].&amp;[1899-12-30T16:10:00]"/>
            <x15:cachedUniqueName index="22" name="[HistorialTiempo1].[Hora Velocidad].&amp;[1899-12-30T15:10:00]"/>
            <x15:cachedUniqueName index="23" name="[HistorialTiempo1].[Hora Velocidad].&amp;[1899-12-30T20:10:00]"/>
            <x15:cachedUniqueName index="24" name="[HistorialTiempo1].[Hora Velocidad].&amp;[1899-12-30T17:30:00]"/>
            <x15:cachedUniqueName index="25" name="[HistorialTiempo1].[Hora Velocidad].&amp;[1899-12-30T16:00:00]"/>
            <x15:cachedUniqueName index="26" name="[HistorialTiempo1].[Hora Velocidad].&amp;[1899-12-30T12:50:00]"/>
            <x15:cachedUniqueName index="27" name="[HistorialTiempo1].[Hora Velocidad].&amp;[1899-12-30T23:40:00]"/>
            <x15:cachedUniqueName index="28" name="[HistorialTiempo1].[Hora Velocidad].&amp;[1899-12-30T07:00:00]"/>
            <x15:cachedUniqueName index="29" name="[HistorialTiempo1].[Hora Velocidad].&amp;[1899-12-30T18:20:00]"/>
            <x15:cachedUniqueName index="30" name="[HistorialTiempo1].[Hora Velocidad].&amp;[1899-12-30T21:40:00]"/>
            <x15:cachedUniqueName index="31" name="[HistorialTiempo1].[Hora Velocidad].&amp;[1899-12-30T16:50:00]"/>
            <x15:cachedUniqueName index="32" name="[HistorialTiempo1].[Hora Velocidad].&amp;[1899-12-30T19:10:00]"/>
            <x15:cachedUniqueName index="33" name="[HistorialTiempo1].[Hora Velocidad].&amp;[1899-12-30T18:40:00]"/>
            <x15:cachedUniqueName index="34" name="[HistorialTiempo1].[Hora Velocidad].&amp;[1899-12-30T13:20:00]"/>
            <x15:cachedUniqueName index="35" name="[HistorialTiempo1].[Hora Velocidad].&amp;[1899-12-30T15:30:00]"/>
            <x15:cachedUniqueName index="36" name="[HistorialTiempo1].[Hora Velocidad].&amp;[1899-12-30T06:10:00]"/>
            <x15:cachedUniqueName index="37" name="[HistorialTiempo1].[Hora Velocidad].&amp;[1899-12-30T17:20:00]"/>
            <x15:cachedUniqueName index="38" name="[HistorialTiempo1].[Hora Velocidad].&amp;[1899-12-30T00:20:00]"/>
            <x15:cachedUniqueName index="39" name="[HistorialTiempo1].[Hora Velocidad].&amp;[1899-12-30T03:20:00]"/>
          </x15:cachedUniqueNames>
        </ext>
      </extLst>
    </cacheField>
    <cacheField name="[HistorialTiempo1].[Precipitación (mm)].[Precipitación (mm)]" caption="Precipitación (mm)" numFmtId="0" hierarchy="38" level="1">
      <sharedItems containsSemiMixedTypes="0" containsString="0" containsNumber="1" minValue="0" maxValue="12" count="29">
        <n v="4.5999999999999996"/>
        <n v="2.2000000000000002"/>
        <n v="2.6"/>
        <n v="0"/>
        <n v="12"/>
        <n v="1.6"/>
        <n v="3.4"/>
        <n v="7.4"/>
        <n v="1.4"/>
        <n v="4"/>
        <n v="2.4"/>
        <n v="4.9000000000000004"/>
        <n v="10.199999999999999"/>
        <n v="0.4"/>
        <n v="8.5"/>
        <n v="2.8"/>
        <n v="5.6"/>
        <n v="8.4"/>
        <n v="8.1999999999999993"/>
        <n v="4.4000000000000004"/>
        <n v="3.8"/>
        <n v="3"/>
        <n v="6.2"/>
        <n v="3.6"/>
        <n v="0.6"/>
        <n v="8.8000000000000007"/>
        <n v="1.8"/>
        <n v="0.2"/>
        <n v="1.2"/>
      </sharedItems>
    </cacheField>
    <cacheField name="[HistorialTiempo1].[Estación Precipitación].[Estación Precipitación]" caption="Estación Precipitación" numFmtId="0" hierarchy="39" level="1">
      <sharedItems count="34">
        <s v="Lalastra"/>
        <s v="Almansa"/>
        <s v="Pego"/>
        <s v=""/>
        <s v="Taramundi, Ouria"/>
        <s v="Prats de Lluçanès"/>
        <s v="Miranda de Ebro"/>
        <s v="Reinosa"/>
        <s v="La Pobla de Benifassà-Fredes"/>
        <s v="Beteta"/>
        <s v="La Vall de Bianya"/>
        <s v="Campisábalos"/>
        <s v="Donostia / San Sebastián Aeropuerto"/>
        <s v="Valle de Hecho, Hecho"/>
        <s v="Villarrodrigo"/>
        <s v="Santiago de Compostela"/>
        <s v="Anguiano, Valvanera"/>
        <s v="Posada de Valdeón, Soto"/>
        <s v="Torre de Cabdella"/>
        <s v="Becerreá"/>
        <s v="Yecla"/>
        <s v="Bera"/>
        <s v="Chandrexa de Queixa"/>
        <s v="Santervás de la Vega, Villapún"/>
        <s v="A Lama"/>
        <s v="San Pedro Manrique"/>
        <s v="Estación de Tortosa (Roquetes)"/>
        <s v="Castellote"/>
        <s v="Mora"/>
        <s v="Fontanars dels Alforins"/>
        <s v="Valladolid"/>
        <s v="Matxitxako"/>
        <s v="Pozuelo de Tabara"/>
        <s v="Quinto"/>
      </sharedItems>
    </cacheField>
    <cacheField name="[HistorialTiempo].[Fecha].[Fecha]" caption="Fecha" numFmtId="0" level="1">
      <sharedItems containsSemiMixedTypes="0" containsNonDate="0" containsString="0"/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9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2" memberValueDatatype="7" unbalanced="0">
      <fieldsUsage count="2">
        <fieldUsage x="-1"/>
        <fieldUsage x="0"/>
      </fieldsUsage>
    </cacheHierarchy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2" memberValueDatatype="130" unbalanced="0">
      <fieldsUsage count="2">
        <fieldUsage x="-1"/>
        <fieldUsage x="1"/>
      </fieldsUsage>
    </cacheHierarchy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2" memberValueDatatype="5" unbalanced="0">
      <fieldsUsage count="2">
        <fieldUsage x="-1"/>
        <fieldUsage x="2"/>
      </fieldsUsage>
    </cacheHierarchy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2" memberValueDatatype="130" unbalanced="0">
      <fieldsUsage count="2">
        <fieldUsage x="-1"/>
        <fieldUsage x="4"/>
      </fieldsUsage>
    </cacheHierarchy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2" memberValueDatatype="7" unbalanced="0">
      <fieldsUsage count="2">
        <fieldUsage x="-1"/>
        <fieldUsage x="3"/>
      </fieldsUsage>
    </cacheHierarchy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2" memberValueDatatype="5" unbalanced="0">
      <fieldsUsage count="2">
        <fieldUsage x="-1"/>
        <fieldUsage x="5"/>
      </fieldsUsage>
    </cacheHierarchy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2" memberValueDatatype="130" unbalanced="0">
      <fieldsUsage count="2">
        <fieldUsage x="-1"/>
        <fieldUsage x="7"/>
      </fieldsUsage>
    </cacheHierarchy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2" memberValueDatatype="7" unbalanced="0">
      <fieldsUsage count="2">
        <fieldUsage x="-1"/>
        <fieldUsage x="8"/>
      </fieldsUsage>
    </cacheHierarchy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2" memberValueDatatype="5" unbalanced="0">
      <fieldsUsage count="2">
        <fieldUsage x="-1"/>
        <fieldUsage x="9"/>
      </fieldsUsage>
    </cacheHierarchy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2" memberValueDatatype="130" unbalanced="0">
      <fieldsUsage count="2">
        <fieldUsage x="-1"/>
        <fieldUsage x="10"/>
      </fieldsUsage>
    </cacheHierarchy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2" memberValueDatatype="7" unbalanced="0">
      <fieldsUsage count="2">
        <fieldUsage x="-1"/>
        <fieldUsage x="6"/>
      </fieldsUsage>
    </cacheHierarchy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2" memberValueDatatype="20" unbalanced="0">
      <fieldsUsage count="2">
        <fieldUsage x="-1"/>
        <fieldUsage x="11"/>
      </fieldsUsage>
    </cacheHierarchy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2" memberValueDatatype="130" unbalanced="0">
      <fieldsUsage count="2">
        <fieldUsage x="-1"/>
        <fieldUsage x="12"/>
      </fieldsUsage>
    </cacheHierarchy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2" memberValueDatatype="7" unbalanced="0">
      <fieldsUsage count="2">
        <fieldUsage x="-1"/>
        <fieldUsage x="13"/>
      </fieldsUsage>
    </cacheHierarchy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2" memberValueDatatype="20" unbalanced="0">
      <fieldsUsage count="2">
        <fieldUsage x="-1"/>
        <fieldUsage x="14"/>
      </fieldsUsage>
    </cacheHierarchy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2" memberValueDatatype="130" unbalanced="0">
      <fieldsUsage count="2">
        <fieldUsage x="-1"/>
        <fieldUsage x="15"/>
      </fieldsUsage>
    </cacheHierarchy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2" memberValueDatatype="7" unbalanced="0">
      <fieldsUsage count="2">
        <fieldUsage x="-1"/>
        <fieldUsage x="16"/>
      </fieldsUsage>
    </cacheHierarchy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2" memberValueDatatype="5" unbalanced="0">
      <fieldsUsage count="2">
        <fieldUsage x="-1"/>
        <fieldUsage x="17"/>
      </fieldsUsage>
    </cacheHierarchy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2" memberValueDatatype="130" unbalanced="0">
      <fieldsUsage count="2">
        <fieldUsage x="-1"/>
        <fieldUsage x="18"/>
      </fieldsUsage>
    </cacheHierarchy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0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0" memberValueDatatype="130" unbalanced="0"/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9143517" backgroundQuery="1" createdVersion="8" refreshedVersion="8" minRefreshableVersion="3" recordCount="0" supportSubquery="1" supportAdvancedDrill="1" xr:uid="{D7B37012-449D-4BA4-8EA1-FD68C2F15B50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Measures].[Máx. de Velocidad máxima (km/h)]" caption="Máx. de Velocidad máxima (km/h)" numFmtId="0" hierarchy="55" level="32767"/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2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293.37356886574" backgroundQuery="1" createdVersion="3" refreshedVersion="8" minRefreshableVersion="3" recordCount="0" supportSubquery="1" supportAdvancedDrill="1" xr:uid="{D37C5320-62E7-4E8D-8487-9FD5D8D81C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0" memberValueDatatype="7" unbalanced="0"/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/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71703904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293.371470138889" backgroundQuery="1" createdVersion="3" refreshedVersion="8" minRefreshableVersion="3" recordCount="0" supportSubquery="1" supportAdvancedDrill="1" xr:uid="{076267C1-EA7E-49D8-A55A-869556CA171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0" memberValueDatatype="7" unbalanced="0"/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2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0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0" memberValueDatatype="130" unbalanced="0"/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132679117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293.373569675925" backgroundQuery="1" createdVersion="3" refreshedVersion="8" minRefreshableVersion="3" recordCount="0" supportSubquery="1" supportAdvancedDrill="1" xr:uid="{1515EE97-3E3D-4C44-914A-2B5DD8EEBE3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/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0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0" memberValueDatatype="130" unbalanced="0"/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47901660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4976853" backgroundQuery="1" createdVersion="8" refreshedVersion="8" minRefreshableVersion="3" recordCount="0" supportSubquery="1" supportAdvancedDrill="1" xr:uid="{CAD88CAC-069F-4869-82FE-2B92E019BE48}">
  <cacheSource type="external" connectionId="1"/>
  <cacheFields count="11"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HistorialTiempo].[Máxima (ºC)].[Máxima (ºC)]" caption="Máxima (ºC)" numFmtId="0" hierarchy="3" level="1">
      <sharedItems containsSemiMixedTypes="0" containsString="0" containsNumber="1" minValue="19" maxValue="43.9" count="195">
        <n v="19"/>
        <n v="19.3"/>
        <n v="19.600000000000001"/>
        <n v="20.3"/>
        <n v="21.6"/>
        <n v="21.7"/>
        <n v="22.4"/>
        <n v="22.5"/>
        <n v="22.7"/>
        <n v="22.9"/>
        <n v="23"/>
        <n v="23.7"/>
        <n v="24.6"/>
        <n v="25.4"/>
        <n v="25.7"/>
        <n v="26.3"/>
        <n v="26.6"/>
        <n v="27"/>
        <n v="27.9"/>
        <n v="28"/>
        <n v="28.3"/>
        <n v="28.8"/>
        <n v="29.1"/>
        <n v="29.5"/>
        <n v="30.2"/>
        <n v="30.3"/>
        <n v="30.7"/>
        <n v="30.9"/>
        <n v="31.2"/>
        <n v="31.7"/>
        <n v="32"/>
        <n v="32.6"/>
        <n v="32.700000000000003"/>
        <n v="32.9"/>
        <n v="33"/>
        <n v="33.1"/>
        <n v="33.200000000000003"/>
        <n v="33.4"/>
        <n v="33.6"/>
        <n v="33.799999999999997"/>
        <n v="33.9"/>
        <n v="34.299999999999997"/>
        <n v="34.700000000000003"/>
        <n v="34.799999999999997"/>
        <n v="37.299999999999997"/>
        <n v="38.6"/>
        <n v="24.7"/>
        <n v="25"/>
        <n v="25.3"/>
        <n v="25.6"/>
        <n v="26.4"/>
        <n v="27.6"/>
        <n v="27.7"/>
        <n v="27.8"/>
        <n v="28.6"/>
        <n v="28.7"/>
        <n v="30"/>
        <n v="30.1"/>
        <n v="30.4"/>
        <n v="30.6"/>
        <n v="31.3"/>
        <n v="31.4"/>
        <n v="31.5"/>
        <n v="31.6"/>
        <n v="31.9"/>
        <n v="32.1"/>
        <n v="32.5"/>
        <n v="32.799999999999997"/>
        <n v="35.6"/>
        <n v="35.799999999999997"/>
        <n v="35.9"/>
        <n v="37"/>
        <n v="37.1"/>
        <n v="37.9"/>
        <n v="38.299999999999997"/>
        <n v="38.4"/>
        <n v="38.799999999999997"/>
        <n v="39"/>
        <n v="24.5"/>
        <n v="24.8"/>
        <n v="28.2"/>
        <n v="28.9"/>
        <n v="29.6"/>
        <n v="31"/>
        <n v="32.299999999999997"/>
        <n v="33.5"/>
        <n v="33.700000000000003"/>
        <n v="34.1"/>
        <n v="34.5"/>
        <n v="35"/>
        <n v="35.1"/>
        <n v="35.299999999999997"/>
        <n v="35.5"/>
        <n v="35.700000000000003"/>
        <n v="36"/>
        <n v="36.1"/>
        <n v="36.200000000000003"/>
        <n v="36.4"/>
        <n v="36.5"/>
        <n v="36.799999999999997"/>
        <n v="37.5"/>
        <n v="38"/>
        <n v="38.1"/>
        <n v="38.200000000000003"/>
        <n v="38.700000000000003"/>
        <n v="39.299999999999997"/>
        <n v="39.6"/>
        <n v="22.8"/>
        <n v="23.8"/>
        <n v="24.3"/>
        <n v="26.2"/>
        <n v="26.9"/>
        <n v="32.200000000000003"/>
        <n v="32.4"/>
        <n v="34"/>
        <n v="34.200000000000003"/>
        <n v="34.6"/>
        <n v="36.700000000000003"/>
        <n v="36.9"/>
        <n v="37.200000000000003"/>
        <n v="37.4"/>
        <n v="37.700000000000003"/>
        <n v="21"/>
        <n v="28.5"/>
        <n v="29.4"/>
        <n v="29.7"/>
        <n v="29.9"/>
        <n v="31.8"/>
        <n v="33.299999999999997"/>
        <n v="34.9"/>
        <n v="35.4"/>
        <n v="36.299999999999997"/>
        <n v="37.6"/>
        <n v="37.799999999999997"/>
        <n v="38.5"/>
        <n v="39.4"/>
        <n v="25.1"/>
        <n v="25.9"/>
        <n v="28.4"/>
        <n v="29"/>
        <n v="35.200000000000003"/>
        <n v="39.5"/>
        <n v="23.3"/>
        <n v="24.1"/>
        <n v="26"/>
        <n v="26.8"/>
        <n v="27.4"/>
        <n v="29.3"/>
        <n v="29.8"/>
        <n v="36.6"/>
        <n v="25.2"/>
        <n v="26.5"/>
        <n v="27.1"/>
        <n v="31.1"/>
        <n v="38.9"/>
        <n v="39.799999999999997"/>
        <n v="40.200000000000003"/>
        <n v="40.4"/>
        <n v="40.6"/>
        <n v="26.1"/>
        <n v="39.1"/>
        <n v="40.700000000000003"/>
        <n v="40.799999999999997"/>
        <n v="41.1"/>
        <n v="41.3"/>
        <n v="41.8"/>
        <n v="39.200000000000003"/>
        <n v="40.9"/>
        <n v="41.2"/>
        <n v="41.4"/>
        <n v="41.5"/>
        <n v="41.6"/>
        <n v="42.2"/>
        <n v="42.5"/>
        <n v="40.299999999999997"/>
        <n v="41.7"/>
        <n v="42"/>
        <n v="42.1"/>
        <n v="42.3"/>
        <n v="42.6"/>
        <n v="42.8"/>
        <n v="43.1"/>
        <n v="43.2"/>
        <n v="39.700000000000003"/>
        <n v="40"/>
        <n v="43"/>
        <n v="43.3"/>
        <n v="40.1"/>
        <n v="41.9"/>
        <n v="43.5"/>
        <n v="43.6"/>
        <n v="43.7"/>
        <n v="43.8"/>
        <n v="43.9"/>
        <n v="30.5"/>
      </sharedItems>
    </cacheField>
    <cacheField name="[HistorialTiempo].[Hora Máxima].[Hora Máxima]" caption="Hora Máxima" numFmtId="0" hierarchy="5" level="1">
      <sharedItems containsSemiMixedTypes="0" containsNonDate="0" containsDate="1" containsString="0" minDate="1899-12-30T00:00:00" maxDate="1899-12-30T20:20:00" count="40">
        <d v="1899-12-30T19:10:00"/>
        <d v="1899-12-30T14:30:00"/>
        <d v="1899-12-30T19:20:00"/>
        <d v="1899-12-30T19:30:00"/>
        <d v="1899-12-30T18:40:00"/>
        <d v="1899-12-30T11:00:00"/>
        <d v="1899-12-30T17:10:00"/>
        <d v="1899-12-30T16:40:00"/>
        <d v="1899-12-30T16:30:00"/>
        <d v="1899-12-30T16:50:00"/>
        <d v="1899-12-30T16:10:00"/>
        <d v="1899-12-30T18:00:00"/>
        <d v="1899-12-30T20:00:00"/>
        <d v="1899-12-30T19:40:00"/>
        <d v="1899-12-30T18:20:00"/>
        <d v="1899-12-30T00:00:00"/>
        <d v="1899-12-30T15:30:00" u="1"/>
        <d v="1899-12-30T16:00:00" u="1"/>
        <d v="1899-12-30T15:00:00" u="1"/>
        <d v="1899-12-30T14:20:00" u="1"/>
        <d v="1899-12-30T14:00:00" u="1"/>
        <d v="1899-12-30T15:40:00" u="1"/>
        <d v="1899-12-30T17:20:00" u="1"/>
        <d v="1899-12-30T14:40:00" u="1"/>
        <d v="1899-12-30T14:50:00" u="1"/>
        <d v="1899-12-30T16:20:00" u="1"/>
        <d v="1899-12-30T18:50:00" u="1"/>
        <d v="1899-12-30T18:30:00" u="1"/>
        <d v="1899-12-30T15:50:00" u="1"/>
        <d v="1899-12-30T17:50:00" u="1"/>
        <d v="1899-12-30T17:40:00" u="1"/>
        <d v="1899-12-30T17:00:00" u="1"/>
        <d v="1899-12-30T15:20:00" u="1"/>
        <d v="1899-12-30T18:10:00" u="1"/>
        <d v="1899-12-30T19:00:00" u="1"/>
        <d v="1899-12-30T17:30:00" u="1"/>
        <d v="1899-12-30T12:00:00" u="1"/>
        <d v="1899-12-30T20:20:00" u="1"/>
        <d v="1899-12-30T13:00:00" u="1"/>
        <d v="1899-12-30T04:1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áxima].&amp;[1899-12-30T19:10:00]"/>
            <x15:cachedUniqueName index="1" name="[HistorialTiempo].[Hora Máxima].&amp;[1899-12-30T14:30:00]"/>
            <x15:cachedUniqueName index="2" name="[HistorialTiempo].[Hora Máxima].&amp;[1899-12-30T19:20:00]"/>
            <x15:cachedUniqueName index="3" name="[HistorialTiempo].[Hora Máxima].&amp;[1899-12-30T19:30:00]"/>
            <x15:cachedUniqueName index="4" name="[HistorialTiempo].[Hora Máxima].&amp;[1899-12-30T18:40:00]"/>
            <x15:cachedUniqueName index="5" name="[HistorialTiempo].[Hora Máxima].&amp;[1899-12-30T11:00:00]"/>
            <x15:cachedUniqueName index="6" name="[HistorialTiempo].[Hora Máxima].&amp;[1899-12-30T17:10:00]"/>
            <x15:cachedUniqueName index="7" name="[HistorialTiempo].[Hora Máxima].&amp;[1899-12-30T16:40:00]"/>
            <x15:cachedUniqueName index="8" name="[HistorialTiempo].[Hora Máxima].&amp;[1899-12-30T16:30:00]"/>
            <x15:cachedUniqueName index="9" name="[HistorialTiempo].[Hora Máxima].&amp;[1899-12-30T16:50:00]"/>
            <x15:cachedUniqueName index="10" name="[HistorialTiempo].[Hora Máxima].&amp;[1899-12-30T16:10:00]"/>
            <x15:cachedUniqueName index="11" name="[HistorialTiempo].[Hora Máxima].&amp;[1899-12-30T18:00:00]"/>
            <x15:cachedUniqueName index="12" name="[HistorialTiempo].[Hora Máxima].&amp;[1899-12-30T20:00:00]"/>
            <x15:cachedUniqueName index="13" name="[HistorialTiempo].[Hora Máxima].&amp;[1899-12-30T19:40:00]"/>
            <x15:cachedUniqueName index="14" name="[HistorialTiempo].[Hora Máxima].&amp;[1899-12-30T18:20:00]"/>
            <x15:cachedUniqueName index="16" name="[HistorialTiempo].[Hora Máxima].&amp;[1899-12-30T15:30:00]"/>
            <x15:cachedUniqueName index="17" name="[HistorialTiempo].[Hora Máxima].&amp;[1899-12-30T16:00:00]"/>
            <x15:cachedUniqueName index="18" name="[HistorialTiempo].[Hora Máxima].&amp;[1899-12-30T15:00:00]"/>
            <x15:cachedUniqueName index="19" name="[HistorialTiempo].[Hora Máxima].&amp;[1899-12-30T14:20:00]"/>
            <x15:cachedUniqueName index="20" name="[HistorialTiempo].[Hora Máxima].&amp;[1899-12-30T14:00:00]"/>
            <x15:cachedUniqueName index="21" name="[HistorialTiempo].[Hora Máxima].&amp;[1899-12-30T15:40:00]"/>
            <x15:cachedUniqueName index="22" name="[HistorialTiempo].[Hora Máxima].&amp;[1899-12-30T17:20:00]"/>
            <x15:cachedUniqueName index="23" name="[HistorialTiempo].[Hora Máxima].&amp;[1899-12-30T14:40:00]"/>
            <x15:cachedUniqueName index="24" name="[HistorialTiempo].[Hora Máxima].&amp;[1899-12-30T14:50:00]"/>
            <x15:cachedUniqueName index="25" name="[HistorialTiempo].[Hora Máxima].&amp;[1899-12-30T16:20:00]"/>
            <x15:cachedUniqueName index="26" name="[HistorialTiempo].[Hora Máxima].&amp;[1899-12-30T18:50:00]"/>
            <x15:cachedUniqueName index="27" name="[HistorialTiempo].[Hora Máxima].&amp;[1899-12-30T18:30:00]"/>
            <x15:cachedUniqueName index="28" name="[HistorialTiempo].[Hora Máxima].&amp;[1899-12-30T15:50:00]"/>
            <x15:cachedUniqueName index="29" name="[HistorialTiempo].[Hora Máxima].&amp;[1899-12-30T17:50:00]"/>
            <x15:cachedUniqueName index="30" name="[HistorialTiempo].[Hora Máxima].&amp;[1899-12-30T17:40:00]"/>
            <x15:cachedUniqueName index="31" name="[HistorialTiempo].[Hora Máxima].&amp;[1899-12-30T17:00:00]"/>
            <x15:cachedUniqueName index="32" name="[HistorialTiempo].[Hora Máxima].&amp;[1899-12-30T15:20:00]"/>
            <x15:cachedUniqueName index="33" name="[HistorialTiempo].[Hora Máxima].&amp;[1899-12-30T18:10:00]"/>
            <x15:cachedUniqueName index="34" name="[HistorialTiempo].[Hora Máxima].&amp;[1899-12-30T19:00:00]"/>
            <x15:cachedUniqueName index="35" name="[HistorialTiempo].[Hora Máxima].&amp;[1899-12-30T17:30:00]"/>
            <x15:cachedUniqueName index="36" name="[HistorialTiempo].[Hora Máxima].&amp;[1899-12-30T12:00:00]"/>
            <x15:cachedUniqueName index="37" name="[HistorialTiempo].[Hora Máxima].&amp;[1899-12-30T20:20:00]"/>
            <x15:cachedUniqueName index="38" name="[HistorialTiempo].[Hora Máxima].&amp;[1899-12-30T13:00:00]"/>
            <x15:cachedUniqueName index="39" name="[HistorialTiempo].[Hora Máxima].&amp;[1899-12-30T04:10:00]"/>
          </x15:cachedUniqueNames>
        </ext>
      </extLst>
    </cacheField>
    <cacheField name="[HistorialTiempo].[Estación Máxima].[Estación Máxima]" caption="Estación Máxima" numFmtId="0" hierarchy="4" level="1">
      <sharedItems count="90">
        <s v="Ballobar"/>
        <s v="Torla - Ordesa"/>
        <s v="Sariñena"/>
        <s v="Almudévar"/>
        <s v="Barbastro"/>
        <s v="Hijar"/>
        <s v="Quinto"/>
        <s v="Alhama de Aragon"/>
        <s v="Zaragoza, Valdespartera"/>
        <s v="Zaragoza, Aeropuerto"/>
        <s v="Jerez de la Frontera Aeropuerto" u="1"/>
        <s v="Ceuta" u="1"/>
        <s v="Atzeneta del Maestrat" u="1"/>
        <s v="Segorbe" u="1"/>
        <s v="Tamarite de Litera, La Melusa" u="1"/>
        <s v="Valderredible, Polientes" u="1"/>
        <s v="Vitigudino" u="1"/>
        <s v="Cuéllar" u="1"/>
        <s v="Labastida" u="1"/>
        <s v="Campezo/Kanpezu" u="1"/>
        <s v="Villarrobledo" u="1"/>
        <s v="Pego" u="1"/>
        <s v="Orihuela" u="1"/>
        <s v="Albox" u="1"/>
        <s v="Candeleda" u="1"/>
        <s v="Badajoz" u="1"/>
        <s v="Caldes de Montbui" u="1"/>
        <s v="Manresa" u="1"/>
        <s v="Aranda de Duero" u="1"/>
        <s v="Miranda de Ebro" u="1"/>
        <s v="Navalmoral de la Mata" u="1"/>
        <s v="Almadén" u="1"/>
        <s v="Montoro" u="1"/>
        <s v="San Clemente" u="1"/>
        <s v="Porqueres" u="1"/>
        <s v="La Vall de Bianya" u="1"/>
        <s v="Granada Aeropuerto" u="1"/>
        <s v="Pastrana" u="1"/>
        <s v="Guadalajara" u="1"/>
        <s v="San Sebastián Aeropuerto" u="1"/>
        <s v="El Granado" u="1"/>
        <s v="Boiro" u="1"/>
        <s v="Padrón" u="1"/>
        <s v="Alfaro, La Plana" u="1"/>
        <s v="Logroño, Aeropuerto" u="1"/>
        <s v="Llimiana" u="1"/>
        <s v="Lleida" u="1"/>
        <s v="Monforte de Lemos" u="1"/>
        <s v="Tielmes" u="1"/>
        <s v="Arganda del Rey" u="1"/>
        <s v="Coín" u="1"/>
        <s v="Melilla" u="1"/>
        <s v="Archena" u="1"/>
        <s v="Molina de Segura" u="1"/>
        <s v="Bardenas Reales, Base Aérea" u="1"/>
        <s v="Los Arcos" u="1"/>
        <s v="Ribadavia" u="1"/>
        <s v="Palencia" u="1"/>
        <s v="Ponteareas, Canedo" u="1"/>
        <s v="Tazacorte" u="1"/>
        <s v="Sevilla, Tablada" u="1"/>
        <s v="Estación de Tortosa (Roquetes)" u="1"/>
        <s v="Talavera de la Reina" u="1"/>
        <s v="Xàtiva" u="1"/>
        <s v="Fuente el Sol" u="1"/>
        <s v="Villalón de Campos" u="1"/>
        <s v="Orozko" u="1"/>
        <s v="Zamora" u="1"/>
        <s v="Ourense" u="1"/>
        <s v="Cazorla" u="1"/>
        <s v="Arcos de Jalón" u="1"/>
        <s v="Navalvillar de Pela" u="1"/>
        <s v="San Roque" u="1"/>
        <s v="Santa Elena" u="1"/>
        <s v="La Aldea de San Nicolás" u="1"/>
        <s v="Yeste, Embalse Fuensanta" u="1"/>
        <s v="Machichaco" u="1"/>
        <s v="Coria" u="1"/>
        <s v="Tineo, Soutu" u="1"/>
        <s v="San Vicente de la Barquera" u="1"/>
        <s v="Baza" u="1"/>
        <s v="Binissalem" u="1"/>
        <s v="Villanueva de los Infantes" u="1"/>
        <s v="Burela" u="1"/>
        <s v="Valencia de Don Juan" u="1"/>
        <s v="Mieres, Baiña" u="1"/>
        <s v="Beasain" u="1"/>
        <s v="Alpandeire" u="1"/>
        <s v="Rasquera" u="1"/>
        <s v="Muro, S'Albufera" u="1"/>
      </sharedItems>
    </cacheField>
    <cacheField name="[HistorialTiempo].[Mínima máx. (ºC)].[Mínima máx. (ºC)]" caption="Mínima máx. (ºC)" numFmtId="0" hierarchy="6" level="1">
      <sharedItems containsSemiMixedTypes="0" containsString="0" containsNumber="1" minValue="6.7" maxValue="33.700000000000003" count="168">
        <n v="9.5"/>
        <n v="10.4"/>
        <n v="10.5"/>
        <n v="10.6"/>
        <n v="10.8"/>
        <n v="11.2"/>
        <n v="11.6"/>
        <n v="11.7"/>
        <n v="12"/>
        <n v="12.5"/>
        <n v="13.3"/>
        <n v="13.6"/>
        <n v="14.2"/>
        <n v="14.3"/>
        <n v="14.4"/>
        <n v="14.6"/>
        <n v="14.9"/>
        <n v="15.1"/>
        <n v="15.3"/>
        <n v="15.8"/>
        <n v="16.100000000000001"/>
        <n v="16.399999999999999"/>
        <n v="17"/>
        <n v="17.3"/>
        <n v="17.399999999999999"/>
        <n v="17.5"/>
        <n v="17.600000000000001"/>
        <n v="18.100000000000001"/>
        <n v="18.5"/>
        <n v="18.600000000000001"/>
        <n v="19.2"/>
        <n v="19.399999999999999"/>
        <n v="19.5"/>
        <n v="19.600000000000001"/>
        <n v="20"/>
        <n v="20.2"/>
        <n v="20.399999999999999"/>
        <n v="20.7"/>
        <n v="20.9"/>
        <n v="21.1"/>
        <n v="21.4"/>
        <n v="22.2"/>
        <n v="23"/>
        <n v="6.7"/>
        <n v="6.9"/>
        <n v="7.5"/>
        <n v="8.4"/>
        <n v="8.5"/>
        <n v="9.1999999999999993"/>
        <n v="9.4"/>
        <n v="9.8000000000000007"/>
        <n v="10"/>
        <n v="10.7"/>
        <n v="11.3"/>
        <n v="12.1"/>
        <n v="12.6"/>
        <n v="12.8"/>
        <n v="12.9"/>
        <n v="13"/>
        <n v="13.7"/>
        <n v="13.9"/>
        <n v="15.2"/>
        <n v="15.4"/>
        <n v="16"/>
        <n v="17.8"/>
        <n v="18.3"/>
        <n v="18.399999999999999"/>
        <n v="18.8"/>
        <n v="19"/>
        <n v="19.100000000000001"/>
        <n v="19.8"/>
        <n v="20.3"/>
        <n v="21"/>
        <n v="22.4"/>
        <n v="22.5"/>
        <n v="23.3"/>
        <n v="23.4"/>
        <n v="12.4"/>
        <n v="14.8"/>
        <n v="15"/>
        <n v="15.7"/>
        <n v="16.7"/>
        <n v="17.7"/>
        <n v="18"/>
        <n v="18.7"/>
        <n v="19.7"/>
        <n v="21.2"/>
        <n v="21.3"/>
        <n v="21.5"/>
        <n v="21.7"/>
        <n v="22"/>
        <n v="22.9"/>
        <n v="23.5"/>
        <n v="23.8"/>
        <n v="23.9"/>
        <n v="24.5"/>
        <n v="16.2"/>
        <n v="16.8"/>
        <n v="17.100000000000001"/>
        <n v="17.2"/>
        <n v="19.899999999999999"/>
        <n v="21.9"/>
        <n v="22.3"/>
        <n v="22.6"/>
        <n v="22.7"/>
        <n v="22.8"/>
        <n v="23.6"/>
        <n v="23.7"/>
        <n v="24.4"/>
        <n v="13.5"/>
        <n v="13.8"/>
        <n v="16.5"/>
        <n v="16.600000000000001"/>
        <n v="20.100000000000001"/>
        <n v="20.5"/>
        <n v="20.8"/>
        <n v="21.6"/>
        <n v="23.1"/>
        <n v="23.2"/>
        <n v="24.2"/>
        <n v="25.4"/>
        <n v="12.7"/>
        <n v="14.5"/>
        <n v="15.5"/>
        <n v="15.6"/>
        <n v="16.3"/>
        <n v="16.899999999999999"/>
        <n v="21.8"/>
        <n v="22.1"/>
        <n v="24.1"/>
        <n v="24.9"/>
        <n v="25.2"/>
        <n v="13.2"/>
        <n v="15.9"/>
        <n v="19.3"/>
        <n v="25"/>
        <n v="25.5"/>
        <n v="25.8"/>
        <n v="26.1"/>
        <n v="11"/>
        <n v="13.4"/>
        <n v="24.3"/>
        <n v="24.6"/>
        <n v="24.8"/>
        <n v="17.899999999999999"/>
        <n v="24.7"/>
        <n v="25.3"/>
        <n v="26.9"/>
        <n v="12.2"/>
        <n v="18.2"/>
        <n v="24"/>
        <n v="26"/>
        <n v="28.2"/>
        <n v="18.899999999999999"/>
        <n v="20.6"/>
        <n v="25.9"/>
        <n v="26.3"/>
        <n v="29.2"/>
        <n v="33.700000000000003"/>
        <n v="27.3"/>
        <n v="25.1"/>
        <n v="26.5"/>
        <n v="26.8"/>
        <n v="27.8"/>
        <n v="30.1"/>
        <n v="25.6"/>
        <n v="28.4"/>
        <n v="28.8"/>
      </sharedItems>
    </cacheField>
    <cacheField name="[HistorialTiempo].[Hora Mínima].[Hora Mínima]" caption="Hora Mínima" numFmtId="0" hierarchy="11" level="1">
      <sharedItems containsSemiMixedTypes="0" containsNonDate="0" containsDate="1" containsString="0" minDate="1899-12-30T03:20:00" maxDate="1899-12-30T07:10:00" count="8">
        <d v="1899-12-30T06:40:00"/>
        <d v="1899-12-30T03:20:00"/>
        <d v="1899-12-30T07:10:00"/>
        <d v="1899-12-30T06:20:00"/>
        <d v="1899-12-30T06:50:00"/>
        <d v="1899-12-30T07:00:00"/>
        <d v="1899-12-30T06:30:00"/>
        <d v="1899-12-30T05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].&amp;[1899-12-30T06:40:00]"/>
            <x15:cachedUniqueName index="1" name="[HistorialTiempo].[Hora Mínima].&amp;[1899-12-30T03:20:00]"/>
            <x15:cachedUniqueName index="2" name="[HistorialTiempo].[Hora Mínima].&amp;[1899-12-30T07:10:00]"/>
            <x15:cachedUniqueName index="3" name="[HistorialTiempo].[Hora Mínima].&amp;[1899-12-30T06:20:00]"/>
            <x15:cachedUniqueName index="4" name="[HistorialTiempo].[Hora Mínima].&amp;[1899-12-30T06:50:00]"/>
            <x15:cachedUniqueName index="5" name="[HistorialTiempo].[Hora Mínima].&amp;[1899-12-30T07:00:00]"/>
            <x15:cachedUniqueName index="6" name="[HistorialTiempo].[Hora Mínima].&amp;[1899-12-30T06:30:00]"/>
            <x15:cachedUniqueName index="7" name="[HistorialTiempo].[Hora Mínima].&amp;[1899-12-30T05:20:00]"/>
          </x15:cachedUniqueNames>
        </ext>
      </extLst>
    </cacheField>
    <cacheField name="[HistorialTiempo].[Estación Mínima máx.].[Estación Mínima máx.]" caption="Estación Mínima máx." numFmtId="0" hierarchy="7" level="1">
      <sharedItems count="9">
        <s v="Fraga"/>
        <s v="Huesca"/>
        <s v="Hijar"/>
        <s v="Calanda"/>
        <s v="Andorra, Horcallana"/>
        <s v="Zaragoza, Aeropuerto"/>
        <s v="Quinto"/>
        <s v="Caspe, Plana del Pilón"/>
        <s v="Zaragoza, Valdespartera"/>
      </sharedItems>
    </cacheField>
    <cacheField name="[HistorialTiempo].[Hora Mínima máx.].[Hora Mínima máx.]" caption="Hora Mínima máx." numFmtId="0" hierarchy="8" level="1">
      <sharedItems containsSemiMixedTypes="0" containsNonDate="0" containsDate="1" containsString="0" minDate="1899-12-30T05:00:00" maxDate="1899-12-30T07:40:00" count="10">
        <d v="1899-12-30T06:30:00"/>
        <d v="1899-12-30T06:50:00"/>
        <d v="1899-12-30T07:00:00"/>
        <d v="1899-12-30T06:20:00"/>
        <d v="1899-12-30T06:40:00"/>
        <d v="1899-12-30T05:00:00"/>
        <d v="1899-12-30T06:10:00"/>
        <d v="1899-12-30T07:10:00"/>
        <d v="1899-12-30T07:40:00"/>
        <d v="1899-12-30T07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 máx.].&amp;[1899-12-30T06:30:00]"/>
            <x15:cachedUniqueName index="1" name="[HistorialTiempo].[Hora Mínima máx.].&amp;[1899-12-30T06:50:00]"/>
            <x15:cachedUniqueName index="2" name="[HistorialTiempo].[Hora Mínima máx.].&amp;[1899-12-30T07:00:00]"/>
            <x15:cachedUniqueName index="3" name="[HistorialTiempo].[Hora Mínima máx.].&amp;[1899-12-30T06:20:00]"/>
            <x15:cachedUniqueName index="4" name="[HistorialTiempo].[Hora Mínima máx.].&amp;[1899-12-30T06:40:00]"/>
            <x15:cachedUniqueName index="5" name="[HistorialTiempo].[Hora Mínima máx.].&amp;[1899-12-30T05:00:00]"/>
            <x15:cachedUniqueName index="6" name="[HistorialTiempo].[Hora Mínima máx.].&amp;[1899-12-30T06:10:00]"/>
            <x15:cachedUniqueName index="7" name="[HistorialTiempo].[Hora Mínima máx.].&amp;[1899-12-30T07:10:00]"/>
            <x15:cachedUniqueName index="8" name="[HistorialTiempo].[Hora Mínima máx.].&amp;[1899-12-30T07:40:00]"/>
            <x15:cachedUniqueName index="9" name="[HistorialTiempo].[Hora Mínima máx.].&amp;[1899-12-30T07:20:00]"/>
          </x15:cachedUniqueNames>
        </ext>
      </extLst>
    </cacheField>
    <cacheField name="[HistorialTiempo].[Mínima (ºC)].[Mínima (ºC)]" caption="Mínima (ºC)" numFmtId="0" hierarchy="9" level="1">
      <sharedItems containsSemiMixedTypes="0" containsString="0" containsNumber="1" minValue="0.9" maxValue="23.8" count="183">
        <n v="2.8"/>
        <n v="3"/>
        <n v="3.1"/>
        <n v="3.6"/>
        <n v="4"/>
        <n v="4.4000000000000004"/>
        <n v="4.5"/>
        <n v="4.5999999999999996"/>
        <n v="4.8"/>
        <n v="4.9000000000000004"/>
        <n v="5.3"/>
        <n v="5.9"/>
        <n v="6"/>
        <n v="6.3"/>
        <n v="6.5"/>
        <n v="6.6"/>
        <n v="6.7"/>
        <n v="6.9"/>
        <n v="7.2"/>
        <n v="7.3"/>
        <n v="8"/>
        <n v="8.3000000000000007"/>
        <n v="8.5"/>
        <n v="8.6"/>
        <n v="8.6999999999999993"/>
        <n v="8.9"/>
        <n v="9.1"/>
        <n v="9.1999999999999993"/>
        <n v="9.4"/>
        <n v="9.6"/>
        <n v="10.1"/>
        <n v="10.3"/>
        <n v="10.4"/>
        <n v="10.6"/>
        <n v="10.8"/>
        <n v="11.2"/>
        <n v="11.9"/>
        <n v="12"/>
        <n v="12.1"/>
        <n v="12.5"/>
        <n v="12.6"/>
        <n v="12.8"/>
        <n v="13.9"/>
        <n v="14.9"/>
        <n v="15.1"/>
        <n v="15.6"/>
        <n v="19.399999999999999"/>
        <n v="20"/>
        <n v="0.9"/>
        <n v="1.5"/>
        <n v="1.7"/>
        <n v="2.2000000000000002"/>
        <n v="2.5"/>
        <n v="2.7"/>
        <n v="3.5"/>
        <n v="4.3"/>
        <n v="5.2"/>
        <n v="6.2"/>
        <n v="6.8"/>
        <n v="7.4"/>
        <n v="7.6"/>
        <n v="9.6999999999999993"/>
        <n v="9.8000000000000007"/>
        <n v="10.199999999999999"/>
        <n v="10.7"/>
        <n v="11.6"/>
        <n v="11.7"/>
        <n v="12.7"/>
        <n v="13.2"/>
        <n v="14"/>
        <n v="14.3"/>
        <n v="14.6"/>
        <n v="15.2"/>
        <n v="20.2"/>
        <n v="20.399999999999999"/>
        <n v="5.7"/>
        <n v="7.8"/>
        <n v="7.9"/>
        <n v="10.9"/>
        <n v="11.3"/>
        <n v="11.8"/>
        <n v="12.3"/>
        <n v="13.1"/>
        <n v="13.4"/>
        <n v="13.5"/>
        <n v="13.6"/>
        <n v="13.8"/>
        <n v="14.7"/>
        <n v="14.8"/>
        <n v="15.4"/>
        <n v="16.600000000000001"/>
        <n v="16.7"/>
        <n v="16.899999999999999"/>
        <n v="17"/>
        <n v="18"/>
        <n v="19.8"/>
        <n v="21.5"/>
        <n v="22.4"/>
        <n v="8.8000000000000007"/>
        <n v="9.5"/>
        <n v="11"/>
        <n v="11.1"/>
        <n v="11.5"/>
        <n v="12.2"/>
        <n v="13"/>
        <n v="13.3"/>
        <n v="13.7"/>
        <n v="14.2"/>
        <n v="15.3"/>
        <n v="16.399999999999999"/>
        <n v="16.8"/>
        <n v="17.399999999999999"/>
        <n v="17.8"/>
        <n v="18.5"/>
        <n v="18.600000000000001"/>
        <n v="18.8"/>
        <n v="21.2"/>
        <n v="22"/>
        <n v="5.6"/>
        <n v="7.1"/>
        <n v="8.1999999999999993"/>
        <n v="9.9"/>
        <n v="10.5"/>
        <n v="11.4"/>
        <n v="14.1"/>
        <n v="14.4"/>
        <n v="14.5"/>
        <n v="15"/>
        <n v="16"/>
        <n v="16.5"/>
        <n v="17.100000000000001"/>
        <n v="18.399999999999999"/>
        <n v="19"/>
        <n v="21.6"/>
        <n v="7"/>
        <n v="15.7"/>
        <n v="15.8"/>
        <n v="15.9"/>
        <n v="16.100000000000001"/>
        <n v="17.899999999999999"/>
        <n v="18.2"/>
        <n v="20.5"/>
        <n v="22.8"/>
        <n v="4.2"/>
        <n v="10"/>
        <n v="17.7"/>
        <n v="21.4"/>
        <n v="3.7"/>
        <n v="4.7"/>
        <n v="5.0999999999999996"/>
        <n v="8.1"/>
        <n v="9"/>
        <n v="9.3000000000000007"/>
        <n v="15.5"/>
        <n v="16.2"/>
        <n v="19.7"/>
        <n v="22.7"/>
        <n v="3.9"/>
        <n v="6.1"/>
        <n v="6.4"/>
        <n v="12.4"/>
        <n v="16.3"/>
        <n v="17.5"/>
        <n v="18.7"/>
        <n v="22.2"/>
        <n v="23.3"/>
        <n v="5.4"/>
        <n v="12.9"/>
        <n v="17.3"/>
        <n v="19.2"/>
        <n v="22.1"/>
        <n v="22.5"/>
        <n v="19.3"/>
        <n v="19.899999999999999"/>
        <n v="21.7"/>
        <n v="20.100000000000001"/>
        <n v="20.6"/>
        <n v="21.9"/>
        <n v="17.600000000000001"/>
        <n v="18.899999999999999"/>
        <n v="23.6"/>
        <n v="18.100000000000001"/>
        <n v="23.8"/>
      </sharedItems>
    </cacheField>
    <cacheField name="[HistorialTiempo].[Estación Mínima].[Estación Mínima]" caption="Estación Mínima" numFmtId="0" hierarchy="10" level="1">
      <sharedItems count="10">
        <s v="Astún- La Raca"/>
        <s v="Benasque"/>
        <s v="Cedrillas"/>
        <s v="Bello"/>
        <s v="Albarracín"/>
        <s v="Daroca"/>
        <s v="Alhama de Aragon"/>
        <s v="Sos del Rey Católico"/>
        <s v="Leciñena"/>
        <s v="Valmadrid"/>
      </sharedItems>
    </cacheField>
    <cacheField name="[TablaAutonomías].[50 Provincias + 2 CA].[50 Provincias + 2 CA]" caption="50 Provincias + 2 CA" numFmtId="0" hierarchy="41" level="1">
      <sharedItems containsSemiMixedTypes="0" containsNonDate="0" containsString="0"/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0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2" memberValueDatatype="5" unbalanced="0">
      <fieldsUsage count="2">
        <fieldUsage x="-1"/>
        <fieldUsage x="1"/>
      </fieldsUsage>
    </cacheHierarchy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2" memberValueDatatype="130" unbalanced="0">
      <fieldsUsage count="2">
        <fieldUsage x="-1"/>
        <fieldUsage x="3"/>
      </fieldsUsage>
    </cacheHierarchy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2" memberValueDatatype="7" unbalanced="0">
      <fieldsUsage count="2">
        <fieldUsage x="-1"/>
        <fieldUsage x="2"/>
      </fieldsUsage>
    </cacheHierarchy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2" memberValueDatatype="5" unbalanced="0">
      <fieldsUsage count="2">
        <fieldUsage x="-1"/>
        <fieldUsage x="4"/>
      </fieldsUsage>
    </cacheHierarchy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2" memberValueDatatype="130" unbalanced="0">
      <fieldsUsage count="2">
        <fieldUsage x="-1"/>
        <fieldUsage x="6"/>
      </fieldsUsage>
    </cacheHierarchy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2" memberValueDatatype="7" unbalanced="0">
      <fieldsUsage count="2">
        <fieldUsage x="-1"/>
        <fieldUsage x="7"/>
      </fieldsUsage>
    </cacheHierarchy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2" memberValueDatatype="5" unbalanced="0">
      <fieldsUsage count="2">
        <fieldUsage x="-1"/>
        <fieldUsage x="8"/>
      </fieldsUsage>
    </cacheHierarchy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2" memberValueDatatype="130" unbalanced="0">
      <fieldsUsage count="2">
        <fieldUsage x="-1"/>
        <fieldUsage x="9"/>
      </fieldsUsage>
    </cacheHierarchy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2" memberValueDatatype="7" unbalanced="0">
      <fieldsUsage count="2">
        <fieldUsage x="-1"/>
        <fieldUsage x="5"/>
      </fieldsUsage>
    </cacheHierarchy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10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5439815" backgroundQuery="1" createdVersion="8" refreshedVersion="8" minRefreshableVersion="3" recordCount="0" supportSubquery="1" supportAdvancedDrill="1" xr:uid="{BCAD374A-35AD-454E-8497-FCC195C35542}">
  <cacheSource type="external" connectionId="1"/>
  <cacheFields count="11">
    <cacheField name="[HistorialTiempo].[Fecha].[Fecha]" caption="Fecha" numFmtId="0" level="1">
      <sharedItems containsSemiMixedTypes="0" containsNonDate="0" containsDate="1" containsString="0" minDate="2022-06-30T00:00:00" maxDate="2022-07-14T00:00:00" count="14"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</sharedItems>
    </cacheField>
    <cacheField name="[HistorialTiempo].[Máxima (ºC)].[Máxima (ºC)]" caption="Máxima (ºC)" numFmtId="0" hierarchy="3" level="1">
      <sharedItems containsSemiMixedTypes="0" containsString="0" containsNumber="1" minValue="19" maxValue="43.9" count="195">
        <n v="19"/>
        <n v="19.3"/>
        <n v="19.600000000000001"/>
        <n v="20.3"/>
        <n v="21.6"/>
        <n v="21.7"/>
        <n v="22.4"/>
        <n v="22.5"/>
        <n v="22.7"/>
        <n v="22.9"/>
        <n v="23"/>
        <n v="23.7"/>
        <n v="24.6"/>
        <n v="25.4"/>
        <n v="25.7"/>
        <n v="26.3"/>
        <n v="26.6"/>
        <n v="27"/>
        <n v="27.9"/>
        <n v="28"/>
        <n v="28.3"/>
        <n v="28.8"/>
        <n v="29.1"/>
        <n v="29.5"/>
        <n v="30.2"/>
        <n v="30.3"/>
        <n v="30.7"/>
        <n v="30.9"/>
        <n v="31.2"/>
        <n v="31.7"/>
        <n v="32"/>
        <n v="32.6"/>
        <n v="32.700000000000003"/>
        <n v="32.9"/>
        <n v="33"/>
        <n v="33.1"/>
        <n v="33.200000000000003"/>
        <n v="33.4"/>
        <n v="33.6"/>
        <n v="33.799999999999997"/>
        <n v="33.9"/>
        <n v="34.299999999999997"/>
        <n v="34.700000000000003"/>
        <n v="34.799999999999997"/>
        <n v="37.299999999999997"/>
        <n v="38.6"/>
        <n v="24.7"/>
        <n v="25"/>
        <n v="25.3"/>
        <n v="25.6"/>
        <n v="26.4"/>
        <n v="27.6"/>
        <n v="27.7"/>
        <n v="27.8"/>
        <n v="28.6"/>
        <n v="28.7"/>
        <n v="30"/>
        <n v="30.1"/>
        <n v="30.4"/>
        <n v="30.6"/>
        <n v="31.3"/>
        <n v="31.4"/>
        <n v="31.5"/>
        <n v="31.6"/>
        <n v="31.9"/>
        <n v="32.1"/>
        <n v="32.5"/>
        <n v="32.799999999999997"/>
        <n v="35.6"/>
        <n v="35.799999999999997"/>
        <n v="35.9"/>
        <n v="37"/>
        <n v="37.1"/>
        <n v="37.9"/>
        <n v="38.299999999999997"/>
        <n v="38.4"/>
        <n v="38.799999999999997"/>
        <n v="39"/>
        <n v="24.5"/>
        <n v="24.8"/>
        <n v="28.2"/>
        <n v="28.9"/>
        <n v="29.6"/>
        <n v="31"/>
        <n v="32.299999999999997"/>
        <n v="33.5"/>
        <n v="33.700000000000003"/>
        <n v="34.1"/>
        <n v="34.5"/>
        <n v="35"/>
        <n v="35.1"/>
        <n v="35.299999999999997"/>
        <n v="35.5"/>
        <n v="35.700000000000003"/>
        <n v="36"/>
        <n v="36.1"/>
        <n v="36.200000000000003"/>
        <n v="36.4"/>
        <n v="36.5"/>
        <n v="36.799999999999997"/>
        <n v="37.5"/>
        <n v="38"/>
        <n v="38.1"/>
        <n v="38.200000000000003"/>
        <n v="38.700000000000003"/>
        <n v="39.299999999999997"/>
        <n v="39.6"/>
        <n v="22.8"/>
        <n v="23.8"/>
        <n v="24.3"/>
        <n v="26.2"/>
        <n v="26.9"/>
        <n v="32.200000000000003"/>
        <n v="32.4"/>
        <n v="34"/>
        <n v="34.200000000000003"/>
        <n v="34.6"/>
        <n v="36.700000000000003"/>
        <n v="36.9"/>
        <n v="37.200000000000003"/>
        <n v="37.4"/>
        <n v="37.700000000000003"/>
        <n v="21"/>
        <n v="28.5"/>
        <n v="29.4"/>
        <n v="29.7"/>
        <n v="29.9"/>
        <n v="31.8"/>
        <n v="33.299999999999997"/>
        <n v="34.9"/>
        <n v="35.4"/>
        <n v="36.299999999999997"/>
        <n v="37.6"/>
        <n v="37.799999999999997"/>
        <n v="38.5"/>
        <n v="39.4"/>
        <n v="25.1"/>
        <n v="25.9"/>
        <n v="28.4"/>
        <n v="29"/>
        <n v="35.200000000000003"/>
        <n v="39.5"/>
        <n v="23.3"/>
        <n v="24.1"/>
        <n v="26"/>
        <n v="26.8"/>
        <n v="27.4"/>
        <n v="29.3"/>
        <n v="29.8"/>
        <n v="36.6"/>
        <n v="25.2"/>
        <n v="26.5"/>
        <n v="27.1"/>
        <n v="31.1"/>
        <n v="38.9"/>
        <n v="39.799999999999997"/>
        <n v="40.200000000000003"/>
        <n v="40.4"/>
        <n v="40.6"/>
        <n v="26.1"/>
        <n v="39.1"/>
        <n v="40.700000000000003"/>
        <n v="40.799999999999997"/>
        <n v="41.1"/>
        <n v="41.3"/>
        <n v="41.8"/>
        <n v="39.200000000000003"/>
        <n v="40.9"/>
        <n v="41.2"/>
        <n v="41.4"/>
        <n v="41.5"/>
        <n v="41.6"/>
        <n v="42.2"/>
        <n v="42.5"/>
        <n v="40.299999999999997"/>
        <n v="41.7"/>
        <n v="42"/>
        <n v="42.1"/>
        <n v="42.3"/>
        <n v="42.6"/>
        <n v="42.8"/>
        <n v="43.1"/>
        <n v="43.2"/>
        <n v="39.700000000000003"/>
        <n v="40"/>
        <n v="43"/>
        <n v="43.3"/>
        <n v="40.1"/>
        <n v="41.9"/>
        <n v="43.5"/>
        <n v="43.6"/>
        <n v="43.7"/>
        <n v="43.8"/>
        <n v="43.9"/>
        <n v="30.5"/>
      </sharedItems>
    </cacheField>
    <cacheField name="[HistorialTiempo].[Hora Máxima].[Hora Máxima]" caption="Hora Máxima" numFmtId="0" hierarchy="5" level="1">
      <sharedItems containsSemiMixedTypes="0" containsNonDate="0" containsDate="1" containsString="0" minDate="1899-12-30T00:00:00" maxDate="1899-12-30T20:20:00" count="40">
        <d v="1899-12-30T19:10:00"/>
        <d v="1899-12-30T14:30:00"/>
        <d v="1899-12-30T19:20:00"/>
        <d v="1899-12-30T19:30:00"/>
        <d v="1899-12-30T18:40:00"/>
        <d v="1899-12-30T11:00:00"/>
        <d v="1899-12-30T17:10:00"/>
        <d v="1899-12-30T16:40:00"/>
        <d v="1899-12-30T16:30:00"/>
        <d v="1899-12-30T16:50:00"/>
        <d v="1899-12-30T16:10:00"/>
        <d v="1899-12-30T18:00:00"/>
        <d v="1899-12-30T20:00:00"/>
        <d v="1899-12-30T19:40:00"/>
        <d v="1899-12-30T18:20:00"/>
        <d v="1899-12-30T00:00:00"/>
        <d v="1899-12-30T15:30:00" u="1"/>
        <d v="1899-12-30T16:00:00" u="1"/>
        <d v="1899-12-30T15:00:00" u="1"/>
        <d v="1899-12-30T14:20:00" u="1"/>
        <d v="1899-12-30T14:00:00" u="1"/>
        <d v="1899-12-30T15:40:00" u="1"/>
        <d v="1899-12-30T17:20:00" u="1"/>
        <d v="1899-12-30T14:40:00" u="1"/>
        <d v="1899-12-30T14:50:00" u="1"/>
        <d v="1899-12-30T16:20:00" u="1"/>
        <d v="1899-12-30T18:50:00" u="1"/>
        <d v="1899-12-30T18:30:00" u="1"/>
        <d v="1899-12-30T15:50:00" u="1"/>
        <d v="1899-12-30T17:50:00" u="1"/>
        <d v="1899-12-30T17:40:00" u="1"/>
        <d v="1899-12-30T17:00:00" u="1"/>
        <d v="1899-12-30T15:20:00" u="1"/>
        <d v="1899-12-30T18:10:00" u="1"/>
        <d v="1899-12-30T19:00:00" u="1"/>
        <d v="1899-12-30T17:30:00" u="1"/>
        <d v="1899-12-30T12:00:00" u="1"/>
        <d v="1899-12-30T20:20:00" u="1"/>
        <d v="1899-12-30T13:00:00" u="1"/>
        <d v="1899-12-30T04:1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áxima].&amp;[1899-12-30T19:10:00]"/>
            <x15:cachedUniqueName index="1" name="[HistorialTiempo].[Hora Máxima].&amp;[1899-12-30T14:30:00]"/>
            <x15:cachedUniqueName index="2" name="[HistorialTiempo].[Hora Máxima].&amp;[1899-12-30T19:20:00]"/>
            <x15:cachedUniqueName index="3" name="[HistorialTiempo].[Hora Máxima].&amp;[1899-12-30T19:30:00]"/>
            <x15:cachedUniqueName index="4" name="[HistorialTiempo].[Hora Máxima].&amp;[1899-12-30T18:40:00]"/>
            <x15:cachedUniqueName index="5" name="[HistorialTiempo].[Hora Máxima].&amp;[1899-12-30T11:00:00]"/>
            <x15:cachedUniqueName index="6" name="[HistorialTiempo].[Hora Máxima].&amp;[1899-12-30T17:10:00]"/>
            <x15:cachedUniqueName index="7" name="[HistorialTiempo].[Hora Máxima].&amp;[1899-12-30T16:40:00]"/>
            <x15:cachedUniqueName index="8" name="[HistorialTiempo].[Hora Máxima].&amp;[1899-12-30T16:30:00]"/>
            <x15:cachedUniqueName index="9" name="[HistorialTiempo].[Hora Máxima].&amp;[1899-12-30T16:50:00]"/>
            <x15:cachedUniqueName index="10" name="[HistorialTiempo].[Hora Máxima].&amp;[1899-12-30T16:10:00]"/>
            <x15:cachedUniqueName index="11" name="[HistorialTiempo].[Hora Máxima].&amp;[1899-12-30T18:00:00]"/>
            <x15:cachedUniqueName index="12" name="[HistorialTiempo].[Hora Máxima].&amp;[1899-12-30T20:00:00]"/>
            <x15:cachedUniqueName index="13" name="[HistorialTiempo].[Hora Máxima].&amp;[1899-12-30T19:40:00]"/>
            <x15:cachedUniqueName index="14" name="[HistorialTiempo].[Hora Máxima].&amp;[1899-12-30T18:20:00]"/>
            <x15:cachedUniqueName index="16" name="[HistorialTiempo].[Hora Máxima].&amp;[1899-12-30T15:30:00]"/>
            <x15:cachedUniqueName index="17" name="[HistorialTiempo].[Hora Máxima].&amp;[1899-12-30T16:00:00]"/>
            <x15:cachedUniqueName index="18" name="[HistorialTiempo].[Hora Máxima].&amp;[1899-12-30T15:00:00]"/>
            <x15:cachedUniqueName index="19" name="[HistorialTiempo].[Hora Máxima].&amp;[1899-12-30T14:20:00]"/>
            <x15:cachedUniqueName index="20" name="[HistorialTiempo].[Hora Máxima].&amp;[1899-12-30T14:00:00]"/>
            <x15:cachedUniqueName index="21" name="[HistorialTiempo].[Hora Máxima].&amp;[1899-12-30T15:40:00]"/>
            <x15:cachedUniqueName index="22" name="[HistorialTiempo].[Hora Máxima].&amp;[1899-12-30T17:20:00]"/>
            <x15:cachedUniqueName index="23" name="[HistorialTiempo].[Hora Máxima].&amp;[1899-12-30T14:40:00]"/>
            <x15:cachedUniqueName index="24" name="[HistorialTiempo].[Hora Máxima].&amp;[1899-12-30T14:50:00]"/>
            <x15:cachedUniqueName index="25" name="[HistorialTiempo].[Hora Máxima].&amp;[1899-12-30T16:20:00]"/>
            <x15:cachedUniqueName index="26" name="[HistorialTiempo].[Hora Máxima].&amp;[1899-12-30T18:50:00]"/>
            <x15:cachedUniqueName index="27" name="[HistorialTiempo].[Hora Máxima].&amp;[1899-12-30T18:30:00]"/>
            <x15:cachedUniqueName index="28" name="[HistorialTiempo].[Hora Máxima].&amp;[1899-12-30T15:50:00]"/>
            <x15:cachedUniqueName index="29" name="[HistorialTiempo].[Hora Máxima].&amp;[1899-12-30T17:50:00]"/>
            <x15:cachedUniqueName index="30" name="[HistorialTiempo].[Hora Máxima].&amp;[1899-12-30T17:40:00]"/>
            <x15:cachedUniqueName index="31" name="[HistorialTiempo].[Hora Máxima].&amp;[1899-12-30T17:00:00]"/>
            <x15:cachedUniqueName index="32" name="[HistorialTiempo].[Hora Máxima].&amp;[1899-12-30T15:20:00]"/>
            <x15:cachedUniqueName index="33" name="[HistorialTiempo].[Hora Máxima].&amp;[1899-12-30T18:10:00]"/>
            <x15:cachedUniqueName index="34" name="[HistorialTiempo].[Hora Máxima].&amp;[1899-12-30T19:00:00]"/>
            <x15:cachedUniqueName index="35" name="[HistorialTiempo].[Hora Máxima].&amp;[1899-12-30T17:30:00]"/>
            <x15:cachedUniqueName index="36" name="[HistorialTiempo].[Hora Máxima].&amp;[1899-12-30T12:00:00]"/>
            <x15:cachedUniqueName index="37" name="[HistorialTiempo].[Hora Máxima].&amp;[1899-12-30T20:20:00]"/>
            <x15:cachedUniqueName index="38" name="[HistorialTiempo].[Hora Máxima].&amp;[1899-12-30T13:00:00]"/>
            <x15:cachedUniqueName index="39" name="[HistorialTiempo].[Hora Máxima].&amp;[1899-12-30T04:10:00]"/>
          </x15:cachedUniqueNames>
        </ext>
      </extLst>
    </cacheField>
    <cacheField name="[HistorialTiempo].[Estación Máxima].[Estación Máxima]" caption="Estación Máxima" numFmtId="0" hierarchy="4" level="1">
      <sharedItems count="90">
        <s v="Ballobar"/>
        <s v="Torla - Ordesa"/>
        <s v="Sariñena"/>
        <s v="Almudévar"/>
        <s v="Barbastro"/>
        <s v="Hijar"/>
        <s v="Quinto"/>
        <s v="Alhama de Aragon"/>
        <s v="Zaragoza, Valdespartera"/>
        <s v="Zaragoza, Aeropuerto"/>
        <s v="Jerez de la Frontera Aeropuerto" u="1"/>
        <s v="Ceuta" u="1"/>
        <s v="Atzeneta del Maestrat" u="1"/>
        <s v="Segorbe" u="1"/>
        <s v="Tamarite de Litera, La Melusa" u="1"/>
        <s v="Valderredible, Polientes" u="1"/>
        <s v="Vitigudino" u="1"/>
        <s v="Cuéllar" u="1"/>
        <s v="Labastida" u="1"/>
        <s v="Campezo/Kanpezu" u="1"/>
        <s v="Villarrobledo" u="1"/>
        <s v="Pego" u="1"/>
        <s v="Orihuela" u="1"/>
        <s v="Albox" u="1"/>
        <s v="Candeleda" u="1"/>
        <s v="Badajoz" u="1"/>
        <s v="Caldes de Montbui" u="1"/>
        <s v="Manresa" u="1"/>
        <s v="Aranda de Duero" u="1"/>
        <s v="Miranda de Ebro" u="1"/>
        <s v="Navalmoral de la Mata" u="1"/>
        <s v="Almadén" u="1"/>
        <s v="Montoro" u="1"/>
        <s v="San Clemente" u="1"/>
        <s v="Porqueres" u="1"/>
        <s v="La Vall de Bianya" u="1"/>
        <s v="Granada Aeropuerto" u="1"/>
        <s v="Pastrana" u="1"/>
        <s v="Guadalajara" u="1"/>
        <s v="San Sebastián Aeropuerto" u="1"/>
        <s v="El Granado" u="1"/>
        <s v="Boiro" u="1"/>
        <s v="Padrón" u="1"/>
        <s v="Alfaro, La Plana" u="1"/>
        <s v="Logroño, Aeropuerto" u="1"/>
        <s v="Llimiana" u="1"/>
        <s v="Lleida" u="1"/>
        <s v="Monforte de Lemos" u="1"/>
        <s v="Tielmes" u="1"/>
        <s v="Arganda del Rey" u="1"/>
        <s v="Coín" u="1"/>
        <s v="Melilla" u="1"/>
        <s v="Archena" u="1"/>
        <s v="Molina de Segura" u="1"/>
        <s v="Bardenas Reales, Base Aérea" u="1"/>
        <s v="Los Arcos" u="1"/>
        <s v="Ribadavia" u="1"/>
        <s v="Palencia" u="1"/>
        <s v="Ponteareas, Canedo" u="1"/>
        <s v="Tazacorte" u="1"/>
        <s v="Sevilla, Tablada" u="1"/>
        <s v="Estación de Tortosa (Roquetes)" u="1"/>
        <s v="Talavera de la Reina" u="1"/>
        <s v="Xàtiva" u="1"/>
        <s v="Fuente el Sol" u="1"/>
        <s v="Villalón de Campos" u="1"/>
        <s v="Orozko" u="1"/>
        <s v="Zamora" u="1"/>
        <s v="Ourense" u="1"/>
        <s v="Cazorla" u="1"/>
        <s v="Arcos de Jalón" u="1"/>
        <s v="Navalvillar de Pela" u="1"/>
        <s v="San Roque" u="1"/>
        <s v="Santa Elena" u="1"/>
        <s v="La Aldea de San Nicolás" u="1"/>
        <s v="Yeste, Embalse Fuensanta" u="1"/>
        <s v="Machichaco" u="1"/>
        <s v="Coria" u="1"/>
        <s v="Tineo, Soutu" u="1"/>
        <s v="San Vicente de la Barquera" u="1"/>
        <s v="Baza" u="1"/>
        <s v="Binissalem" u="1"/>
        <s v="Villanueva de los Infantes" u="1"/>
        <s v="Burela" u="1"/>
        <s v="Valencia de Don Juan" u="1"/>
        <s v="Mieres, Baiña" u="1"/>
        <s v="Beasain" u="1"/>
        <s v="Alpandeire" u="1"/>
        <s v="Rasquera" u="1"/>
        <s v="Muro, S'Albufera" u="1"/>
      </sharedItems>
    </cacheField>
    <cacheField name="[HistorialTiempo].[Mínima máx. (ºC)].[Mínima máx. (ºC)]" caption="Mínima máx. (ºC)" numFmtId="0" hierarchy="6" level="1">
      <sharedItems containsSemiMixedTypes="0" containsString="0" containsNumber="1" minValue="6.7" maxValue="33.700000000000003" count="168">
        <n v="9.5"/>
        <n v="10.4"/>
        <n v="10.5"/>
        <n v="10.6"/>
        <n v="10.8"/>
        <n v="11.2"/>
        <n v="11.6"/>
        <n v="11.7"/>
        <n v="12"/>
        <n v="12.5"/>
        <n v="13.3"/>
        <n v="13.6"/>
        <n v="14.2"/>
        <n v="14.3"/>
        <n v="14.4"/>
        <n v="14.6"/>
        <n v="14.9"/>
        <n v="15.1"/>
        <n v="15.3"/>
        <n v="15.8"/>
        <n v="16.100000000000001"/>
        <n v="16.399999999999999"/>
        <n v="17"/>
        <n v="17.3"/>
        <n v="17.399999999999999"/>
        <n v="17.5"/>
        <n v="17.600000000000001"/>
        <n v="18.100000000000001"/>
        <n v="18.5"/>
        <n v="18.600000000000001"/>
        <n v="19.2"/>
        <n v="19.399999999999999"/>
        <n v="19.5"/>
        <n v="19.600000000000001"/>
        <n v="20"/>
        <n v="20.2"/>
        <n v="20.399999999999999"/>
        <n v="20.7"/>
        <n v="20.9"/>
        <n v="21.1"/>
        <n v="21.4"/>
        <n v="22.2"/>
        <n v="23"/>
        <n v="6.7"/>
        <n v="6.9"/>
        <n v="7.5"/>
        <n v="8.4"/>
        <n v="8.5"/>
        <n v="9.1999999999999993"/>
        <n v="9.4"/>
        <n v="9.8000000000000007"/>
        <n v="10"/>
        <n v="10.7"/>
        <n v="11.3"/>
        <n v="12.1"/>
        <n v="12.6"/>
        <n v="12.8"/>
        <n v="12.9"/>
        <n v="13"/>
        <n v="13.7"/>
        <n v="13.9"/>
        <n v="15.2"/>
        <n v="15.4"/>
        <n v="16"/>
        <n v="17.8"/>
        <n v="18.3"/>
        <n v="18.399999999999999"/>
        <n v="18.8"/>
        <n v="19"/>
        <n v="19.100000000000001"/>
        <n v="19.8"/>
        <n v="20.3"/>
        <n v="21"/>
        <n v="22.4"/>
        <n v="22.5"/>
        <n v="23.3"/>
        <n v="23.4"/>
        <n v="12.4"/>
        <n v="14.8"/>
        <n v="15"/>
        <n v="15.7"/>
        <n v="16.7"/>
        <n v="17.7"/>
        <n v="18"/>
        <n v="18.7"/>
        <n v="19.7"/>
        <n v="21.2"/>
        <n v="21.3"/>
        <n v="21.5"/>
        <n v="21.7"/>
        <n v="22"/>
        <n v="22.9"/>
        <n v="23.5"/>
        <n v="23.8"/>
        <n v="23.9"/>
        <n v="24.5"/>
        <n v="16.2"/>
        <n v="16.8"/>
        <n v="17.100000000000001"/>
        <n v="17.2"/>
        <n v="19.899999999999999"/>
        <n v="21.9"/>
        <n v="22.3"/>
        <n v="22.6"/>
        <n v="22.7"/>
        <n v="22.8"/>
        <n v="23.6"/>
        <n v="23.7"/>
        <n v="24.4"/>
        <n v="13.5"/>
        <n v="13.8"/>
        <n v="16.5"/>
        <n v="16.600000000000001"/>
        <n v="20.100000000000001"/>
        <n v="20.5"/>
        <n v="20.8"/>
        <n v="21.6"/>
        <n v="23.1"/>
        <n v="23.2"/>
        <n v="24.2"/>
        <n v="25.4"/>
        <n v="12.7"/>
        <n v="14.5"/>
        <n v="15.5"/>
        <n v="15.6"/>
        <n v="16.3"/>
        <n v="16.899999999999999"/>
        <n v="21.8"/>
        <n v="22.1"/>
        <n v="24.1"/>
        <n v="24.9"/>
        <n v="25.2"/>
        <n v="13.2"/>
        <n v="15.9"/>
        <n v="19.3"/>
        <n v="25"/>
        <n v="25.5"/>
        <n v="25.8"/>
        <n v="26.1"/>
        <n v="11"/>
        <n v="13.4"/>
        <n v="24.3"/>
        <n v="24.6"/>
        <n v="24.8"/>
        <n v="17.899999999999999"/>
        <n v="24.7"/>
        <n v="25.3"/>
        <n v="26.9"/>
        <n v="12.2"/>
        <n v="18.2"/>
        <n v="24"/>
        <n v="26"/>
        <n v="28.2"/>
        <n v="18.899999999999999"/>
        <n v="20.6"/>
        <n v="25.9"/>
        <n v="26.3"/>
        <n v="29.2"/>
        <n v="33.700000000000003"/>
        <n v="27.3"/>
        <n v="25.1"/>
        <n v="26.5"/>
        <n v="26.8"/>
        <n v="27.8"/>
        <n v="30.1"/>
        <n v="25.6"/>
        <n v="28.4"/>
        <n v="28.8"/>
      </sharedItems>
    </cacheField>
    <cacheField name="[HistorialTiempo].[Hora Mínima].[Hora Mínima]" caption="Hora Mínima" numFmtId="0" hierarchy="11" level="1">
      <sharedItems containsSemiMixedTypes="0" containsNonDate="0" containsDate="1" containsString="0" minDate="1899-12-30T03:20:00" maxDate="1899-12-30T07:10:00" count="8">
        <d v="1899-12-30T06:40:00"/>
        <d v="1899-12-30T03:20:00"/>
        <d v="1899-12-30T07:10:00"/>
        <d v="1899-12-30T06:20:00"/>
        <d v="1899-12-30T06:50:00"/>
        <d v="1899-12-30T07:00:00"/>
        <d v="1899-12-30T06:30:00"/>
        <d v="1899-12-30T05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].&amp;[1899-12-30T06:40:00]"/>
            <x15:cachedUniqueName index="1" name="[HistorialTiempo].[Hora Mínima].&amp;[1899-12-30T03:20:00]"/>
            <x15:cachedUniqueName index="2" name="[HistorialTiempo].[Hora Mínima].&amp;[1899-12-30T07:10:00]"/>
            <x15:cachedUniqueName index="3" name="[HistorialTiempo].[Hora Mínima].&amp;[1899-12-30T06:20:00]"/>
            <x15:cachedUniqueName index="4" name="[HistorialTiempo].[Hora Mínima].&amp;[1899-12-30T06:50:00]"/>
            <x15:cachedUniqueName index="5" name="[HistorialTiempo].[Hora Mínima].&amp;[1899-12-30T07:00:00]"/>
            <x15:cachedUniqueName index="6" name="[HistorialTiempo].[Hora Mínima].&amp;[1899-12-30T06:30:00]"/>
            <x15:cachedUniqueName index="7" name="[HistorialTiempo].[Hora Mínima].&amp;[1899-12-30T05:20:00]"/>
          </x15:cachedUniqueNames>
        </ext>
      </extLst>
    </cacheField>
    <cacheField name="[HistorialTiempo].[Estación Mínima máx.].[Estación Mínima máx.]" caption="Estación Mínima máx." numFmtId="0" hierarchy="7" level="1">
      <sharedItems count="9">
        <s v="Fraga"/>
        <s v="Huesca"/>
        <s v="Hijar"/>
        <s v="Calanda"/>
        <s v="Andorra, Horcallana"/>
        <s v="Zaragoza, Aeropuerto"/>
        <s v="Quinto"/>
        <s v="Caspe, Plana del Pilón"/>
        <s v="Zaragoza, Valdespartera"/>
      </sharedItems>
    </cacheField>
    <cacheField name="[HistorialTiempo].[Hora Mínima máx.].[Hora Mínima máx.]" caption="Hora Mínima máx." numFmtId="0" hierarchy="8" level="1">
      <sharedItems containsSemiMixedTypes="0" containsNonDate="0" containsDate="1" containsString="0" minDate="1899-12-30T05:00:00" maxDate="1899-12-30T07:40:00" count="10">
        <d v="1899-12-30T06:30:00"/>
        <d v="1899-12-30T06:50:00"/>
        <d v="1899-12-30T07:00:00"/>
        <d v="1899-12-30T06:20:00"/>
        <d v="1899-12-30T06:40:00"/>
        <d v="1899-12-30T05:00:00"/>
        <d v="1899-12-30T06:10:00"/>
        <d v="1899-12-30T07:10:00"/>
        <d v="1899-12-30T07:40:00"/>
        <d v="1899-12-30T07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 máx.].&amp;[1899-12-30T06:30:00]"/>
            <x15:cachedUniqueName index="1" name="[HistorialTiempo].[Hora Mínima máx.].&amp;[1899-12-30T06:50:00]"/>
            <x15:cachedUniqueName index="2" name="[HistorialTiempo].[Hora Mínima máx.].&amp;[1899-12-30T07:00:00]"/>
            <x15:cachedUniqueName index="3" name="[HistorialTiempo].[Hora Mínima máx.].&amp;[1899-12-30T06:20:00]"/>
            <x15:cachedUniqueName index="4" name="[HistorialTiempo].[Hora Mínima máx.].&amp;[1899-12-30T06:40:00]"/>
            <x15:cachedUniqueName index="5" name="[HistorialTiempo].[Hora Mínima máx.].&amp;[1899-12-30T05:00:00]"/>
            <x15:cachedUniqueName index="6" name="[HistorialTiempo].[Hora Mínima máx.].&amp;[1899-12-30T06:10:00]"/>
            <x15:cachedUniqueName index="7" name="[HistorialTiempo].[Hora Mínima máx.].&amp;[1899-12-30T07:10:00]"/>
            <x15:cachedUniqueName index="8" name="[HistorialTiempo].[Hora Mínima máx.].&amp;[1899-12-30T07:40:00]"/>
            <x15:cachedUniqueName index="9" name="[HistorialTiempo].[Hora Mínima máx.].&amp;[1899-12-30T07:20:00]"/>
          </x15:cachedUniqueNames>
        </ext>
      </extLst>
    </cacheField>
    <cacheField name="[HistorialTiempo].[Mínima (ºC)].[Mínima (ºC)]" caption="Mínima (ºC)" numFmtId="0" hierarchy="9" level="1">
      <sharedItems containsSemiMixedTypes="0" containsString="0" containsNumber="1" minValue="0.9" maxValue="23.8" count="183">
        <n v="2.8"/>
        <n v="3"/>
        <n v="3.1"/>
        <n v="3.6"/>
        <n v="4"/>
        <n v="4.4000000000000004"/>
        <n v="4.5"/>
        <n v="4.5999999999999996"/>
        <n v="4.8"/>
        <n v="4.9000000000000004"/>
        <n v="5.3"/>
        <n v="5.9"/>
        <n v="6"/>
        <n v="6.3"/>
        <n v="6.5"/>
        <n v="6.6"/>
        <n v="6.7"/>
        <n v="6.9"/>
        <n v="7.2"/>
        <n v="7.3"/>
        <n v="8"/>
        <n v="8.3000000000000007"/>
        <n v="8.5"/>
        <n v="8.6"/>
        <n v="8.6999999999999993"/>
        <n v="8.9"/>
        <n v="9.1"/>
        <n v="9.1999999999999993"/>
        <n v="9.4"/>
        <n v="9.6"/>
        <n v="10.1"/>
        <n v="10.3"/>
        <n v="10.4"/>
        <n v="10.6"/>
        <n v="10.8"/>
        <n v="11.2"/>
        <n v="11.9"/>
        <n v="12"/>
        <n v="12.1"/>
        <n v="12.5"/>
        <n v="12.6"/>
        <n v="12.8"/>
        <n v="13.9"/>
        <n v="14.9"/>
        <n v="15.1"/>
        <n v="15.6"/>
        <n v="19.399999999999999"/>
        <n v="20"/>
        <n v="0.9"/>
        <n v="1.5"/>
        <n v="1.7"/>
        <n v="2.2000000000000002"/>
        <n v="2.5"/>
        <n v="2.7"/>
        <n v="3.5"/>
        <n v="4.3"/>
        <n v="5.2"/>
        <n v="6.2"/>
        <n v="6.8"/>
        <n v="7.4"/>
        <n v="7.6"/>
        <n v="9.6999999999999993"/>
        <n v="9.8000000000000007"/>
        <n v="10.199999999999999"/>
        <n v="10.7"/>
        <n v="11.6"/>
        <n v="11.7"/>
        <n v="12.7"/>
        <n v="13.2"/>
        <n v="14"/>
        <n v="14.3"/>
        <n v="14.6"/>
        <n v="15.2"/>
        <n v="20.2"/>
        <n v="20.399999999999999"/>
        <n v="5.7"/>
        <n v="7.8"/>
        <n v="7.9"/>
        <n v="10.9"/>
        <n v="11.3"/>
        <n v="11.8"/>
        <n v="12.3"/>
        <n v="13.1"/>
        <n v="13.4"/>
        <n v="13.5"/>
        <n v="13.6"/>
        <n v="13.8"/>
        <n v="14.7"/>
        <n v="14.8"/>
        <n v="15.4"/>
        <n v="16.600000000000001"/>
        <n v="16.7"/>
        <n v="16.899999999999999"/>
        <n v="17"/>
        <n v="18"/>
        <n v="19.8"/>
        <n v="21.5"/>
        <n v="22.4"/>
        <n v="8.8000000000000007"/>
        <n v="9.5"/>
        <n v="11"/>
        <n v="11.1"/>
        <n v="11.5"/>
        <n v="12.2"/>
        <n v="13"/>
        <n v="13.3"/>
        <n v="13.7"/>
        <n v="14.2"/>
        <n v="15.3"/>
        <n v="16.399999999999999"/>
        <n v="16.8"/>
        <n v="17.399999999999999"/>
        <n v="17.8"/>
        <n v="18.5"/>
        <n v="18.600000000000001"/>
        <n v="18.8"/>
        <n v="21.2"/>
        <n v="22"/>
        <n v="5.6"/>
        <n v="7.1"/>
        <n v="8.1999999999999993"/>
        <n v="9.9"/>
        <n v="10.5"/>
        <n v="11.4"/>
        <n v="14.1"/>
        <n v="14.4"/>
        <n v="14.5"/>
        <n v="15"/>
        <n v="16"/>
        <n v="16.5"/>
        <n v="17.100000000000001"/>
        <n v="18.399999999999999"/>
        <n v="19"/>
        <n v="21.6"/>
        <n v="7"/>
        <n v="15.7"/>
        <n v="15.8"/>
        <n v="15.9"/>
        <n v="16.100000000000001"/>
        <n v="17.899999999999999"/>
        <n v="18.2"/>
        <n v="20.5"/>
        <n v="22.8"/>
        <n v="4.2"/>
        <n v="10"/>
        <n v="17.7"/>
        <n v="21.4"/>
        <n v="3.7"/>
        <n v="4.7"/>
        <n v="5.0999999999999996"/>
        <n v="8.1"/>
        <n v="9"/>
        <n v="9.3000000000000007"/>
        <n v="15.5"/>
        <n v="16.2"/>
        <n v="19.7"/>
        <n v="22.7"/>
        <n v="3.9"/>
        <n v="6.1"/>
        <n v="6.4"/>
        <n v="12.4"/>
        <n v="16.3"/>
        <n v="17.5"/>
        <n v="18.7"/>
        <n v="22.2"/>
        <n v="23.3"/>
        <n v="5.4"/>
        <n v="12.9"/>
        <n v="17.3"/>
        <n v="19.2"/>
        <n v="22.1"/>
        <n v="22.5"/>
        <n v="19.3"/>
        <n v="19.899999999999999"/>
        <n v="21.7"/>
        <n v="20.100000000000001"/>
        <n v="20.6"/>
        <n v="21.9"/>
        <n v="17.600000000000001"/>
        <n v="18.899999999999999"/>
        <n v="23.6"/>
        <n v="18.100000000000001"/>
        <n v="23.8"/>
      </sharedItems>
    </cacheField>
    <cacheField name="[HistorialTiempo].[Estación Mínima].[Estación Mínima]" caption="Estación Mínima" numFmtId="0" hierarchy="10" level="1">
      <sharedItems count="10">
        <s v="Astún- La Raca"/>
        <s v="Benasque"/>
        <s v="Cedrillas"/>
        <s v="Bello"/>
        <s v="Albarracín"/>
        <s v="Daroca"/>
        <s v="Alhama de Aragon"/>
        <s v="Sos del Rey Católico"/>
        <s v="Leciñena"/>
        <s v="Valmadrid"/>
      </sharedItems>
    </cacheField>
    <cacheField name="[TablaAutonomías].[50 Provincias + 2 CA].[50 Provincias + 2 CA]" caption="50 Provincias + 2 CA" numFmtId="0" hierarchy="41" level="1">
      <sharedItems count="6">
        <s v="Gerona"/>
        <s v="Las Palmas"/>
        <s v="Lugo"/>
        <s v="Madrid"/>
        <s v="Santa Cruz de Tenerife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0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2" memberValueDatatype="5" unbalanced="0">
      <fieldsUsage count="2">
        <fieldUsage x="-1"/>
        <fieldUsage x="1"/>
      </fieldsUsage>
    </cacheHierarchy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2" memberValueDatatype="130" unbalanced="0">
      <fieldsUsage count="2">
        <fieldUsage x="-1"/>
        <fieldUsage x="3"/>
      </fieldsUsage>
    </cacheHierarchy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2" memberValueDatatype="7" unbalanced="0">
      <fieldsUsage count="2">
        <fieldUsage x="-1"/>
        <fieldUsage x="2"/>
      </fieldsUsage>
    </cacheHierarchy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2" memberValueDatatype="5" unbalanced="0">
      <fieldsUsage count="2">
        <fieldUsage x="-1"/>
        <fieldUsage x="4"/>
      </fieldsUsage>
    </cacheHierarchy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2" memberValueDatatype="130" unbalanced="0">
      <fieldsUsage count="2">
        <fieldUsage x="-1"/>
        <fieldUsage x="6"/>
      </fieldsUsage>
    </cacheHierarchy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2" memberValueDatatype="7" unbalanced="0">
      <fieldsUsage count="2">
        <fieldUsage x="-1"/>
        <fieldUsage x="7"/>
      </fieldsUsage>
    </cacheHierarchy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2" memberValueDatatype="5" unbalanced="0">
      <fieldsUsage count="2">
        <fieldUsage x="-1"/>
        <fieldUsage x="8"/>
      </fieldsUsage>
    </cacheHierarchy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2" memberValueDatatype="130" unbalanced="0">
      <fieldsUsage count="2">
        <fieldUsage x="-1"/>
        <fieldUsage x="9"/>
      </fieldsUsage>
    </cacheHierarchy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2" memberValueDatatype="7" unbalanced="0">
      <fieldsUsage count="2">
        <fieldUsage x="-1"/>
        <fieldUsage x="5"/>
      </fieldsUsage>
    </cacheHierarchy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/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10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5902777" backgroundQuery="1" createdVersion="8" refreshedVersion="8" minRefreshableVersion="3" recordCount="0" supportSubquery="1" supportAdvancedDrill="1" xr:uid="{B1949E9A-517A-494A-9D53-D2AF832A5D1F}">
  <cacheSource type="external" connectionId="1"/>
  <cacheFields count="18"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HistorialTiempo].[Máxima (ºC)].[Máxima (ºC)]" caption="Máxima (ºC)" numFmtId="0" hierarchy="3" level="1">
      <sharedItems containsSemiMixedTypes="0" containsString="0" containsNumber="1" minValue="19" maxValue="43.9" count="195">
        <n v="19"/>
        <n v="19.3"/>
        <n v="19.600000000000001"/>
        <n v="20.3"/>
        <n v="21.6"/>
        <n v="21.7"/>
        <n v="22.4"/>
        <n v="22.5"/>
        <n v="22.7"/>
        <n v="22.9"/>
        <n v="23"/>
        <n v="23.7"/>
        <n v="24.6"/>
        <n v="25.4"/>
        <n v="25.7"/>
        <n v="26.3"/>
        <n v="26.6"/>
        <n v="27"/>
        <n v="27.9"/>
        <n v="28"/>
        <n v="28.3"/>
        <n v="28.8"/>
        <n v="29.1"/>
        <n v="29.5"/>
        <n v="30.2"/>
        <n v="30.3"/>
        <n v="30.7"/>
        <n v="30.9"/>
        <n v="31.2"/>
        <n v="31.7"/>
        <n v="32"/>
        <n v="32.6"/>
        <n v="32.700000000000003"/>
        <n v="32.9"/>
        <n v="33"/>
        <n v="33.1"/>
        <n v="33.200000000000003"/>
        <n v="33.4"/>
        <n v="33.6"/>
        <n v="33.799999999999997"/>
        <n v="33.9"/>
        <n v="34.299999999999997"/>
        <n v="34.700000000000003"/>
        <n v="34.799999999999997"/>
        <n v="37.299999999999997"/>
        <n v="38.6"/>
        <n v="24.7"/>
        <n v="25"/>
        <n v="25.3"/>
        <n v="25.6"/>
        <n v="26.4"/>
        <n v="27.6"/>
        <n v="27.7"/>
        <n v="27.8"/>
        <n v="28.6"/>
        <n v="28.7"/>
        <n v="30"/>
        <n v="30.1"/>
        <n v="30.4"/>
        <n v="30.6"/>
        <n v="31.3"/>
        <n v="31.4"/>
        <n v="31.5"/>
        <n v="31.6"/>
        <n v="31.9"/>
        <n v="32.1"/>
        <n v="32.5"/>
        <n v="32.799999999999997"/>
        <n v="35.6"/>
        <n v="35.799999999999997"/>
        <n v="35.9"/>
        <n v="37"/>
        <n v="37.1"/>
        <n v="37.9"/>
        <n v="38.299999999999997"/>
        <n v="38.4"/>
        <n v="38.799999999999997"/>
        <n v="39"/>
        <n v="24.5"/>
        <n v="24.8"/>
        <n v="28.2"/>
        <n v="28.9"/>
        <n v="29.6"/>
        <n v="31"/>
        <n v="32.299999999999997"/>
        <n v="33.5"/>
        <n v="33.700000000000003"/>
        <n v="34.1"/>
        <n v="34.5"/>
        <n v="35"/>
        <n v="35.1"/>
        <n v="35.299999999999997"/>
        <n v="35.5"/>
        <n v="35.700000000000003"/>
        <n v="36"/>
        <n v="36.1"/>
        <n v="36.200000000000003"/>
        <n v="36.4"/>
        <n v="36.5"/>
        <n v="36.799999999999997"/>
        <n v="37.5"/>
        <n v="38"/>
        <n v="38.1"/>
        <n v="38.200000000000003"/>
        <n v="38.700000000000003"/>
        <n v="39.299999999999997"/>
        <n v="39.6"/>
        <n v="22.8"/>
        <n v="23.8"/>
        <n v="24.3"/>
        <n v="26.2"/>
        <n v="26.9"/>
        <n v="32.200000000000003"/>
        <n v="32.4"/>
        <n v="34"/>
        <n v="34.200000000000003"/>
        <n v="34.6"/>
        <n v="36.700000000000003"/>
        <n v="36.9"/>
        <n v="37.200000000000003"/>
        <n v="37.4"/>
        <n v="37.700000000000003"/>
        <n v="21"/>
        <n v="28.5"/>
        <n v="29.4"/>
        <n v="29.7"/>
        <n v="29.9"/>
        <n v="31.8"/>
        <n v="33.299999999999997"/>
        <n v="34.9"/>
        <n v="35.4"/>
        <n v="36.299999999999997"/>
        <n v="37.6"/>
        <n v="37.799999999999997"/>
        <n v="38.5"/>
        <n v="39.4"/>
        <n v="25.1"/>
        <n v="25.9"/>
        <n v="28.4"/>
        <n v="29"/>
        <n v="35.200000000000003"/>
        <n v="39.5"/>
        <n v="23.3"/>
        <n v="24.1"/>
        <n v="26"/>
        <n v="26.8"/>
        <n v="27.4"/>
        <n v="29.3"/>
        <n v="29.8"/>
        <n v="36.6"/>
        <n v="25.2"/>
        <n v="26.5"/>
        <n v="27.1"/>
        <n v="31.1"/>
        <n v="38.9"/>
        <n v="39.799999999999997"/>
        <n v="40.200000000000003"/>
        <n v="40.4"/>
        <n v="40.6"/>
        <n v="26.1"/>
        <n v="39.1"/>
        <n v="40.700000000000003"/>
        <n v="40.799999999999997"/>
        <n v="41.1"/>
        <n v="41.3"/>
        <n v="41.8"/>
        <n v="39.200000000000003"/>
        <n v="40.9"/>
        <n v="41.2"/>
        <n v="41.4"/>
        <n v="41.5"/>
        <n v="41.6"/>
        <n v="42.2"/>
        <n v="42.5"/>
        <n v="40.299999999999997"/>
        <n v="41.7"/>
        <n v="42"/>
        <n v="42.1"/>
        <n v="42.3"/>
        <n v="42.6"/>
        <n v="42.8"/>
        <n v="43.1"/>
        <n v="43.2"/>
        <n v="39.700000000000003"/>
        <n v="40"/>
        <n v="43"/>
        <n v="43.3"/>
        <n v="40.1"/>
        <n v="41.9"/>
        <n v="43.5"/>
        <n v="43.6"/>
        <n v="43.7"/>
        <n v="43.8"/>
        <n v="43.9"/>
        <n v="30.5"/>
      </sharedItems>
    </cacheField>
    <cacheField name="[HistorialTiempo].[Hora Máxima].[Hora Máxima]" caption="Hora Máxima" numFmtId="0" hierarchy="5" level="1">
      <sharedItems containsSemiMixedTypes="0" containsNonDate="0" containsDate="1" containsString="0" minDate="1899-12-30T00:00:00" maxDate="1899-12-30T20:20:00" count="40">
        <d v="1899-12-30T19:10:00"/>
        <d v="1899-12-30T14:30:00"/>
        <d v="1899-12-30T19:20:00"/>
        <d v="1899-12-30T19:30:00"/>
        <d v="1899-12-30T18:40:00"/>
        <d v="1899-12-30T11:00:00"/>
        <d v="1899-12-30T17:10:00"/>
        <d v="1899-12-30T16:40:00"/>
        <d v="1899-12-30T16:30:00"/>
        <d v="1899-12-30T16:50:00"/>
        <d v="1899-12-30T16:10:00"/>
        <d v="1899-12-30T18:00:00"/>
        <d v="1899-12-30T20:00:00"/>
        <d v="1899-12-30T19:40:00"/>
        <d v="1899-12-30T18:20:00"/>
        <d v="1899-12-30T00:00:00"/>
        <d v="1899-12-30T15:30:00" u="1"/>
        <d v="1899-12-30T16:00:00" u="1"/>
        <d v="1899-12-30T15:00:00" u="1"/>
        <d v="1899-12-30T14:20:00" u="1"/>
        <d v="1899-12-30T14:00:00" u="1"/>
        <d v="1899-12-30T15:40:00" u="1"/>
        <d v="1899-12-30T17:20:00" u="1"/>
        <d v="1899-12-30T14:40:00" u="1"/>
        <d v="1899-12-30T14:50:00" u="1"/>
        <d v="1899-12-30T16:20:00" u="1"/>
        <d v="1899-12-30T18:50:00" u="1"/>
        <d v="1899-12-30T18:30:00" u="1"/>
        <d v="1899-12-30T15:50:00" u="1"/>
        <d v="1899-12-30T17:50:00" u="1"/>
        <d v="1899-12-30T17:40:00" u="1"/>
        <d v="1899-12-30T17:00:00" u="1"/>
        <d v="1899-12-30T15:20:00" u="1"/>
        <d v="1899-12-30T18:10:00" u="1"/>
        <d v="1899-12-30T19:00:00" u="1"/>
        <d v="1899-12-30T17:30:00" u="1"/>
        <d v="1899-12-30T12:00:00" u="1"/>
        <d v="1899-12-30T20:20:00" u="1"/>
        <d v="1899-12-30T13:00:00" u="1"/>
        <d v="1899-12-30T04:10:00" u="1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áxima].&amp;[1899-12-30T19:10:00]"/>
            <x15:cachedUniqueName index="1" name="[HistorialTiempo].[Hora Máxima].&amp;[1899-12-30T14:30:00]"/>
            <x15:cachedUniqueName index="2" name="[HistorialTiempo].[Hora Máxima].&amp;[1899-12-30T19:20:00]"/>
            <x15:cachedUniqueName index="3" name="[HistorialTiempo].[Hora Máxima].&amp;[1899-12-30T19:30:00]"/>
            <x15:cachedUniqueName index="4" name="[HistorialTiempo].[Hora Máxima].&amp;[1899-12-30T18:40:00]"/>
            <x15:cachedUniqueName index="5" name="[HistorialTiempo].[Hora Máxima].&amp;[1899-12-30T11:00:00]"/>
            <x15:cachedUniqueName index="6" name="[HistorialTiempo].[Hora Máxima].&amp;[1899-12-30T17:10:00]"/>
            <x15:cachedUniqueName index="7" name="[HistorialTiempo].[Hora Máxima].&amp;[1899-12-30T16:40:00]"/>
            <x15:cachedUniqueName index="8" name="[HistorialTiempo].[Hora Máxima].&amp;[1899-12-30T16:30:00]"/>
            <x15:cachedUniqueName index="9" name="[HistorialTiempo].[Hora Máxima].&amp;[1899-12-30T16:50:00]"/>
            <x15:cachedUniqueName index="10" name="[HistorialTiempo].[Hora Máxima].&amp;[1899-12-30T16:10:00]"/>
            <x15:cachedUniqueName index="11" name="[HistorialTiempo].[Hora Máxima].&amp;[1899-12-30T18:00:00]"/>
            <x15:cachedUniqueName index="12" name="[HistorialTiempo].[Hora Máxima].&amp;[1899-12-30T20:00:00]"/>
            <x15:cachedUniqueName index="13" name="[HistorialTiempo].[Hora Máxima].&amp;[1899-12-30T19:40:00]"/>
            <x15:cachedUniqueName index="14" name="[HistorialTiempo].[Hora Máxima].&amp;[1899-12-30T18:20:00]"/>
            <x15:cachedUniqueName index="16" name="[HistorialTiempo].[Hora Máxima].&amp;[1899-12-30T15:30:00]"/>
            <x15:cachedUniqueName index="17" name="[HistorialTiempo].[Hora Máxima].&amp;[1899-12-30T16:00:00]"/>
            <x15:cachedUniqueName index="18" name="[HistorialTiempo].[Hora Máxima].&amp;[1899-12-30T15:00:00]"/>
            <x15:cachedUniqueName index="19" name="[HistorialTiempo].[Hora Máxima].&amp;[1899-12-30T14:20:00]"/>
            <x15:cachedUniqueName index="20" name="[HistorialTiempo].[Hora Máxima].&amp;[1899-12-30T14:00:00]"/>
            <x15:cachedUniqueName index="21" name="[HistorialTiempo].[Hora Máxima].&amp;[1899-12-30T15:40:00]"/>
            <x15:cachedUniqueName index="22" name="[HistorialTiempo].[Hora Máxima].&amp;[1899-12-30T17:20:00]"/>
            <x15:cachedUniqueName index="23" name="[HistorialTiempo].[Hora Máxima].&amp;[1899-12-30T14:40:00]"/>
            <x15:cachedUniqueName index="24" name="[HistorialTiempo].[Hora Máxima].&amp;[1899-12-30T14:50:00]"/>
            <x15:cachedUniqueName index="25" name="[HistorialTiempo].[Hora Máxima].&amp;[1899-12-30T16:20:00]"/>
            <x15:cachedUniqueName index="26" name="[HistorialTiempo].[Hora Máxima].&amp;[1899-12-30T18:50:00]"/>
            <x15:cachedUniqueName index="27" name="[HistorialTiempo].[Hora Máxima].&amp;[1899-12-30T18:30:00]"/>
            <x15:cachedUniqueName index="28" name="[HistorialTiempo].[Hora Máxima].&amp;[1899-12-30T15:50:00]"/>
            <x15:cachedUniqueName index="29" name="[HistorialTiempo].[Hora Máxima].&amp;[1899-12-30T17:50:00]"/>
            <x15:cachedUniqueName index="30" name="[HistorialTiempo].[Hora Máxima].&amp;[1899-12-30T17:40:00]"/>
            <x15:cachedUniqueName index="31" name="[HistorialTiempo].[Hora Máxima].&amp;[1899-12-30T17:00:00]"/>
            <x15:cachedUniqueName index="32" name="[HistorialTiempo].[Hora Máxima].&amp;[1899-12-30T15:20:00]"/>
            <x15:cachedUniqueName index="33" name="[HistorialTiempo].[Hora Máxima].&amp;[1899-12-30T18:10:00]"/>
            <x15:cachedUniqueName index="34" name="[HistorialTiempo].[Hora Máxima].&amp;[1899-12-30T19:00:00]"/>
            <x15:cachedUniqueName index="35" name="[HistorialTiempo].[Hora Máxima].&amp;[1899-12-30T17:30:00]"/>
            <x15:cachedUniqueName index="36" name="[HistorialTiempo].[Hora Máxima].&amp;[1899-12-30T12:00:00]"/>
            <x15:cachedUniqueName index="37" name="[HistorialTiempo].[Hora Máxima].&amp;[1899-12-30T20:20:00]"/>
            <x15:cachedUniqueName index="38" name="[HistorialTiempo].[Hora Máxima].&amp;[1899-12-30T13:00:00]"/>
            <x15:cachedUniqueName index="39" name="[HistorialTiempo].[Hora Máxima].&amp;[1899-12-30T04:10:00]"/>
          </x15:cachedUniqueNames>
        </ext>
      </extLst>
    </cacheField>
    <cacheField name="[HistorialTiempo].[Estación Máxima].[Estación Máxima]" caption="Estación Máxima" numFmtId="0" hierarchy="4" level="1">
      <sharedItems count="90">
        <s v="Ballobar"/>
        <s v="Torla - Ordesa"/>
        <s v="Sariñena"/>
        <s v="Almudévar"/>
        <s v="Barbastro"/>
        <s v="Hijar"/>
        <s v="Quinto"/>
        <s v="Alhama de Aragon"/>
        <s v="Zaragoza, Valdespartera"/>
        <s v="Zaragoza, Aeropuerto"/>
        <s v="Jerez de la Frontera Aeropuerto" u="1"/>
        <s v="Ceuta" u="1"/>
        <s v="Atzeneta del Maestrat" u="1"/>
        <s v="Segorbe" u="1"/>
        <s v="Tamarite de Litera, La Melusa" u="1"/>
        <s v="Valderredible, Polientes" u="1"/>
        <s v="Vitigudino" u="1"/>
        <s v="Cuéllar" u="1"/>
        <s v="Labastida" u="1"/>
        <s v="Campezo/Kanpezu" u="1"/>
        <s v="Villarrobledo" u="1"/>
        <s v="Pego" u="1"/>
        <s v="Orihuela" u="1"/>
        <s v="Albox" u="1"/>
        <s v="Candeleda" u="1"/>
        <s v="Badajoz" u="1"/>
        <s v="Caldes de Montbui" u="1"/>
        <s v="Manresa" u="1"/>
        <s v="Aranda de Duero" u="1"/>
        <s v="Miranda de Ebro" u="1"/>
        <s v="Navalmoral de la Mata" u="1"/>
        <s v="Almadén" u="1"/>
        <s v="Montoro" u="1"/>
        <s v="San Clemente" u="1"/>
        <s v="Porqueres" u="1"/>
        <s v="La Vall de Bianya" u="1"/>
        <s v="Granada Aeropuerto" u="1"/>
        <s v="Pastrana" u="1"/>
        <s v="Guadalajara" u="1"/>
        <s v="San Sebastián Aeropuerto" u="1"/>
        <s v="El Granado" u="1"/>
        <s v="Boiro" u="1"/>
        <s v="Padrón" u="1"/>
        <s v="Alfaro, La Plana" u="1"/>
        <s v="Logroño, Aeropuerto" u="1"/>
        <s v="Llimiana" u="1"/>
        <s v="Lleida" u="1"/>
        <s v="Monforte de Lemos" u="1"/>
        <s v="Tielmes" u="1"/>
        <s v="Arganda del Rey" u="1"/>
        <s v="Coín" u="1"/>
        <s v="Melilla" u="1"/>
        <s v="Archena" u="1"/>
        <s v="Molina de Segura" u="1"/>
        <s v="Bardenas Reales, Base Aérea" u="1"/>
        <s v="Los Arcos" u="1"/>
        <s v="Ribadavia" u="1"/>
        <s v="Palencia" u="1"/>
        <s v="Ponteareas, Canedo" u="1"/>
        <s v="Tazacorte" u="1"/>
        <s v="Sevilla, Tablada" u="1"/>
        <s v="Estación de Tortosa (Roquetes)" u="1"/>
        <s v="Talavera de la Reina" u="1"/>
        <s v="Xàtiva" u="1"/>
        <s v="Fuente el Sol" u="1"/>
        <s v="Villalón de Campos" u="1"/>
        <s v="Orozko" u="1"/>
        <s v="Zamora" u="1"/>
        <s v="Ourense" u="1"/>
        <s v="Cazorla" u="1"/>
        <s v="Arcos de Jalón" u="1"/>
        <s v="Navalvillar de Pela" u="1"/>
        <s v="San Roque" u="1"/>
        <s v="Santa Elena" u="1"/>
        <s v="La Aldea de San Nicolás" u="1"/>
        <s v="Yeste, Embalse Fuensanta" u="1"/>
        <s v="Machichaco" u="1"/>
        <s v="Coria" u="1"/>
        <s v="Tineo, Soutu" u="1"/>
        <s v="San Vicente de la Barquera" u="1"/>
        <s v="Baza" u="1"/>
        <s v="Binissalem" u="1"/>
        <s v="Villanueva de los Infantes" u="1"/>
        <s v="Burela" u="1"/>
        <s v="Valencia de Don Juan" u="1"/>
        <s v="Mieres, Baiña" u="1"/>
        <s v="Beasain" u="1"/>
        <s v="Alpandeire" u="1"/>
        <s v="Rasquera" u="1"/>
        <s v="Muro, S'Albufera" u="1"/>
      </sharedItems>
    </cacheField>
    <cacheField name="[HistorialTiempo].[Mínima máx. (ºC)].[Mínima máx. (ºC)]" caption="Mínima máx. (ºC)" numFmtId="0" hierarchy="6" level="1">
      <sharedItems containsSemiMixedTypes="0" containsString="0" containsNumber="1" minValue="6.7" maxValue="33.700000000000003" count="168">
        <n v="9.5"/>
        <n v="10.4"/>
        <n v="10.5"/>
        <n v="10.6"/>
        <n v="10.8"/>
        <n v="11.2"/>
        <n v="11.6"/>
        <n v="11.7"/>
        <n v="12"/>
        <n v="12.5"/>
        <n v="13.3"/>
        <n v="13.6"/>
        <n v="14.2"/>
        <n v="14.3"/>
        <n v="14.4"/>
        <n v="14.6"/>
        <n v="14.9"/>
        <n v="15.1"/>
        <n v="15.3"/>
        <n v="15.8"/>
        <n v="16.100000000000001"/>
        <n v="16.399999999999999"/>
        <n v="17"/>
        <n v="17.3"/>
        <n v="17.399999999999999"/>
        <n v="17.5"/>
        <n v="17.600000000000001"/>
        <n v="18.100000000000001"/>
        <n v="18.5"/>
        <n v="18.600000000000001"/>
        <n v="19.2"/>
        <n v="19.399999999999999"/>
        <n v="19.5"/>
        <n v="19.600000000000001"/>
        <n v="20"/>
        <n v="20.2"/>
        <n v="20.399999999999999"/>
        <n v="20.7"/>
        <n v="20.9"/>
        <n v="21.1"/>
        <n v="21.4"/>
        <n v="22.2"/>
        <n v="23"/>
        <n v="6.7"/>
        <n v="6.9"/>
        <n v="7.5"/>
        <n v="8.4"/>
        <n v="8.5"/>
        <n v="9.1999999999999993"/>
        <n v="9.4"/>
        <n v="9.8000000000000007"/>
        <n v="10"/>
        <n v="10.7"/>
        <n v="11.3"/>
        <n v="12.1"/>
        <n v="12.6"/>
        <n v="12.8"/>
        <n v="12.9"/>
        <n v="13"/>
        <n v="13.7"/>
        <n v="13.9"/>
        <n v="15.2"/>
        <n v="15.4"/>
        <n v="16"/>
        <n v="17.8"/>
        <n v="18.3"/>
        <n v="18.399999999999999"/>
        <n v="18.8"/>
        <n v="19"/>
        <n v="19.100000000000001"/>
        <n v="19.8"/>
        <n v="20.3"/>
        <n v="21"/>
        <n v="22.4"/>
        <n v="22.5"/>
        <n v="23.3"/>
        <n v="23.4"/>
        <n v="12.4"/>
        <n v="14.8"/>
        <n v="15"/>
        <n v="15.7"/>
        <n v="16.7"/>
        <n v="17.7"/>
        <n v="18"/>
        <n v="18.7"/>
        <n v="19.7"/>
        <n v="21.2"/>
        <n v="21.3"/>
        <n v="21.5"/>
        <n v="21.7"/>
        <n v="22"/>
        <n v="22.9"/>
        <n v="23.5"/>
        <n v="23.8"/>
        <n v="23.9"/>
        <n v="24.5"/>
        <n v="16.2"/>
        <n v="16.8"/>
        <n v="17.100000000000001"/>
        <n v="17.2"/>
        <n v="19.899999999999999"/>
        <n v="21.9"/>
        <n v="22.3"/>
        <n v="22.6"/>
        <n v="22.7"/>
        <n v="22.8"/>
        <n v="23.6"/>
        <n v="23.7"/>
        <n v="24.4"/>
        <n v="13.5"/>
        <n v="13.8"/>
        <n v="16.5"/>
        <n v="16.600000000000001"/>
        <n v="20.100000000000001"/>
        <n v="20.5"/>
        <n v="20.8"/>
        <n v="21.6"/>
        <n v="23.1"/>
        <n v="23.2"/>
        <n v="24.2"/>
        <n v="25.4"/>
        <n v="12.7"/>
        <n v="14.5"/>
        <n v="15.5"/>
        <n v="15.6"/>
        <n v="16.3"/>
        <n v="16.899999999999999"/>
        <n v="21.8"/>
        <n v="22.1"/>
        <n v="24.1"/>
        <n v="24.9"/>
        <n v="25.2"/>
        <n v="13.2"/>
        <n v="15.9"/>
        <n v="19.3"/>
        <n v="25"/>
        <n v="25.5"/>
        <n v="25.8"/>
        <n v="26.1"/>
        <n v="11"/>
        <n v="13.4"/>
        <n v="24.3"/>
        <n v="24.6"/>
        <n v="24.8"/>
        <n v="17.899999999999999"/>
        <n v="24.7"/>
        <n v="25.3"/>
        <n v="26.9"/>
        <n v="12.2"/>
        <n v="18.2"/>
        <n v="24"/>
        <n v="26"/>
        <n v="28.2"/>
        <n v="18.899999999999999"/>
        <n v="20.6"/>
        <n v="25.9"/>
        <n v="26.3"/>
        <n v="29.2"/>
        <n v="33.700000000000003"/>
        <n v="27.3"/>
        <n v="25.1"/>
        <n v="26.5"/>
        <n v="26.8"/>
        <n v="27.8"/>
        <n v="30.1"/>
        <n v="25.6"/>
        <n v="28.4"/>
        <n v="28.8"/>
      </sharedItems>
    </cacheField>
    <cacheField name="[HistorialTiempo].[Hora Mínima].[Hora Mínima]" caption="Hora Mínima" numFmtId="0" hierarchy="11" level="1">
      <sharedItems containsSemiMixedTypes="0" containsNonDate="0" containsDate="1" containsString="0" minDate="1899-12-30T03:20:00" maxDate="1899-12-30T07:10:00" count="8">
        <d v="1899-12-30T06:40:00"/>
        <d v="1899-12-30T03:20:00"/>
        <d v="1899-12-30T07:10:00"/>
        <d v="1899-12-30T06:20:00"/>
        <d v="1899-12-30T06:50:00"/>
        <d v="1899-12-30T07:00:00"/>
        <d v="1899-12-30T06:30:00"/>
        <d v="1899-12-30T05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].&amp;[1899-12-30T06:40:00]"/>
            <x15:cachedUniqueName index="1" name="[HistorialTiempo].[Hora Mínima].&amp;[1899-12-30T03:20:00]"/>
            <x15:cachedUniqueName index="2" name="[HistorialTiempo].[Hora Mínima].&amp;[1899-12-30T07:10:00]"/>
            <x15:cachedUniqueName index="3" name="[HistorialTiempo].[Hora Mínima].&amp;[1899-12-30T06:20:00]"/>
            <x15:cachedUniqueName index="4" name="[HistorialTiempo].[Hora Mínima].&amp;[1899-12-30T06:50:00]"/>
            <x15:cachedUniqueName index="5" name="[HistorialTiempo].[Hora Mínima].&amp;[1899-12-30T07:00:00]"/>
            <x15:cachedUniqueName index="6" name="[HistorialTiempo].[Hora Mínima].&amp;[1899-12-30T06:30:00]"/>
            <x15:cachedUniqueName index="7" name="[HistorialTiempo].[Hora Mínima].&amp;[1899-12-30T05:20:00]"/>
          </x15:cachedUniqueNames>
        </ext>
      </extLst>
    </cacheField>
    <cacheField name="[HistorialTiempo].[Estación Mínima máx.].[Estación Mínima máx.]" caption="Estación Mínima máx." numFmtId="0" hierarchy="7" level="1">
      <sharedItems count="9">
        <s v="Fraga"/>
        <s v="Huesca"/>
        <s v="Hijar"/>
        <s v="Calanda"/>
        <s v="Andorra, Horcallana"/>
        <s v="Zaragoza, Aeropuerto"/>
        <s v="Quinto"/>
        <s v="Caspe, Plana del Pilón"/>
        <s v="Zaragoza, Valdespartera"/>
      </sharedItems>
    </cacheField>
    <cacheField name="[HistorialTiempo].[Hora Mínima máx.].[Hora Mínima máx.]" caption="Hora Mínima máx." numFmtId="0" hierarchy="8" level="1">
      <sharedItems containsSemiMixedTypes="0" containsNonDate="0" containsDate="1" containsString="0" minDate="1899-12-30T05:00:00" maxDate="1899-12-30T07:40:00" count="10">
        <d v="1899-12-30T06:30:00"/>
        <d v="1899-12-30T06:50:00"/>
        <d v="1899-12-30T07:00:00"/>
        <d v="1899-12-30T06:20:00"/>
        <d v="1899-12-30T06:40:00"/>
        <d v="1899-12-30T05:00:00"/>
        <d v="1899-12-30T06:10:00"/>
        <d v="1899-12-30T07:10:00"/>
        <d v="1899-12-30T07:40:00"/>
        <d v="1899-12-30T07:20:00"/>
      </sharedItems>
      <extLst>
        <ext xmlns:x15="http://schemas.microsoft.com/office/spreadsheetml/2010/11/main" uri="{4F2E5C28-24EA-4eb8-9CBF-B6C8F9C3D259}">
          <x15:cachedUniqueNames>
            <x15:cachedUniqueName index="0" name="[HistorialTiempo].[Hora Mínima máx.].&amp;[1899-12-30T06:30:00]"/>
            <x15:cachedUniqueName index="1" name="[HistorialTiempo].[Hora Mínima máx.].&amp;[1899-12-30T06:50:00]"/>
            <x15:cachedUniqueName index="2" name="[HistorialTiempo].[Hora Mínima máx.].&amp;[1899-12-30T07:00:00]"/>
            <x15:cachedUniqueName index="3" name="[HistorialTiempo].[Hora Mínima máx.].&amp;[1899-12-30T06:20:00]"/>
            <x15:cachedUniqueName index="4" name="[HistorialTiempo].[Hora Mínima máx.].&amp;[1899-12-30T06:40:00]"/>
            <x15:cachedUniqueName index="5" name="[HistorialTiempo].[Hora Mínima máx.].&amp;[1899-12-30T05:00:00]"/>
            <x15:cachedUniqueName index="6" name="[HistorialTiempo].[Hora Mínima máx.].&amp;[1899-12-30T06:10:00]"/>
            <x15:cachedUniqueName index="7" name="[HistorialTiempo].[Hora Mínima máx.].&amp;[1899-12-30T07:10:00]"/>
            <x15:cachedUniqueName index="8" name="[HistorialTiempo].[Hora Mínima máx.].&amp;[1899-12-30T07:40:00]"/>
            <x15:cachedUniqueName index="9" name="[HistorialTiempo].[Hora Mínima máx.].&amp;[1899-12-30T07:20:00]"/>
          </x15:cachedUniqueNames>
        </ext>
      </extLst>
    </cacheField>
    <cacheField name="[HistorialTiempo].[Mínima (ºC)].[Mínima (ºC)]" caption="Mínima (ºC)" numFmtId="0" hierarchy="9" level="1">
      <sharedItems containsSemiMixedTypes="0" containsString="0" containsNumber="1" minValue="0.9" maxValue="23.8" count="183">
        <n v="2.8"/>
        <n v="3"/>
        <n v="3.1"/>
        <n v="3.6"/>
        <n v="4"/>
        <n v="4.4000000000000004"/>
        <n v="4.5"/>
        <n v="4.5999999999999996"/>
        <n v="4.8"/>
        <n v="4.9000000000000004"/>
        <n v="5.3"/>
        <n v="5.9"/>
        <n v="6"/>
        <n v="6.3"/>
        <n v="6.5"/>
        <n v="6.6"/>
        <n v="6.7"/>
        <n v="6.9"/>
        <n v="7.2"/>
        <n v="7.3"/>
        <n v="8"/>
        <n v="8.3000000000000007"/>
        <n v="8.5"/>
        <n v="8.6"/>
        <n v="8.6999999999999993"/>
        <n v="8.9"/>
        <n v="9.1"/>
        <n v="9.1999999999999993"/>
        <n v="9.4"/>
        <n v="9.6"/>
        <n v="10.1"/>
        <n v="10.3"/>
        <n v="10.4"/>
        <n v="10.6"/>
        <n v="10.8"/>
        <n v="11.2"/>
        <n v="11.9"/>
        <n v="12"/>
        <n v="12.1"/>
        <n v="12.5"/>
        <n v="12.6"/>
        <n v="12.8"/>
        <n v="13.9"/>
        <n v="14.9"/>
        <n v="15.1"/>
        <n v="15.6"/>
        <n v="19.399999999999999"/>
        <n v="20"/>
        <n v="0.9"/>
        <n v="1.5"/>
        <n v="1.7"/>
        <n v="2.2000000000000002"/>
        <n v="2.5"/>
        <n v="2.7"/>
        <n v="3.5"/>
        <n v="4.3"/>
        <n v="5.2"/>
        <n v="6.2"/>
        <n v="6.8"/>
        <n v="7.4"/>
        <n v="7.6"/>
        <n v="9.6999999999999993"/>
        <n v="9.8000000000000007"/>
        <n v="10.199999999999999"/>
        <n v="10.7"/>
        <n v="11.6"/>
        <n v="11.7"/>
        <n v="12.7"/>
        <n v="13.2"/>
        <n v="14"/>
        <n v="14.3"/>
        <n v="14.6"/>
        <n v="15.2"/>
        <n v="20.2"/>
        <n v="20.399999999999999"/>
        <n v="5.7"/>
        <n v="7.8"/>
        <n v="7.9"/>
        <n v="10.9"/>
        <n v="11.3"/>
        <n v="11.8"/>
        <n v="12.3"/>
        <n v="13.1"/>
        <n v="13.4"/>
        <n v="13.5"/>
        <n v="13.6"/>
        <n v="13.8"/>
        <n v="14.7"/>
        <n v="14.8"/>
        <n v="15.4"/>
        <n v="16.600000000000001"/>
        <n v="16.7"/>
        <n v="16.899999999999999"/>
        <n v="17"/>
        <n v="18"/>
        <n v="19.8"/>
        <n v="21.5"/>
        <n v="22.4"/>
        <n v="8.8000000000000007"/>
        <n v="9.5"/>
        <n v="11"/>
        <n v="11.1"/>
        <n v="11.5"/>
        <n v="12.2"/>
        <n v="13"/>
        <n v="13.3"/>
        <n v="13.7"/>
        <n v="14.2"/>
        <n v="15.3"/>
        <n v="16.399999999999999"/>
        <n v="16.8"/>
        <n v="17.399999999999999"/>
        <n v="17.8"/>
        <n v="18.5"/>
        <n v="18.600000000000001"/>
        <n v="18.8"/>
        <n v="21.2"/>
        <n v="22"/>
        <n v="5.6"/>
        <n v="7.1"/>
        <n v="8.1999999999999993"/>
        <n v="9.9"/>
        <n v="10.5"/>
        <n v="11.4"/>
        <n v="14.1"/>
        <n v="14.4"/>
        <n v="14.5"/>
        <n v="15"/>
        <n v="16"/>
        <n v="16.5"/>
        <n v="17.100000000000001"/>
        <n v="18.399999999999999"/>
        <n v="19"/>
        <n v="21.6"/>
        <n v="7"/>
        <n v="15.7"/>
        <n v="15.8"/>
        <n v="15.9"/>
        <n v="16.100000000000001"/>
        <n v="17.899999999999999"/>
        <n v="18.2"/>
        <n v="20.5"/>
        <n v="22.8"/>
        <n v="4.2"/>
        <n v="10"/>
        <n v="17.7"/>
        <n v="21.4"/>
        <n v="3.7"/>
        <n v="4.7"/>
        <n v="5.0999999999999996"/>
        <n v="8.1"/>
        <n v="9"/>
        <n v="9.3000000000000007"/>
        <n v="15.5"/>
        <n v="16.2"/>
        <n v="19.7"/>
        <n v="22.7"/>
        <n v="3.9"/>
        <n v="6.1"/>
        <n v="6.4"/>
        <n v="12.4"/>
        <n v="16.3"/>
        <n v="17.5"/>
        <n v="18.7"/>
        <n v="22.2"/>
        <n v="23.3"/>
        <n v="5.4"/>
        <n v="12.9"/>
        <n v="17.3"/>
        <n v="19.2"/>
        <n v="22.1"/>
        <n v="22.5"/>
        <n v="19.3"/>
        <n v="19.899999999999999"/>
        <n v="21.7"/>
        <n v="20.100000000000001"/>
        <n v="20.6"/>
        <n v="21.9"/>
        <n v="17.600000000000001"/>
        <n v="18.899999999999999"/>
        <n v="23.6"/>
        <n v="18.100000000000001"/>
        <n v="23.8"/>
      </sharedItems>
    </cacheField>
    <cacheField name="[HistorialTiempo].[Estación Mínima].[Estación Mínima]" caption="Estación Mínima" numFmtId="0" hierarchy="10" level="1">
      <sharedItems count="10">
        <s v="Astún- La Raca"/>
        <s v="Benasque"/>
        <s v="Cedrillas"/>
        <s v="Bello"/>
        <s v="Albarracín"/>
        <s v="Daroca"/>
        <s v="Alhama de Aragon"/>
        <s v="Sos del Rey Católico"/>
        <s v="Leciñena"/>
        <s v="Valmadrid"/>
      </sharedItems>
    </cacheField>
    <cacheField name="[TablaAutonomías].[Autonomías].[Autonomías]" caption="Autonomías" numFmtId="0" hierarchy="40" level="1">
      <sharedItems count="6">
        <s v="Cataluña"/>
        <s v="Canarias"/>
        <s v="Galicia"/>
        <s v="Comunidad de Madrid"/>
        <s v="Aragón"/>
        <s v="Andalucía" u="1"/>
      </sharedItems>
    </cacheField>
    <cacheField name="[TablaAutonomías].[50 Provincias + 2 CA].[50 Provincias + 2 CA]" caption="50 Provincias + 2 CA" numFmtId="0" hierarchy="41" level="1">
      <sharedItems count="7">
        <s v="Gerona"/>
        <s v="Las Palmas"/>
        <s v="Lugo"/>
        <s v="Madrid"/>
        <s v="Santa Cruz de Tenerife"/>
        <s v="Zaragoza"/>
        <s v="Sevilla" u="1"/>
      </sharedItems>
    </cacheField>
    <cacheField name="[Measures].[Máx. de Máxima (ºC)]" caption="Máx. de Máxima (ºC)" numFmtId="0" hierarchy="48" level="32767"/>
    <cacheField name="[Measures].[Máx. de Mínima máx. (ºC)]" caption="Máx. de Mínima máx. (ºC)" numFmtId="0" hierarchy="50" level="32767"/>
    <cacheField name="[Measures].[Mín. de Mínima (ºC)]" caption="Mín. de Mínima (ºC)" numFmtId="0" hierarchy="52" level="32767"/>
    <cacheField name="[Measures].[Máx. de Racha (km/h)]" caption="Máx. de Racha (km/h)" numFmtId="0" hierarchy="53" level="32767"/>
    <cacheField name="[Measures].[Máx. de Velocidad máxima (km/h)]" caption="Máx. de Velocidad máxima (km/h)" numFmtId="0" hierarchy="55" level="32767"/>
    <cacheField name="[Measures].[Máx. de Precipitación (mm)]" caption="Máx. de Precipitación (mm)" numFmtId="0" hierarchy="57" level="32767"/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0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0" memberValueDatatype="130" unbalanced="0"/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2" memberValueDatatype="5" unbalanced="0">
      <fieldsUsage count="2">
        <fieldUsage x="-1"/>
        <fieldUsage x="1"/>
      </fieldsUsage>
    </cacheHierarchy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2" memberValueDatatype="130" unbalanced="0">
      <fieldsUsage count="2">
        <fieldUsage x="-1"/>
        <fieldUsage x="3"/>
      </fieldsUsage>
    </cacheHierarchy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2" memberValueDatatype="7" unbalanced="0">
      <fieldsUsage count="2">
        <fieldUsage x="-1"/>
        <fieldUsage x="2"/>
      </fieldsUsage>
    </cacheHierarchy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2" memberValueDatatype="5" unbalanced="0">
      <fieldsUsage count="2">
        <fieldUsage x="-1"/>
        <fieldUsage x="4"/>
      </fieldsUsage>
    </cacheHierarchy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2" memberValueDatatype="130" unbalanced="0">
      <fieldsUsage count="2">
        <fieldUsage x="-1"/>
        <fieldUsage x="6"/>
      </fieldsUsage>
    </cacheHierarchy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2" memberValueDatatype="7" unbalanced="0">
      <fieldsUsage count="2">
        <fieldUsage x="-1"/>
        <fieldUsage x="7"/>
      </fieldsUsage>
    </cacheHierarchy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2" memberValueDatatype="5" unbalanced="0">
      <fieldsUsage count="2">
        <fieldUsage x="-1"/>
        <fieldUsage x="8"/>
      </fieldsUsage>
    </cacheHierarchy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2" memberValueDatatype="130" unbalanced="0">
      <fieldsUsage count="2">
        <fieldUsage x="-1"/>
        <fieldUsage x="9"/>
      </fieldsUsage>
    </cacheHierarchy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2" memberValueDatatype="7" unbalanced="0">
      <fieldsUsage count="2">
        <fieldUsage x="-1"/>
        <fieldUsage x="5"/>
      </fieldsUsage>
    </cacheHierarchy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10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11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6365739" backgroundQuery="1" createdVersion="8" refreshedVersion="8" minRefreshableVersion="3" recordCount="0" supportSubquery="1" supportAdvancedDrill="1" xr:uid="{277D96EF-4E78-47FD-B18F-B448B8F8E05C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Measures].[Máx. de Máxima (ºC)]" caption="Máx. de Máxima (ºC)" numFmtId="0" hierarchy="48" level="32767"/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3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6944447" backgroundQuery="1" createdVersion="8" refreshedVersion="8" minRefreshableVersion="3" recordCount="0" supportSubquery="1" supportAdvancedDrill="1" xr:uid="{966005EF-FFB8-424E-A7D8-044C30824C29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Measures].[Máx. de Mínima máx. (ºC)]" caption="Máx. de Mínima máx. (ºC)" numFmtId="0" hierarchy="50" level="32767"/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2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7523147" backgroundQuery="1" createdVersion="8" refreshedVersion="8" minRefreshableVersion="3" recordCount="0" supportSubquery="1" supportAdvancedDrill="1" xr:uid="{6B184A62-07AF-49F1-B524-0E88246A616B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Measures].[Mín. de Mínima (ºC)]" caption="Mín. de Mínima (ºC)" numFmtId="0" hierarchy="52" level="32767"/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2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8101855" backgroundQuery="1" createdVersion="8" refreshedVersion="8" minRefreshableVersion="3" recordCount="0" supportSubquery="1" supportAdvancedDrill="1" xr:uid="{8C8F84EC-FFA0-493A-A954-D4A5C8BB4BAF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Measures].[Máx. de Precipitación (mm)]" caption="Máx. de Precipitación (mm)" numFmtId="0" hierarchy="57" level="32767"/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2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edro Wave" refreshedDate="45408.366808564817" backgroundQuery="1" createdVersion="8" refreshedVersion="8" minRefreshableVersion="3" recordCount="0" supportSubquery="1" supportAdvancedDrill="1" xr:uid="{10044270-7214-4EA1-A398-C2B979DADFBC}">
  <cacheSource type="external" connectionId="1"/>
  <cacheFields count="5">
    <cacheField name="[HistorialTiempo].[Provincia].[Provincia]" caption="Provincia" numFmtId="0" hierarchy="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  <cacheField name="[HistorialTiempo].[Fecha].[Fecha]" caption="Fecha" numFmtId="0" level="1">
      <sharedItems containsSemiMixedTypes="0" containsNonDate="0" containsDate="1" containsString="0" minDate="2024-04-12T00:00:00" maxDate="2024-04-26T00:00:00" count="14"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</sharedItems>
    </cacheField>
    <cacheField name="[TablaAutonomías].[Autonomías].[Autonomías]" caption="Autonomías" numFmtId="0" hierarchy="40" level="1">
      <sharedItems count="19">
        <s v="País Vasco"/>
        <s v="Castilla-La Mancha"/>
        <s v="Comunidad Valenciana"/>
        <s v="Andalucía"/>
        <s v="Asturias"/>
        <s v="Castilla y León"/>
        <s v="Extremadura"/>
        <s v="Cataluña"/>
        <s v="Cantabria"/>
        <s v="Ceuta"/>
        <s v="Aragón"/>
        <s v="Islas Baleares"/>
        <s v="Galicia"/>
        <s v="La Rioja"/>
        <s v="Canarias"/>
        <s v="Comunidad de Madrid"/>
        <s v="Melilla"/>
        <s v="Región de Murcia"/>
        <s v="Navarra"/>
      </sharedItems>
    </cacheField>
    <cacheField name="[Measures].[Máx. de Racha (km/h)]" caption="Máx. de Racha (km/h)" numFmtId="0" hierarchy="53" level="32767"/>
    <cacheField name="[TablaAutonomías].[50 Provincias + 2 CA].[50 Provincias + 2 CA]" caption="50 Provincias + 2 CA" numFmtId="0" hierarchy="41" level="1">
      <sharedItems count="52">
        <s v="Álava"/>
        <s v="Albacete"/>
        <s v="Alicante"/>
        <s v="Almería"/>
        <s v="Asturias"/>
        <s v="Ávila"/>
        <s v="Badajoz"/>
        <s v="Barcelona"/>
        <s v="Burgos"/>
        <s v="Cáceres"/>
        <s v="Cádiz"/>
        <s v="Cantabria"/>
        <s v="Castellón"/>
        <s v="Ceuta"/>
        <s v="Ciudad Real"/>
        <s v="Córdoba"/>
        <s v="Cuenca"/>
        <s v="Gerona"/>
        <s v="Granada"/>
        <s v="Guadalajara"/>
        <s v="Guipúzcoa"/>
        <s v="Huelva"/>
        <s v="Huesca"/>
        <s v="Islas Baleares"/>
        <s v="Jaén"/>
        <s v="La Coruña"/>
        <s v="La Rioja"/>
        <s v="Las Palmas"/>
        <s v="León"/>
        <s v="Lérida"/>
        <s v="Lugo"/>
        <s v="Madrid"/>
        <s v="Málaga"/>
        <s v="Melilla"/>
        <s v="Murcia"/>
        <s v="Navarra"/>
        <s v="Orense"/>
        <s v="Palencia"/>
        <s v="Pontevedra"/>
        <s v="Salamanca"/>
        <s v="Santa Cruz de Tenerife"/>
        <s v="Segovia"/>
        <s v="Sevilla"/>
        <s v="Soria"/>
        <s v="Tarragona"/>
        <s v="Teruel"/>
        <s v="Toledo"/>
        <s v="Valencia"/>
        <s v="Valladolid"/>
        <s v="Vizcaya"/>
        <s v="Zamora"/>
        <s v="Zaragoza"/>
      </sharedItems>
    </cacheField>
  </cacheFields>
  <cacheHierarchies count="59">
    <cacheHierarchy uniqueName="[HistorialTiempo].[Fecha]" caption="Fecha" attribute="1" time="1" defaultMemberUniqueName="[HistorialTiempo].[Fecha].[All]" allUniqueName="[HistorialTiempo].[Fecha].[All]" dimensionUniqueName="[HistorialTiempo]" displayFolder="" count="2" memberValueDatatype="7" unbalanced="0">
      <fieldsUsage count="2">
        <fieldUsage x="-1"/>
        <fieldUsage x="1"/>
      </fieldsUsage>
    </cacheHierarchy>
    <cacheHierarchy uniqueName="[HistorialTiempo].[Provincia]" caption="Provincia" attribute="1" defaultMemberUniqueName="[HistorialTiempo].[Provincia].[All]" allUniqueName="[HistorialTiempo].[Provincia].[All]" dimensionUniqueName="[HistorialTiempo]" displayFolder="" count="2" memberValueDatatype="130" unbalanced="0">
      <fieldsUsage count="2">
        <fieldUsage x="-1"/>
        <fieldUsage x="0"/>
      </fieldsUsage>
    </cacheHierarchy>
    <cacheHierarchy uniqueName="[HistorialTiempo].[Provincia2]" caption="Provincia2" attribute="1" defaultMemberUniqueName="[HistorialTiempo].[Provincia2].[All]" allUniqueName="[HistorialTiempo].[Provincia2].[All]" dimensionUniqueName="[HistorialTiempo]" displayFolder="" count="0" memberValueDatatype="130" unbalanced="0"/>
    <cacheHierarchy uniqueName="[HistorialTiempo].[Máxima (ºC)]" caption="Máxima (ºC)" attribute="1" defaultMemberUniqueName="[HistorialTiempo].[Máxima (ºC)].[All]" allUniqueName="[HistorialTiempo].[Máxima (ºC)].[All]" dimensionUniqueName="[HistorialTiempo]" displayFolder="" count="0" memberValueDatatype="5" unbalanced="0"/>
    <cacheHierarchy uniqueName="[HistorialTiempo].[Estación Máxima]" caption="Estación Máxima" attribute="1" defaultMemberUniqueName="[HistorialTiempo].[Estación Máxima].[All]" allUniqueName="[HistorialTiempo].[Estación Máxima].[All]" dimensionUniqueName="[HistorialTiempo]" displayFolder="" count="0" memberValueDatatype="130" unbalanced="0"/>
    <cacheHierarchy uniqueName="[HistorialTiempo].[Hora Máxima]" caption="Hora Máxima" attribute="1" time="1" defaultMemberUniqueName="[HistorialTiempo].[Hora Máxima].[All]" allUniqueName="[HistorialTiempo].[Hora Máxima].[All]" dimensionUniqueName="[HistorialTiempo]" displayFolder="" count="0" memberValueDatatype="7" unbalanced="0"/>
    <cacheHierarchy uniqueName="[HistorialTiempo].[Mínima máx. (ºC)]" caption="Mínima máx. (ºC)" attribute="1" defaultMemberUniqueName="[HistorialTiempo].[Mínima máx. (ºC)].[All]" allUniqueName="[HistorialTiempo].[Mínima máx. (ºC)].[All]" dimensionUniqueName="[HistorialTiempo]" displayFolder="" count="0" memberValueDatatype="5" unbalanced="0"/>
    <cacheHierarchy uniqueName="[HistorialTiempo].[Estación Mínima máx.]" caption="Estación Mínima máx." attribute="1" defaultMemberUniqueName="[HistorialTiempo].[Estación Mínima máx.].[All]" allUniqueName="[HistorialTiempo].[Estación Mínima máx.].[All]" dimensionUniqueName="[HistorialTiempo]" displayFolder="" count="0" memberValueDatatype="130" unbalanced="0"/>
    <cacheHierarchy uniqueName="[HistorialTiempo].[Hora Mínima máx.]" caption="Hora Mínima máx." attribute="1" time="1" defaultMemberUniqueName="[HistorialTiempo].[Hora Mínima máx.].[All]" allUniqueName="[HistorialTiempo].[Hora Mínima máx.].[All]" dimensionUniqueName="[HistorialTiempo]" displayFolder="" count="0" memberValueDatatype="7" unbalanced="0"/>
    <cacheHierarchy uniqueName="[HistorialTiempo].[Mínima (ºC)]" caption="Mínima (ºC)" attribute="1" defaultMemberUniqueName="[HistorialTiempo].[Mínima (ºC)].[All]" allUniqueName="[HistorialTiempo].[Mínima (ºC)].[All]" dimensionUniqueName="[HistorialTiempo]" displayFolder="" count="0" memberValueDatatype="5" unbalanced="0"/>
    <cacheHierarchy uniqueName="[HistorialTiempo].[Estación Mínima]" caption="Estación Mínima" attribute="1" defaultMemberUniqueName="[HistorialTiempo].[Estación Mínima].[All]" allUniqueName="[HistorialTiempo].[Estación Mínima].[All]" dimensionUniqueName="[HistorialTiempo]" displayFolder="" count="0" memberValueDatatype="130" unbalanced="0"/>
    <cacheHierarchy uniqueName="[HistorialTiempo].[Hora Mínima]" caption="Hora Mínima" attribute="1" time="1" defaultMemberUniqueName="[HistorialTiempo].[Hora Mínima].[All]" allUniqueName="[HistorialTiempo].[Hora Mínima].[All]" dimensionUniqueName="[HistorialTiempo]" displayFolder="" count="0" memberValueDatatype="7" unbalanced="0"/>
    <cacheHierarchy uniqueName="[HistorialTiempo].[Racha (km/h)]" caption="Racha (km/h)" attribute="1" defaultMemberUniqueName="[HistorialTiempo].[Racha (km/h)].[All]" allUniqueName="[HistorialTiempo].[Racha (km/h)].[All]" dimensionUniqueName="[HistorialTiempo]" displayFolder="" count="0" memberValueDatatype="20" unbalanced="0"/>
    <cacheHierarchy uniqueName="[HistorialTiempo].[Estación Racha]" caption="Estación Racha" attribute="1" defaultMemberUniqueName="[HistorialTiempo].[Estación Racha].[All]" allUniqueName="[HistorialTiempo].[Estación Racha].[All]" dimensionUniqueName="[HistorialTiempo]" displayFolder="" count="0" memberValueDatatype="130" unbalanced="0"/>
    <cacheHierarchy uniqueName="[HistorialTiempo].[Hora Racha]" caption="Hora Racha" attribute="1" time="1" defaultMemberUniqueName="[HistorialTiempo].[Hora Racha].[All]" allUniqueName="[HistorialTiempo].[Hora Racha].[All]" dimensionUniqueName="[HistorialTiempo]" displayFolder="" count="0" memberValueDatatype="7" unbalanced="0"/>
    <cacheHierarchy uniqueName="[HistorialTiempo].[Velocidad máxima (km/h)]" caption="Velocidad máxima (km/h)" attribute="1" defaultMemberUniqueName="[HistorialTiempo].[Velocidad máxima (km/h)].[All]" allUniqueName="[HistorialTiempo].[Velocidad máxima (km/h)].[All]" dimensionUniqueName="[HistorialTiempo]" displayFolder="" count="0" memberValueDatatype="20" unbalanced="0"/>
    <cacheHierarchy uniqueName="[HistorialTiempo].[Estación Velocidad]" caption="Estación Velocidad" attribute="1" defaultMemberUniqueName="[HistorialTiempo].[Estación Velocidad].[All]" allUniqueName="[HistorialTiempo].[Estación Velocidad].[All]" dimensionUniqueName="[HistorialTiempo]" displayFolder="" count="0" memberValueDatatype="130" unbalanced="0"/>
    <cacheHierarchy uniqueName="[HistorialTiempo].[Hora Velocidad]" caption="Hora Velocidad" attribute="1" time="1" defaultMemberUniqueName="[HistorialTiempo].[Hora Velocidad].[All]" allUniqueName="[HistorialTiempo].[Hora Velocidad].[All]" dimensionUniqueName="[HistorialTiempo]" displayFolder="" count="0" memberValueDatatype="7" unbalanced="0"/>
    <cacheHierarchy uniqueName="[HistorialTiempo].[Precipitación (mm)]" caption="Precipitación (mm)" attribute="1" defaultMemberUniqueName="[HistorialTiempo].[Precipitación (mm)].[All]" allUniqueName="[HistorialTiempo].[Precipitación (mm)].[All]" dimensionUniqueName="[HistorialTiempo]" displayFolder="" count="0" memberValueDatatype="5" unbalanced="0"/>
    <cacheHierarchy uniqueName="[HistorialTiempo].[Estación Precipitación]" caption="Estación Precipitación" attribute="1" defaultMemberUniqueName="[HistorialTiempo].[Estación Precipitación].[All]" allUniqueName="[HistorialTiempo].[Estación Precipitación].[All]" dimensionUniqueName="[HistorialTiempo]" displayFolder="" count="0" memberValueDatatype="130" unbalanced="0"/>
    <cacheHierarchy uniqueName="[HistorialTiempo1].[Fecha]" caption="Fecha" attribute="1" time="1" defaultMemberUniqueName="[HistorialTiempo1].[Fecha].[All]" allUniqueName="[HistorialTiempo1].[Fecha].[All]" dimensionUniqueName="[HistorialTiempo1]" displayFolder="" count="0" memberValueDatatype="7" unbalanced="0"/>
    <cacheHierarchy uniqueName="[HistorialTiempo1].[Provincia]" caption="Provincia" attribute="1" defaultMemberUniqueName="[HistorialTiempo1].[Provincia].[All]" allUniqueName="[HistorialTiempo1].[Provincia].[All]" dimensionUniqueName="[HistorialTiempo1]" displayFolder="" count="0" memberValueDatatype="130" unbalanced="0"/>
    <cacheHierarchy uniqueName="[HistorialTiempo1].[Provincia2]" caption="Provincia2" attribute="1" defaultMemberUniqueName="[HistorialTiempo1].[Provincia2].[All]" allUniqueName="[HistorialTiempo1].[Provincia2].[All]" dimensionUniqueName="[HistorialTiempo1]" displayFolder="" count="0" memberValueDatatype="130" unbalanced="0"/>
    <cacheHierarchy uniqueName="[HistorialTiempo1].[Máxima (ºC)]" caption="Máxima (ºC)" attribute="1" defaultMemberUniqueName="[HistorialTiempo1].[Máxima (ºC)].[All]" allUniqueName="[HistorialTiempo1].[Máxima (ºC)].[All]" dimensionUniqueName="[HistorialTiempo1]" displayFolder="" count="0" memberValueDatatype="5" unbalanced="0"/>
    <cacheHierarchy uniqueName="[HistorialTiempo1].[Estación Máxima]" caption="Estación Máxima" attribute="1" defaultMemberUniqueName="[HistorialTiempo1].[Estación Máxima].[All]" allUniqueName="[HistorialTiempo1].[Estación Máxima].[All]" dimensionUniqueName="[HistorialTiempo1]" displayFolder="" count="0" memberValueDatatype="130" unbalanced="0"/>
    <cacheHierarchy uniqueName="[HistorialTiempo1].[Hora Máxima]" caption="Hora Máxima" attribute="1" time="1" defaultMemberUniqueName="[HistorialTiempo1].[Hora Máxima].[All]" allUniqueName="[HistorialTiempo1].[Hora Máxima].[All]" dimensionUniqueName="[HistorialTiempo1]" displayFolder="" count="0" memberValueDatatype="7" unbalanced="0"/>
    <cacheHierarchy uniqueName="[HistorialTiempo1].[Mínima máx. (ºC)]" caption="Mínima máx. (ºC)" attribute="1" defaultMemberUniqueName="[HistorialTiempo1].[Mínima máx. (ºC)].[All]" allUniqueName="[HistorialTiempo1].[Mínima máx. (ºC)].[All]" dimensionUniqueName="[HistorialTiempo1]" displayFolder="" count="0" memberValueDatatype="5" unbalanced="0"/>
    <cacheHierarchy uniqueName="[HistorialTiempo1].[Estación Mínima máx.]" caption="Estación Mínima máx." attribute="1" defaultMemberUniqueName="[HistorialTiempo1].[Estación Mínima máx.].[All]" allUniqueName="[HistorialTiempo1].[Estación Mínima máx.].[All]" dimensionUniqueName="[HistorialTiempo1]" displayFolder="" count="0" memberValueDatatype="130" unbalanced="0"/>
    <cacheHierarchy uniqueName="[HistorialTiempo1].[Hora Mínima máx.]" caption="Hora Mínima máx." attribute="1" time="1" defaultMemberUniqueName="[HistorialTiempo1].[Hora Mínima máx.].[All]" allUniqueName="[HistorialTiempo1].[Hora Mínima máx.].[All]" dimensionUniqueName="[HistorialTiempo1]" displayFolder="" count="0" memberValueDatatype="7" unbalanced="0"/>
    <cacheHierarchy uniqueName="[HistorialTiempo1].[Mínima (ºC)]" caption="Mínima (ºC)" attribute="1" defaultMemberUniqueName="[HistorialTiempo1].[Mínima (ºC)].[All]" allUniqueName="[HistorialTiempo1].[Mínima (ºC)].[All]" dimensionUniqueName="[HistorialTiempo1]" displayFolder="" count="0" memberValueDatatype="5" unbalanced="0"/>
    <cacheHierarchy uniqueName="[HistorialTiempo1].[Estación Mínima]" caption="Estación Mínima" attribute="1" defaultMemberUniqueName="[HistorialTiempo1].[Estación Mínima].[All]" allUniqueName="[HistorialTiempo1].[Estación Mínima].[All]" dimensionUniqueName="[HistorialTiempo1]" displayFolder="" count="0" memberValueDatatype="130" unbalanced="0"/>
    <cacheHierarchy uniqueName="[HistorialTiempo1].[Hora Mínima]" caption="Hora Mínima" attribute="1" time="1" defaultMemberUniqueName="[HistorialTiempo1].[Hora Mínima].[All]" allUniqueName="[HistorialTiempo1].[Hora Mínima].[All]" dimensionUniqueName="[HistorialTiempo1]" displayFolder="" count="0" memberValueDatatype="7" unbalanced="0"/>
    <cacheHierarchy uniqueName="[HistorialTiempo1].[Racha (km/h)]" caption="Racha (km/h)" attribute="1" defaultMemberUniqueName="[HistorialTiempo1].[Racha (km/h)].[All]" allUniqueName="[HistorialTiempo1].[Racha (km/h)].[All]" dimensionUniqueName="[HistorialTiempo1]" displayFolder="" count="0" memberValueDatatype="20" unbalanced="0"/>
    <cacheHierarchy uniqueName="[HistorialTiempo1].[Estación Racha]" caption="Estación Racha" attribute="1" defaultMemberUniqueName="[HistorialTiempo1].[Estación Racha].[All]" allUniqueName="[HistorialTiempo1].[Estación Racha].[All]" dimensionUniqueName="[HistorialTiempo1]" displayFolder="" count="0" memberValueDatatype="130" unbalanced="0"/>
    <cacheHierarchy uniqueName="[HistorialTiempo1].[Hora Racha]" caption="Hora Racha" attribute="1" time="1" defaultMemberUniqueName="[HistorialTiempo1].[Hora Racha].[All]" allUniqueName="[HistorialTiempo1].[Hora Racha].[All]" dimensionUniqueName="[HistorialTiempo1]" displayFolder="" count="0" memberValueDatatype="7" unbalanced="0"/>
    <cacheHierarchy uniqueName="[HistorialTiempo1].[Velocidad máxima (km/h)]" caption="Velocidad máxima (km/h)" attribute="1" defaultMemberUniqueName="[HistorialTiempo1].[Velocidad máxima (km/h)].[All]" allUniqueName="[HistorialTiempo1].[Velocidad máxima (km/h)].[All]" dimensionUniqueName="[HistorialTiempo1]" displayFolder="" count="0" memberValueDatatype="20" unbalanced="0"/>
    <cacheHierarchy uniqueName="[HistorialTiempo1].[Estación Velocidad]" caption="Estación Velocidad" attribute="1" defaultMemberUniqueName="[HistorialTiempo1].[Estación Velocidad].[All]" allUniqueName="[HistorialTiempo1].[Estación Velocidad].[All]" dimensionUniqueName="[HistorialTiempo1]" displayFolder="" count="0" memberValueDatatype="130" unbalanced="0"/>
    <cacheHierarchy uniqueName="[HistorialTiempo1].[Hora Velocidad]" caption="Hora Velocidad" attribute="1" time="1" defaultMemberUniqueName="[HistorialTiempo1].[Hora Velocidad].[All]" allUniqueName="[HistorialTiempo1].[Hora Velocidad].[All]" dimensionUniqueName="[HistorialTiempo1]" displayFolder="" count="0" memberValueDatatype="7" unbalanced="0"/>
    <cacheHierarchy uniqueName="[HistorialTiempo1].[Precipitación (mm)]" caption="Precipitación (mm)" attribute="1" defaultMemberUniqueName="[HistorialTiempo1].[Precipitación (mm)].[All]" allUniqueName="[HistorialTiempo1].[Precipitación (mm)].[All]" dimensionUniqueName="[HistorialTiempo1]" displayFolder="" count="0" memberValueDatatype="5" unbalanced="0"/>
    <cacheHierarchy uniqueName="[HistorialTiempo1].[Estación Precipitación]" caption="Estación Precipitación" attribute="1" defaultMemberUniqueName="[HistorialTiempo1].[Estación Precipitación].[All]" allUniqueName="[HistorialTiempo1].[Estación Precipitación].[All]" dimensionUniqueName="[HistorialTiempo1]" displayFolder="" count="0" memberValueDatatype="130" unbalanced="0"/>
    <cacheHierarchy uniqueName="[TablaAutonomías].[Autonomías]" caption="Autonomías" attribute="1" defaultMemberUniqueName="[TablaAutonomías].[Autonomías].[All]" allUniqueName="[TablaAutonomías].[Autonomías].[All]" dimensionUniqueName="[TablaAutonomías]" displayFolder="" count="2" memberValueDatatype="130" unbalanced="0">
      <fieldsUsage count="2">
        <fieldUsage x="-1"/>
        <fieldUsage x="2"/>
      </fieldsUsage>
    </cacheHierarchy>
    <cacheHierarchy uniqueName="[TablaAutonomías].[50 Provincias + 2 CA]" caption="50 Provincias + 2 CA" attribute="1" defaultMemberUniqueName="[TablaAutonomías].[50 Provincias + 2 CA].[All]" allUniqueName="[TablaAutonomías].[50 Provincias + 2 CA].[All]" dimensionUniqueName="[TablaAutonomías]" displayFolder="" count="2" memberValueDatatype="130" unbalanced="0">
      <fieldsUsage count="2">
        <fieldUsage x="-1"/>
        <fieldUsage x="4"/>
      </fieldsUsage>
    </cacheHierarchy>
    <cacheHierarchy uniqueName="[Measures].[__XL_Count HistorialTiempo]" caption="__XL_Count HistorialTiempo" measure="1" displayFolder="" measureGroup="HistorialTiempo" count="0" hidden="1"/>
    <cacheHierarchy uniqueName="[Measures].[__XL_Count TablaAutonomías]" caption="__XL_Count TablaAutonomías" measure="1" displayFolder="" measureGroup="TablaAutonomías" count="0" hidden="1"/>
    <cacheHierarchy uniqueName="[Measures].[__XL_Count HistorialTiempo1]" caption="__XL_Count HistorialTiempo1" measure="1" displayFolder="" measureGroup="HistorialTiempo1" count="0" hidden="1"/>
    <cacheHierarchy uniqueName="[Measures].[__No measures defined]" caption="__No measures defined" measure="1" displayFolder="" count="0" hidden="1"/>
    <cacheHierarchy uniqueName="[Measures].[Suma de Racha (km/h)]" caption="Suma de Rach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Máxima (ºC)]" caption="Suma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áx. de Máxima (ºC)]" caption="Máx. de Máx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a de Mínima máx. (ºC)]" caption="Suma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Máx. de Mínima máx. (ºC)]" caption="Máx. de Mínima máx.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Mínima (ºC)]" caption="Suma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ín. de Mínima (ºC)]" caption="Mín. de Mínima (ºC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Máx. de Racha (km/h)]" caption="Máx. de Racha (km/h)" measure="1" displayFolder="" measureGroup="HistorialTiemp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Velocidad máxima (km/h)]" caption="Suma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áx. de Velocidad máxima (km/h)]" caption="Máx. de Velocidad máxima (km/h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Precipitación (mm)]" caption="Suma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Máx. de Precipitación (mm)]" caption="Máx. de Precipitación (mm)" measure="1" displayFolder="" measureGroup="HistorialTiempo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Racha (km/h) 2]" caption="Suma de Racha (km/h) 2" measure="1" displayFolder="" measureGroup="HistorialTiempo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</cacheHierarchies>
  <kpis count="0"/>
  <dimensions count="4">
    <dimension name="HistorialTiempo" uniqueName="[HistorialTiempo]" caption="HistorialTiempo"/>
    <dimension name="HistorialTiempo1" uniqueName="[HistorialTiempo1]" caption="HistorialTiempo1"/>
    <dimension measure="1" name="Measures" uniqueName="[Measures]" caption="Measures"/>
    <dimension name="TablaAutonomías" uniqueName="[TablaAutonomías]" caption="TablaAutonomías"/>
  </dimensions>
  <measureGroups count="3">
    <measureGroup name="HistorialTiempo" caption="HistorialTiempo"/>
    <measureGroup name="HistorialTiempo1" caption="HistorialTiempo1"/>
    <measureGroup name="TablaAutonomías" caption="TablaAutonomías"/>
  </measureGroups>
  <maps count="4">
    <map measureGroup="0" dimension="0"/>
    <map measureGroup="0" dimension="3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A8555C-810F-4D93-ABAB-2B5B1A10DAE6}" name="TablaDinámicaTiempoMapa" cacheId="24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rowHeaderCaption="Provincia">
  <location ref="A1:S53" firstHeaderRow="1" firstDataRow="1" firstDataCol="19"/>
  <pivotFields count="20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Máximas (°C)" axis="axisRow" compact="0" allDrilled="1" outline="0" subtotalTop="0" showAll="0" dataSourceSort="1" defaultSubtotal="0" defaultAttributeDrillState="1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name="Hora Máximas" axis="axisRow" compact="0" allDrilled="1" outline="0" subtotalTop="0" showAll="0" dataSourceSort="1" defaultSubtotal="0" defaultAttributeDrillState="1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Estación Máximas" axis="axisRow" compact="0" allDrilled="1" outline="0" subtotalTop="0" showAll="0" dataSourceSort="1" defaultSubtotal="0" defaultAttributeDrillState="1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name="Mínimas máx. (°C)" axis="axisRow" compact="0" allDrilled="1" outline="0" subtotalTop="0" showAll="0" dataSourceSort="1" defaultSubtotal="0" defaultAttributeDrillState="1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</pivotField>
    <pivotField name="Hora Mínimas" axis="axisRow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name="Estación Mínimas máx." axis="axisRow" compact="0" allDrilled="1" outline="0" subtotalTop="0" showAll="0" dataSourceSort="1" defaultSubtotal="0" defaultAttributeDrillState="1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name="Hora Mínimas máx." axis="axisRow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name="Mínimas (°C)" axis="axisRow" compact="0" allDrilled="1" outline="0" subtotalTop="0" showAll="0" dataSourceSort="1" defaultSubtotal="0" defaultAttributeDrillState="1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</items>
    </pivotField>
    <pivotField name="Estación Mínimas" axis="axisRow" compact="0" allDrilled="1" outline="0" subtotalTop="0" showAll="0" dataSourceSort="1" defaultSubtotal="0" defaultAttributeDrillState="1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</items>
    </pivotField>
    <pivotField axis="axisRow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allDrilled="1" outline="0" subtotalTop="0" showAll="0" dataSourceSort="1" defaultSubtotal="0" defaultAttributeDrillState="1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</pivotField>
    <pivotField axis="axisRow" compact="0" allDrilled="1" outline="0" subtotalTop="0" showAll="0" dataSourceSort="1" defaultSubtotal="0" defaultAttributeDrillState="1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axis="axisRow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Row" compact="0" allDrilled="1" outline="0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allDrilled="1" outline="0" subtotalTop="0" showAll="0" dataSourceSort="1" defaultSubtotal="0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allDrilled="1" outline="0" subtotalTop="0" showAll="0" dataSourceSort="1" defaultSubtotal="0" defaultAttributeDrillState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allDrilled="1" outline="0" subtotalTop="0" showAll="0" dataSourceSort="1" defaultSubtotal="0" defaultAttributeDrillState="1"/>
  </pivotFields>
  <rowFields count="19">
    <field x="0"/>
    <field x="1"/>
    <field x="2"/>
    <field x="4"/>
    <field x="3"/>
    <field x="5"/>
    <field x="7"/>
    <field x="8"/>
    <field x="9"/>
    <field x="10"/>
    <field x="6"/>
    <field x="11"/>
    <field x="12"/>
    <field x="13"/>
    <field x="14"/>
    <field x="15"/>
    <field x="16"/>
    <field x="17"/>
    <field x="18"/>
  </rowFields>
  <rowItems count="52">
    <i>
      <x/>
      <x/>
      <x/>
      <x/>
      <x/>
      <x/>
      <x/>
      <x/>
      <x/>
      <x/>
      <x/>
      <x/>
      <x/>
      <x/>
      <x/>
      <x/>
      <x/>
      <x/>
      <x/>
    </i>
    <i r="1">
      <x v="1"/>
      <x v="1"/>
      <x v="1"/>
      <x v="1"/>
      <x v="1"/>
      <x v="1"/>
      <x/>
      <x v="1"/>
      <x v="1"/>
      <x v="1"/>
      <x v="1"/>
      <x v="1"/>
      <x v="1"/>
      <x v="1"/>
      <x v="1"/>
      <x v="1"/>
      <x v="1"/>
      <x v="1"/>
    </i>
    <i r="1">
      <x v="2"/>
      <x v="1"/>
      <x v="2"/>
      <x v="2"/>
      <x v="2"/>
      <x v="2"/>
      <x v="1"/>
      <x v="2"/>
      <x v="2"/>
      <x v="2"/>
      <x v="2"/>
      <x v="2"/>
      <x v="2"/>
      <x v="2"/>
      <x v="2"/>
      <x v="2"/>
      <x v="2"/>
      <x v="2"/>
    </i>
    <i r="1">
      <x v="3"/>
      <x v="2"/>
      <x v="3"/>
      <x v="3"/>
      <x v="3"/>
      <x v="3"/>
      <x v="2"/>
      <x v="3"/>
      <x v="3"/>
      <x v="3"/>
      <x v="3"/>
      <x v="3"/>
      <x v="3"/>
      <x v="3"/>
      <x v="3"/>
      <x v="3"/>
      <x v="3"/>
      <x v="3"/>
    </i>
    <i r="1">
      <x v="4"/>
      <x v="3"/>
      <x v="4"/>
      <x v="4"/>
      <x v="4"/>
      <x v="4"/>
      <x v="3"/>
      <x v="4"/>
      <x v="4"/>
      <x v="4"/>
      <x v="1"/>
      <x v="4"/>
      <x v="4"/>
      <x v="4"/>
      <x v="4"/>
      <x v="4"/>
      <x v="4"/>
      <x v="4"/>
    </i>
    <i r="1">
      <x v="5"/>
      <x v="4"/>
      <x v="5"/>
      <x v="5"/>
      <x v="5"/>
      <x v="5"/>
      <x v="4"/>
      <x v="5"/>
      <x v="5"/>
      <x v="5"/>
      <x v="4"/>
      <x v="5"/>
      <x v="5"/>
      <x v="5"/>
      <x v="5"/>
      <x v="5"/>
      <x v="3"/>
      <x v="3"/>
    </i>
    <i r="1">
      <x v="6"/>
      <x v="5"/>
      <x v="6"/>
      <x v="6"/>
      <x v="6"/>
      <x v="6"/>
      <x v="5"/>
      <x v="6"/>
      <x v="6"/>
      <x v="6"/>
      <x v="5"/>
      <x v="6"/>
      <x v="6"/>
      <x v="6"/>
      <x v="6"/>
      <x v="1"/>
      <x v="3"/>
      <x v="3"/>
    </i>
    <i r="1">
      <x v="7"/>
      <x v="6"/>
      <x v="7"/>
      <x v="2"/>
      <x v="7"/>
      <x v="7"/>
      <x v="5"/>
      <x v="7"/>
      <x v="7"/>
      <x v="6"/>
      <x v="6"/>
      <x v="7"/>
      <x v="7"/>
      <x v="7"/>
      <x v="7"/>
      <x v="6"/>
      <x v="5"/>
      <x v="5"/>
    </i>
    <i r="1">
      <x v="8"/>
      <x v="7"/>
      <x v="8"/>
      <x v="7"/>
      <x v="8"/>
      <x v="8"/>
      <x v="6"/>
      <x v="8"/>
      <x v="8"/>
      <x v="4"/>
      <x v="4"/>
      <x v="8"/>
      <x v="8"/>
      <x v="8"/>
      <x v="8"/>
      <x v="7"/>
      <x v="6"/>
      <x v="6"/>
    </i>
    <i r="1">
      <x v="9"/>
      <x v="8"/>
      <x v="9"/>
      <x v="8"/>
      <x v="9"/>
      <x v="9"/>
      <x v="7"/>
      <x v="9"/>
      <x v="9"/>
      <x v="7"/>
      <x v="7"/>
      <x v="9"/>
      <x v="9"/>
      <x v="9"/>
      <x v="9"/>
      <x v="8"/>
      <x v="3"/>
      <x v="3"/>
    </i>
    <i r="1">
      <x v="10"/>
      <x v="9"/>
      <x v="10"/>
      <x v="9"/>
      <x v="10"/>
      <x v="10"/>
      <x v="8"/>
      <x v="10"/>
      <x v="10"/>
      <x v="8"/>
      <x v="8"/>
      <x v="10"/>
      <x/>
      <x v="7"/>
      <x v="10"/>
      <x v="9"/>
      <x v="3"/>
      <x v="3"/>
    </i>
    <i r="1">
      <x v="11"/>
      <x v="10"/>
      <x v="11"/>
      <x v="10"/>
      <x v="11"/>
      <x v="11"/>
      <x v="9"/>
      <x v="11"/>
      <x v="11"/>
      <x v="9"/>
      <x v="6"/>
      <x v="11"/>
      <x v="10"/>
      <x v="10"/>
      <x v="11"/>
      <x v="10"/>
      <x v="7"/>
      <x v="7"/>
    </i>
    <i r="1">
      <x v="12"/>
      <x v="11"/>
      <x v="12"/>
      <x v="11"/>
      <x v="12"/>
      <x v="12"/>
      <x v="10"/>
      <x v="12"/>
      <x v="12"/>
      <x v="10"/>
      <x v="9"/>
      <x v="12"/>
      <x v="11"/>
      <x v="4"/>
      <x v="12"/>
      <x v="11"/>
      <x v="6"/>
      <x v="8"/>
    </i>
    <i r="1">
      <x v="13"/>
      <x v="12"/>
      <x v="13"/>
      <x/>
      <x v="13"/>
      <x v="13"/>
      <x v="11"/>
      <x v="13"/>
      <x v="13"/>
      <x v="11"/>
      <x v="7"/>
      <x v="13"/>
      <x v="12"/>
      <x/>
      <x v="13"/>
      <x v="12"/>
      <x v="3"/>
      <x v="3"/>
    </i>
    <i r="1">
      <x v="14"/>
      <x v="13"/>
      <x v="14"/>
      <x v="9"/>
      <x v="14"/>
      <x v="14"/>
      <x v="12"/>
      <x v="14"/>
      <x v="14"/>
      <x v="6"/>
      <x v="10"/>
      <x v="14"/>
      <x v="1"/>
      <x v="11"/>
      <x v="14"/>
      <x v="13"/>
      <x v="3"/>
      <x v="3"/>
    </i>
    <i r="1">
      <x v="15"/>
      <x v="14"/>
      <x v="15"/>
      <x v="12"/>
      <x v="15"/>
      <x v="15"/>
      <x v="12"/>
      <x v="15"/>
      <x v="15"/>
      <x v="12"/>
      <x v="11"/>
      <x v="15"/>
      <x v="13"/>
      <x v="12"/>
      <x v="15"/>
      <x v="14"/>
      <x v="3"/>
      <x v="3"/>
    </i>
    <i r="1">
      <x v="16"/>
      <x v="15"/>
      <x v="16"/>
      <x v="6"/>
      <x v="16"/>
      <x v="16"/>
      <x v="13"/>
      <x/>
      <x v="16"/>
      <x v="13"/>
      <x v="12"/>
      <x v="16"/>
      <x v="14"/>
      <x v="1"/>
      <x v="16"/>
      <x v="15"/>
      <x v="8"/>
      <x v="9"/>
    </i>
    <i r="1">
      <x v="17"/>
      <x v="16"/>
      <x v="17"/>
      <x v="13"/>
      <x v="17"/>
      <x v="17"/>
      <x v="14"/>
      <x v="11"/>
      <x v="17"/>
      <x v="7"/>
      <x v="12"/>
      <x v="17"/>
      <x v="15"/>
      <x v="3"/>
      <x v="17"/>
      <x v="16"/>
      <x v="9"/>
      <x v="10"/>
    </i>
    <i r="1">
      <x v="18"/>
      <x v="17"/>
      <x v="18"/>
      <x v="14"/>
      <x v="18"/>
      <x v="18"/>
      <x v="13"/>
      <x v="16"/>
      <x v="18"/>
      <x v="14"/>
      <x v="13"/>
      <x v="18"/>
      <x v="16"/>
      <x v="13"/>
      <x v="18"/>
      <x v="17"/>
      <x v="3"/>
      <x v="3"/>
    </i>
    <i r="1">
      <x v="19"/>
      <x v="6"/>
      <x v="19"/>
      <x v="1"/>
      <x v="19"/>
      <x v="19"/>
      <x v="15"/>
      <x v="17"/>
      <x v="19"/>
      <x v="15"/>
      <x v="14"/>
      <x v="19"/>
      <x v="17"/>
      <x v="14"/>
      <x v="19"/>
      <x v="18"/>
      <x v="10"/>
      <x v="11"/>
    </i>
    <i r="1">
      <x v="20"/>
      <x v="18"/>
      <x v="20"/>
      <x v="7"/>
      <x v="4"/>
      <x v="20"/>
      <x v="16"/>
      <x v="18"/>
      <x v="20"/>
      <x v="16"/>
      <x v="15"/>
      <x v="20"/>
      <x/>
      <x v="14"/>
      <x v="20"/>
      <x v="19"/>
      <x v="11"/>
      <x v="12"/>
    </i>
    <i r="1">
      <x v="21"/>
      <x v="19"/>
      <x v="21"/>
      <x v="15"/>
      <x v="20"/>
      <x v="21"/>
      <x v="8"/>
      <x v="19"/>
      <x v="21"/>
      <x v="17"/>
      <x v="16"/>
      <x v="21"/>
      <x v="18"/>
      <x v="7"/>
      <x v="21"/>
      <x v="1"/>
      <x v="3"/>
      <x v="3"/>
    </i>
    <i r="1">
      <x v="22"/>
      <x v="20"/>
      <x v="22"/>
      <x v="16"/>
      <x v="21"/>
      <x v="22"/>
      <x v="5"/>
      <x v="20"/>
      <x v="22"/>
      <x v="18"/>
      <x v="17"/>
      <x v="22"/>
      <x v="19"/>
      <x v="13"/>
      <x v="22"/>
      <x v="20"/>
      <x v="12"/>
      <x v="13"/>
    </i>
    <i r="1">
      <x v="23"/>
      <x v="21"/>
      <x v="23"/>
      <x v="9"/>
      <x v="22"/>
      <x v="23"/>
      <x v="17"/>
      <x v="21"/>
      <x v="23"/>
      <x v="19"/>
      <x v="1"/>
      <x v="23"/>
      <x v="20"/>
      <x v="7"/>
      <x v="23"/>
      <x v="2"/>
      <x v="3"/>
      <x v="3"/>
    </i>
    <i r="1">
      <x v="24"/>
      <x v="22"/>
      <x v="24"/>
      <x v="4"/>
      <x v="11"/>
      <x v="24"/>
      <x v="18"/>
      <x v="22"/>
      <x v="24"/>
      <x v="2"/>
      <x v="18"/>
      <x v="24"/>
      <x v="16"/>
      <x v="8"/>
      <x v="24"/>
      <x v="21"/>
      <x v="13"/>
      <x v="14"/>
    </i>
    <i r="1">
      <x v="25"/>
      <x v="23"/>
      <x v="25"/>
      <x v="17"/>
      <x v="11"/>
      <x v="25"/>
      <x v="19"/>
      <x v="23"/>
      <x v="25"/>
      <x v="20"/>
      <x v="7"/>
      <x v="25"/>
      <x v="21"/>
      <x v="15"/>
      <x v="25"/>
      <x v="22"/>
      <x v="14"/>
      <x v="15"/>
    </i>
    <i r="1">
      <x v="26"/>
      <x v="24"/>
      <x v="26"/>
      <x v="18"/>
      <x v="5"/>
      <x v="26"/>
      <x v="12"/>
      <x v="24"/>
      <x v="26"/>
      <x v="21"/>
      <x v="19"/>
      <x v="26"/>
      <x v="9"/>
      <x v="2"/>
      <x v="26"/>
      <x v="23"/>
      <x v="15"/>
      <x v="16"/>
    </i>
    <i r="1">
      <x v="27"/>
      <x v="25"/>
      <x v="27"/>
      <x v="14"/>
      <x v="23"/>
      <x v="27"/>
      <x v="20"/>
      <x v="25"/>
      <x v="27"/>
      <x v="10"/>
      <x v="20"/>
      <x v="27"/>
      <x v="22"/>
      <x v="16"/>
      <x v="27"/>
      <x v="24"/>
      <x v="3"/>
      <x v="3"/>
    </i>
    <i r="1">
      <x v="28"/>
      <x v="26"/>
      <x v="28"/>
      <x v="19"/>
      <x v="24"/>
      <x v="28"/>
      <x v="14"/>
      <x v="26"/>
      <x v="28"/>
      <x v="22"/>
      <x v="21"/>
      <x v="28"/>
      <x v="9"/>
      <x v="17"/>
      <x v="28"/>
      <x v="25"/>
      <x v="16"/>
      <x v="17"/>
    </i>
    <i r="1">
      <x v="29"/>
      <x v="20"/>
      <x v="29"/>
      <x v="20"/>
      <x v="25"/>
      <x v="29"/>
      <x v="21"/>
      <x v="27"/>
      <x v="29"/>
      <x v="23"/>
      <x v="12"/>
      <x v="29"/>
      <x v="23"/>
      <x v="12"/>
      <x v="29"/>
      <x v="26"/>
      <x v="17"/>
      <x v="18"/>
    </i>
    <i r="1">
      <x v="30"/>
      <x v="27"/>
      <x v="30"/>
      <x/>
      <x v="26"/>
      <x v="30"/>
      <x v="14"/>
      <x v="28"/>
      <x v="30"/>
      <x v="16"/>
      <x v="22"/>
      <x v="30"/>
      <x v="3"/>
      <x v="18"/>
      <x v="30"/>
      <x v="27"/>
      <x v="18"/>
      <x v="19"/>
    </i>
    <i r="1">
      <x v="31"/>
      <x v="1"/>
      <x v="31"/>
      <x/>
      <x v="27"/>
      <x v="31"/>
      <x v="22"/>
      <x v="8"/>
      <x v="31"/>
      <x v="17"/>
      <x v="23"/>
      <x v="31"/>
      <x v="24"/>
      <x v="7"/>
      <x v="31"/>
      <x v="28"/>
      <x v="3"/>
      <x v="3"/>
    </i>
    <i r="1">
      <x v="32"/>
      <x v="28"/>
      <x v="32"/>
      <x/>
      <x v="28"/>
      <x v="32"/>
      <x v="23"/>
      <x v="29"/>
      <x v="32"/>
      <x v="17"/>
      <x v="24"/>
      <x v="32"/>
      <x v="13"/>
      <x v="19"/>
      <x v="32"/>
      <x v="29"/>
      <x v="3"/>
      <x v="3"/>
    </i>
    <i r="1">
      <x v="33"/>
      <x v="29"/>
      <x v="33"/>
      <x v="8"/>
      <x v="17"/>
      <x v="33"/>
      <x v="14"/>
      <x v="30"/>
      <x v="33"/>
      <x v="6"/>
      <x v="4"/>
      <x v="33"/>
      <x v="25"/>
      <x v="14"/>
      <x v="33"/>
      <x v="30"/>
      <x v="3"/>
      <x v="3"/>
    </i>
    <i r="1">
      <x v="34"/>
      <x v="30"/>
      <x v="34"/>
      <x v="3"/>
      <x v="29"/>
      <x v="34"/>
      <x/>
      <x v="31"/>
      <x v="34"/>
      <x v="24"/>
      <x v="25"/>
      <x v="34"/>
      <x v="26"/>
      <x v="1"/>
      <x v="34"/>
      <x v="31"/>
      <x v="13"/>
      <x v="20"/>
    </i>
    <i r="1">
      <x v="35"/>
      <x v="31"/>
      <x v="35"/>
      <x v="6"/>
      <x v="30"/>
      <x v="35"/>
      <x v="2"/>
      <x v="32"/>
      <x v="35"/>
      <x v="25"/>
      <x v="2"/>
      <x v="35"/>
      <x v="27"/>
      <x v="20"/>
      <x v="35"/>
      <x v="29"/>
      <x v="19"/>
      <x v="21"/>
    </i>
    <i r="1">
      <x v="36"/>
      <x v="32"/>
      <x v="36"/>
      <x v="21"/>
      <x v="31"/>
      <x v="36"/>
      <x v="14"/>
      <x v="2"/>
      <x v="36"/>
      <x v="6"/>
      <x v="18"/>
      <x v="36"/>
      <x v="6"/>
      <x/>
      <x v="36"/>
      <x v="31"/>
      <x v="6"/>
      <x v="22"/>
    </i>
    <i r="1">
      <x v="37"/>
      <x v="33"/>
      <x v="37"/>
      <x v="20"/>
      <x v="25"/>
      <x v="37"/>
      <x v="4"/>
      <x v="26"/>
      <x v="37"/>
      <x v="26"/>
      <x v="10"/>
      <x v="37"/>
      <x v="28"/>
      <x v="7"/>
      <x v="37"/>
      <x v="32"/>
      <x v="20"/>
      <x v="23"/>
    </i>
    <i r="1">
      <x v="38"/>
      <x v="23"/>
      <x v="38"/>
      <x v="19"/>
      <x v="32"/>
      <x v="38"/>
      <x v="17"/>
      <x v="33"/>
      <x v="38"/>
      <x v="21"/>
      <x v="4"/>
      <x v="38"/>
      <x v="5"/>
      <x v="21"/>
      <x v="38"/>
      <x v="23"/>
      <x v="21"/>
      <x v="24"/>
    </i>
    <i r="1">
      <x v="39"/>
      <x v="34"/>
      <x v="39"/>
      <x v="22"/>
      <x v="33"/>
      <x v="39"/>
      <x v="24"/>
      <x v="34"/>
      <x v="39"/>
      <x v="3"/>
      <x v="6"/>
      <x v="39"/>
      <x v="29"/>
      <x v="12"/>
      <x v="39"/>
      <x v="33"/>
      <x v="3"/>
      <x v="3"/>
    </i>
    <i r="1">
      <x v="40"/>
      <x v="35"/>
      <x v="40"/>
      <x v="9"/>
      <x v="34"/>
      <x v="40"/>
      <x v="21"/>
      <x v="35"/>
      <x v="40"/>
      <x v="2"/>
      <x v="26"/>
      <x v="40"/>
      <x v="30"/>
      <x v="22"/>
      <x v="40"/>
      <x v="34"/>
      <x v="3"/>
      <x v="3"/>
    </i>
    <i r="1">
      <x v="41"/>
      <x v="36"/>
      <x v="41"/>
      <x v="23"/>
      <x v="35"/>
      <x v="41"/>
      <x v="25"/>
      <x v="36"/>
      <x v="41"/>
      <x v="27"/>
      <x v="4"/>
      <x v="41"/>
      <x v="31"/>
      <x v="20"/>
      <x v="41"/>
      <x v="31"/>
      <x v="3"/>
      <x v="3"/>
    </i>
    <i r="1">
      <x v="42"/>
      <x v="37"/>
      <x v="42"/>
      <x v="15"/>
      <x v="36"/>
      <x v="42"/>
      <x v="8"/>
      <x v="37"/>
      <x v="42"/>
      <x v="28"/>
      <x v="23"/>
      <x v="42"/>
      <x/>
      <x v="12"/>
      <x v="42"/>
      <x v="31"/>
      <x v="3"/>
      <x v="3"/>
    </i>
    <i r="1">
      <x v="43"/>
      <x v="38"/>
      <x v="43"/>
      <x v="1"/>
      <x v="37"/>
      <x v="43"/>
      <x v="12"/>
      <x v="1"/>
      <x v="43"/>
      <x v="29"/>
      <x v="27"/>
      <x v="43"/>
      <x v="6"/>
      <x v="12"/>
      <x v="43"/>
      <x v="14"/>
      <x v="22"/>
      <x v="25"/>
    </i>
    <i r="1">
      <x v="44"/>
      <x v="39"/>
      <x v="44"/>
      <x v="24"/>
      <x v="9"/>
      <x v="44"/>
      <x v="26"/>
      <x v="38"/>
      <x v="44"/>
      <x v="10"/>
      <x v="18"/>
      <x v="44"/>
      <x v="32"/>
      <x v="20"/>
      <x v="44"/>
      <x v="35"/>
      <x v="15"/>
      <x v="26"/>
    </i>
    <i r="1">
      <x v="45"/>
      <x v="32"/>
      <x v="45"/>
      <x/>
      <x v="38"/>
      <x v="45"/>
      <x v="1"/>
      <x v="39"/>
      <x v="45"/>
      <x v="30"/>
      <x v="11"/>
      <x v="45"/>
      <x v="29"/>
      <x v="4"/>
      <x v="45"/>
      <x v="36"/>
      <x v="23"/>
      <x v="27"/>
    </i>
    <i r="1">
      <x v="46"/>
      <x v="5"/>
      <x v="46"/>
      <x v="8"/>
      <x v="39"/>
      <x v="46"/>
      <x v="18"/>
      <x v="32"/>
      <x v="46"/>
      <x v="24"/>
      <x v="28"/>
      <x v="46"/>
      <x/>
      <x v="20"/>
      <x v="46"/>
      <x v="37"/>
      <x v="24"/>
      <x v="28"/>
    </i>
    <i r="1">
      <x v="47"/>
      <x v="40"/>
      <x v="47"/>
      <x v="1"/>
      <x v="40"/>
      <x v="47"/>
      <x v="27"/>
      <x v="40"/>
      <x v="47"/>
      <x v="24"/>
      <x v="4"/>
      <x v="47"/>
      <x v="1"/>
      <x v="23"/>
      <x v="47"/>
      <x v="38"/>
      <x v="25"/>
      <x v="29"/>
    </i>
    <i r="1">
      <x v="48"/>
      <x v="41"/>
      <x v="48"/>
      <x v="15"/>
      <x v="25"/>
      <x v="48"/>
      <x v="11"/>
      <x v="41"/>
      <x v="48"/>
      <x v="31"/>
      <x v="4"/>
      <x v="48"/>
      <x v="26"/>
      <x v="21"/>
      <x v="48"/>
      <x v="31"/>
      <x v="24"/>
      <x v="30"/>
    </i>
    <i r="1">
      <x v="49"/>
      <x v="42"/>
      <x v="49"/>
      <x v="23"/>
      <x v="2"/>
      <x v="49"/>
      <x v="2"/>
      <x v="42"/>
      <x v="49"/>
      <x v="32"/>
      <x v="11"/>
      <x v="49"/>
      <x v="33"/>
      <x v="6"/>
      <x v="49"/>
      <x v="2"/>
      <x v="26"/>
      <x v="31"/>
    </i>
    <i r="1">
      <x v="50"/>
      <x v="34"/>
      <x v="50"/>
      <x v="19"/>
      <x v="16"/>
      <x v="50"/>
      <x v="22"/>
      <x v="7"/>
      <x v="50"/>
      <x v="28"/>
      <x v="10"/>
      <x v="50"/>
      <x v="34"/>
      <x v="9"/>
      <x v="50"/>
      <x v="24"/>
      <x v="27"/>
      <x v="32"/>
    </i>
    <i r="1">
      <x v="51"/>
      <x v="34"/>
      <x v="51"/>
      <x v="20"/>
      <x v="27"/>
      <x v="51"/>
      <x v="21"/>
      <x v="43"/>
      <x v="51"/>
      <x v="26"/>
      <x v="29"/>
      <x v="51"/>
      <x v="35"/>
      <x v="22"/>
      <x v="51"/>
      <x v="39"/>
      <x v="28"/>
      <x v="33"/>
    </i>
  </rowItems>
  <formats count="414">
    <format dxfId="1241">
      <pivotArea type="all" dataOnly="0" outline="0" fieldPosition="0"/>
    </format>
    <format dxfId="1240">
      <pivotArea dataOnly="0" labelOnly="1" grandRow="1" outline="0" fieldPosition="0"/>
    </format>
    <format dxfId="1239">
      <pivotArea type="all" dataOnly="0" outline="0" fieldPosition="0"/>
    </format>
    <format dxfId="1238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">
            <x v="95"/>
          </reference>
        </references>
      </pivotArea>
    </format>
    <format dxfId="1237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1">
            <x v="107"/>
          </reference>
        </references>
      </pivotArea>
    </format>
    <format dxfId="1236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">
            <x v="101"/>
          </reference>
        </references>
      </pivotArea>
    </format>
    <format dxfId="1235">
      <pivotArea dataOnly="0" labelOnly="1" outline="0" fieldPosition="0">
        <references count="3">
          <reference field="0" count="0" selected="0"/>
          <reference field="1" count="1" selected="0">
            <x v="3"/>
          </reference>
          <reference field="2" count="1">
            <x v="84"/>
          </reference>
        </references>
      </pivotArea>
    </format>
    <format dxfId="1234">
      <pivotArea dataOnly="0" labelOnly="1" outline="0" fieldPosition="0">
        <references count="3">
          <reference field="0" count="0" selected="0"/>
          <reference field="1" count="1" selected="0">
            <x v="4"/>
          </reference>
          <reference field="2" count="1">
            <x v="48"/>
          </reference>
        </references>
      </pivotArea>
    </format>
    <format dxfId="1233">
      <pivotArea dataOnly="0" labelOnly="1" outline="0" fieldPosition="0">
        <references count="3">
          <reference field="0" count="0" selected="0"/>
          <reference field="1" count="1" selected="0">
            <x v="5"/>
          </reference>
          <reference field="2" count="1">
            <x v="65"/>
          </reference>
        </references>
      </pivotArea>
    </format>
    <format dxfId="1232">
      <pivotArea dataOnly="0" labelOnly="1" outline="0" fieldPosition="0">
        <references count="3">
          <reference field="0" count="0" selected="0"/>
          <reference field="1" count="1" selected="0">
            <x v="6"/>
          </reference>
          <reference field="2" count="1">
            <x v="59"/>
          </reference>
        </references>
      </pivotArea>
    </format>
    <format dxfId="1231">
      <pivotArea dataOnly="0" labelOnly="1" outline="0" fieldPosition="0">
        <references count="3">
          <reference field="0" count="0" selected="0"/>
          <reference field="1" count="1" selected="0">
            <x v="7"/>
          </reference>
          <reference field="2" count="1">
            <x v="70"/>
          </reference>
        </references>
      </pivotArea>
    </format>
    <format dxfId="1230">
      <pivotArea dataOnly="0" labelOnly="1" outline="0" fieldPosition="0">
        <references count="3">
          <reference field="0" count="0" selected="0"/>
          <reference field="1" count="1" selected="0">
            <x v="8"/>
          </reference>
          <reference field="2" count="1">
            <x v="44"/>
          </reference>
        </references>
      </pivotArea>
    </format>
    <format dxfId="1229">
      <pivotArea dataOnly="0" labelOnly="1" outline="0" fieldPosition="0">
        <references count="3">
          <reference field="0" count="0" selected="0"/>
          <reference field="1" count="1" selected="0">
            <x v="9"/>
          </reference>
          <reference field="2" count="1">
            <x v="25"/>
          </reference>
        </references>
      </pivotArea>
    </format>
    <format dxfId="1228">
      <pivotArea dataOnly="0" labelOnly="1" outline="0" fieldPosition="0">
        <references count="3">
          <reference field="0" count="0" selected="0"/>
          <reference field="1" count="1" selected="0">
            <x v="10"/>
          </reference>
          <reference field="2" count="1">
            <x v="69"/>
          </reference>
        </references>
      </pivotArea>
    </format>
    <format dxfId="1227">
      <pivotArea dataOnly="0" labelOnly="1" outline="0" fieldPosition="0">
        <references count="3">
          <reference field="0" count="0" selected="0"/>
          <reference field="1" count="1" selected="0">
            <x v="11"/>
          </reference>
          <reference field="2" count="1">
            <x v="51"/>
          </reference>
        </references>
      </pivotArea>
    </format>
    <format dxfId="1226">
      <pivotArea dataOnly="0" labelOnly="1" outline="0" fieldPosition="0">
        <references count="3">
          <reference field="0" count="0" selected="0"/>
          <reference field="1" count="1" selected="0">
            <x v="12"/>
          </reference>
          <reference field="2" count="1">
            <x v="80"/>
          </reference>
        </references>
      </pivotArea>
    </format>
    <format dxfId="1225">
      <pivotArea dataOnly="0" labelOnly="1" outline="0" fieldPosition="0">
        <references count="3">
          <reference field="0" count="0" selected="0"/>
          <reference field="1" count="1" selected="0">
            <x v="13"/>
          </reference>
          <reference field="2" count="1">
            <x v="56"/>
          </reference>
        </references>
      </pivotArea>
    </format>
    <format dxfId="1224">
      <pivotArea dataOnly="0" labelOnly="1" outline="0" fieldPosition="0">
        <references count="3">
          <reference field="0" count="0" selected="0"/>
          <reference field="1" count="1" selected="0">
            <x v="14"/>
          </reference>
          <reference field="2" count="1">
            <x v="89"/>
          </reference>
        </references>
      </pivotArea>
    </format>
    <format dxfId="1223">
      <pivotArea dataOnly="0" labelOnly="1" outline="0" fieldPosition="0">
        <references count="3">
          <reference field="0" count="0" selected="0"/>
          <reference field="1" count="1" selected="0">
            <x v="15"/>
          </reference>
          <reference field="2" count="1">
            <x v="97"/>
          </reference>
        </references>
      </pivotArea>
    </format>
    <format dxfId="1222">
      <pivotArea dataOnly="0" labelOnly="1" outline="0" fieldPosition="0">
        <references count="3">
          <reference field="0" count="0" selected="0"/>
          <reference field="1" count="1" selected="0">
            <x v="16"/>
          </reference>
          <reference field="2" count="1">
            <x v="77"/>
          </reference>
        </references>
      </pivotArea>
    </format>
    <format dxfId="1221">
      <pivotArea dataOnly="0" labelOnly="1" outline="0" fieldPosition="0">
        <references count="3">
          <reference field="0" count="0" selected="0"/>
          <reference field="1" count="1" selected="0">
            <x v="17"/>
          </reference>
          <reference field="2" count="1">
            <x v="98"/>
          </reference>
        </references>
      </pivotArea>
    </format>
    <format dxfId="1220">
      <pivotArea dataOnly="0" labelOnly="1" outline="0" fieldPosition="0">
        <references count="3">
          <reference field="0" count="0" selected="0"/>
          <reference field="1" count="1" selected="0">
            <x v="18"/>
          </reference>
          <reference field="2" count="1">
            <x v="100"/>
          </reference>
        </references>
      </pivotArea>
    </format>
    <format dxfId="1219">
      <pivotArea dataOnly="0" labelOnly="1" outline="0" fieldPosition="0">
        <references count="3">
          <reference field="0" count="0" selected="0"/>
          <reference field="1" count="1" selected="0">
            <x v="19"/>
          </reference>
          <reference field="2" count="1">
            <x v="63"/>
          </reference>
        </references>
      </pivotArea>
    </format>
    <format dxfId="1218">
      <pivotArea dataOnly="0" labelOnly="1" outline="0" fieldPosition="0">
        <references count="3">
          <reference field="0" count="0" selected="0"/>
          <reference field="1" count="1" selected="0">
            <x v="20"/>
          </reference>
          <reference field="2" count="1">
            <x v="54"/>
          </reference>
        </references>
      </pivotArea>
    </format>
    <format dxfId="1217">
      <pivotArea dataOnly="0" labelOnly="1" outline="0" fieldPosition="0">
        <references count="3">
          <reference field="0" count="0" selected="0"/>
          <reference field="1" count="1" selected="0">
            <x v="21"/>
          </reference>
          <reference field="2" count="1">
            <x v="79"/>
          </reference>
        </references>
      </pivotArea>
    </format>
    <format dxfId="1216">
      <pivotArea dataOnly="0" labelOnly="1" outline="0" fieldPosition="0">
        <references count="3">
          <reference field="0" count="0" selected="0"/>
          <reference field="1" count="1" selected="0">
            <x v="22"/>
          </reference>
          <reference field="2" count="1">
            <x v="74"/>
          </reference>
        </references>
      </pivotArea>
    </format>
    <format dxfId="1215">
      <pivotArea dataOnly="0" labelOnly="1" outline="0" fieldPosition="0">
        <references count="3">
          <reference field="0" count="0" selected="0"/>
          <reference field="1" count="1" selected="0">
            <x v="23"/>
          </reference>
          <reference field="2" count="1">
            <x v="78"/>
          </reference>
        </references>
      </pivotArea>
    </format>
    <format dxfId="1214">
      <pivotArea dataOnly="0" labelOnly="1" outline="0" fieldPosition="0">
        <references count="3">
          <reference field="0" count="0" selected="0"/>
          <reference field="1" count="1" selected="0">
            <x v="24"/>
          </reference>
          <reference field="2" count="1">
            <x v="77"/>
          </reference>
        </references>
      </pivotArea>
    </format>
    <format dxfId="1213">
      <pivotArea dataOnly="0" labelOnly="1" outline="0" fieldPosition="0">
        <references count="3">
          <reference field="0" count="0" selected="0"/>
          <reference field="1" count="1" selected="0">
            <x v="25"/>
          </reference>
          <reference field="2" count="1">
            <x v="15"/>
          </reference>
        </references>
      </pivotArea>
    </format>
    <format dxfId="1212">
      <pivotArea dataOnly="0" labelOnly="1" outline="0" fieldPosition="0">
        <references count="3">
          <reference field="0" count="0" selected="0"/>
          <reference field="1" count="1" selected="0">
            <x v="26"/>
          </reference>
          <reference field="2" count="1">
            <x v="82"/>
          </reference>
        </references>
      </pivotArea>
    </format>
    <format dxfId="1211">
      <pivotArea dataOnly="0" labelOnly="1" outline="0" fieldPosition="0">
        <references count="3">
          <reference field="0" count="0" selected="0"/>
          <reference field="1" count="1" selected="0">
            <x v="27"/>
          </reference>
          <reference field="2" count="1">
            <x v="55"/>
          </reference>
        </references>
      </pivotArea>
    </format>
    <format dxfId="1210">
      <pivotArea dataOnly="0" labelOnly="1" outline="0" fieldPosition="0">
        <references count="3">
          <reference field="0" count="0" selected="0"/>
          <reference field="1" count="1" selected="0">
            <x v="28"/>
          </reference>
          <reference field="2" count="1">
            <x v="58"/>
          </reference>
        </references>
      </pivotArea>
    </format>
    <format dxfId="1209">
      <pivotArea dataOnly="0" labelOnly="1" outline="0" fieldPosition="0">
        <references count="3">
          <reference field="0" count="0" selected="0"/>
          <reference field="1" count="1" selected="0">
            <x v="29"/>
          </reference>
          <reference field="2" count="1">
            <x v="93"/>
          </reference>
        </references>
      </pivotArea>
    </format>
    <format dxfId="1208">
      <pivotArea dataOnly="0" labelOnly="1" outline="0" fieldPosition="0">
        <references count="3">
          <reference field="0" count="0" selected="0"/>
          <reference field="1" count="1" selected="0">
            <x v="30"/>
          </reference>
          <reference field="2" count="1">
            <x v="53"/>
          </reference>
        </references>
      </pivotArea>
    </format>
    <format dxfId="1207">
      <pivotArea dataOnly="0" labelOnly="1" outline="0" fieldPosition="0">
        <references count="3">
          <reference field="0" count="0" selected="0"/>
          <reference field="1" count="1" selected="0">
            <x v="31"/>
          </reference>
          <reference field="2" count="1">
            <x v="25"/>
          </reference>
        </references>
      </pivotArea>
    </format>
    <format dxfId="1206">
      <pivotArea dataOnly="0" labelOnly="1" outline="0" fieldPosition="0">
        <references count="3">
          <reference field="0" count="0" selected="0"/>
          <reference field="1" count="1" selected="0">
            <x v="32"/>
          </reference>
          <reference field="2" count="1">
            <x v="94"/>
          </reference>
        </references>
      </pivotArea>
    </format>
    <format dxfId="1205">
      <pivotArea dataOnly="0" labelOnly="1" outline="0" fieldPosition="0">
        <references count="3">
          <reference field="0" count="0" selected="0"/>
          <reference field="1" count="1" selected="0">
            <x v="33"/>
          </reference>
          <reference field="2" count="1">
            <x v="28"/>
          </reference>
        </references>
      </pivotArea>
    </format>
    <format dxfId="1204">
      <pivotArea dataOnly="0" labelOnly="1" outline="0" fieldPosition="0">
        <references count="3">
          <reference field="0" count="0" selected="0"/>
          <reference field="1" count="1" selected="0">
            <x v="34"/>
          </reference>
          <reference field="2" count="1">
            <x v="103"/>
          </reference>
        </references>
      </pivotArea>
    </format>
    <format dxfId="1203">
      <pivotArea dataOnly="0" labelOnly="1" outline="0" fieldPosition="0">
        <references count="3">
          <reference field="0" count="0" selected="0"/>
          <reference field="1" count="1" selected="0">
            <x v="35"/>
          </reference>
          <reference field="2" count="1">
            <x v="64"/>
          </reference>
        </references>
      </pivotArea>
    </format>
    <format dxfId="1202">
      <pivotArea dataOnly="0" labelOnly="1" outline="0" fieldPosition="0">
        <references count="3">
          <reference field="0" count="0" selected="0"/>
          <reference field="1" count="1" selected="0">
            <x v="36"/>
          </reference>
          <reference field="2" count="1">
            <x v="45"/>
          </reference>
        </references>
      </pivotArea>
    </format>
    <format dxfId="1201">
      <pivotArea dataOnly="0" labelOnly="1" outline="0" fieldPosition="0">
        <references count="3">
          <reference field="0" count="0" selected="0"/>
          <reference field="1" count="1" selected="0">
            <x v="37"/>
          </reference>
          <reference field="2" count="1">
            <x v="43"/>
          </reference>
        </references>
      </pivotArea>
    </format>
    <format dxfId="1200">
      <pivotArea dataOnly="0" labelOnly="1" outline="0" fieldPosition="0">
        <references count="3">
          <reference field="0" count="0" selected="0"/>
          <reference field="1" count="1" selected="0">
            <x v="38"/>
          </reference>
          <reference field="2" count="1">
            <x v="32"/>
          </reference>
        </references>
      </pivotArea>
    </format>
    <format dxfId="1199">
      <pivotArea dataOnly="0" labelOnly="1" outline="0" fieldPosition="0">
        <references count="3">
          <reference field="0" count="0" selected="0"/>
          <reference field="1" count="1" selected="0">
            <x v="39"/>
          </reference>
          <reference field="2" count="1">
            <x v="49"/>
          </reference>
        </references>
      </pivotArea>
    </format>
    <format dxfId="1198">
      <pivotArea dataOnly="0" labelOnly="1" outline="0" fieldPosition="0">
        <references count="3">
          <reference field="0" count="0" selected="0"/>
          <reference field="1" count="1" selected="0">
            <x v="40"/>
          </reference>
          <reference field="2" count="1">
            <x v="80"/>
          </reference>
        </references>
      </pivotArea>
    </format>
    <format dxfId="1197">
      <pivotArea dataOnly="0" labelOnly="1" outline="0" fieldPosition="0">
        <references count="3">
          <reference field="0" count="0" selected="0"/>
          <reference field="1" count="1" selected="0">
            <x v="41"/>
          </reference>
          <reference field="2" count="1">
            <x v="95"/>
          </reference>
        </references>
      </pivotArea>
    </format>
    <format dxfId="1196">
      <pivotArea dataOnly="0" labelOnly="1" outline="0" fieldPosition="0">
        <references count="3">
          <reference field="0" count="0" selected="0"/>
          <reference field="1" count="1" selected="0">
            <x v="42"/>
          </reference>
          <reference field="2" count="1">
            <x v="90"/>
          </reference>
        </references>
      </pivotArea>
    </format>
    <format dxfId="1195">
      <pivotArea dataOnly="0" labelOnly="1" outline="0" fieldPosition="0">
        <references count="3">
          <reference field="0" count="0" selected="0"/>
          <reference field="1" count="1" selected="0">
            <x v="43"/>
          </reference>
          <reference field="2" count="1">
            <x v="62"/>
          </reference>
        </references>
      </pivotArea>
    </format>
    <format dxfId="1194">
      <pivotArea dataOnly="0" labelOnly="1" outline="0" fieldPosition="0">
        <references count="3">
          <reference field="0" count="0" selected="0"/>
          <reference field="1" count="1" selected="0">
            <x v="44"/>
          </reference>
          <reference field="2" count="1">
            <x v="85"/>
          </reference>
        </references>
      </pivotArea>
    </format>
    <format dxfId="1193">
      <pivotArea dataOnly="0" labelOnly="1" outline="0" fieldPosition="0">
        <references count="3">
          <reference field="0" count="0" selected="0"/>
          <reference field="1" count="1" selected="0">
            <x v="45"/>
          </reference>
          <reference field="2" count="1">
            <x v="109"/>
          </reference>
        </references>
      </pivotArea>
    </format>
    <format dxfId="1192">
      <pivotArea dataOnly="0" labelOnly="1" outline="0" fieldPosition="0">
        <references count="3">
          <reference field="0" count="0" selected="0"/>
          <reference field="1" count="1" selected="0">
            <x v="46"/>
          </reference>
          <reference field="2" count="1">
            <x v="80"/>
          </reference>
        </references>
      </pivotArea>
    </format>
    <format dxfId="1191">
      <pivotArea dataOnly="0" labelOnly="1" outline="0" fieldPosition="0">
        <references count="3">
          <reference field="0" count="0" selected="0"/>
          <reference field="1" count="1" selected="0">
            <x v="47"/>
          </reference>
          <reference field="2" count="1">
            <x v="76"/>
          </reference>
        </references>
      </pivotArea>
    </format>
    <format dxfId="1190">
      <pivotArea dataOnly="0" labelOnly="1" outline="0" fieldPosition="0">
        <references count="3">
          <reference field="0" count="0" selected="0"/>
          <reference field="1" count="1" selected="0">
            <x v="48"/>
          </reference>
          <reference field="2" count="1">
            <x v="57"/>
          </reference>
        </references>
      </pivotArea>
    </format>
    <format dxfId="1189">
      <pivotArea dataOnly="0" labelOnly="1" outline="0" fieldPosition="0">
        <references count="3">
          <reference field="0" count="0" selected="0"/>
          <reference field="1" count="1" selected="0">
            <x v="49"/>
          </reference>
          <reference field="2" count="1">
            <x v="24"/>
          </reference>
        </references>
      </pivotArea>
    </format>
    <format dxfId="1188">
      <pivotArea dataOnly="0" labelOnly="1" outline="0" fieldPosition="0">
        <references count="3">
          <reference field="0" count="0" selected="0"/>
          <reference field="1" count="1" selected="0">
            <x v="50"/>
          </reference>
          <reference field="2" count="1">
            <x v="49"/>
          </reference>
        </references>
      </pivotArea>
    </format>
    <format dxfId="1187">
      <pivotArea dataOnly="0" labelOnly="1" outline="0" fieldPosition="0">
        <references count="3">
          <reference field="0" count="0" selected="0"/>
          <reference field="1" count="1" selected="0">
            <x v="51"/>
          </reference>
          <reference field="2" count="1">
            <x v="92"/>
          </reference>
        </references>
      </pivotArea>
    </format>
    <format dxfId="1186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95"/>
          </reference>
          <reference field="3" count="1" selected="0">
            <x v="28"/>
          </reference>
          <reference field="4" count="1" selected="0">
            <x v="70"/>
          </reference>
          <reference field="5" count="1">
            <x v="22"/>
          </reference>
        </references>
      </pivotArea>
    </format>
    <format dxfId="1185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107"/>
          </reference>
          <reference field="3" count="1" selected="0">
            <x v="4"/>
          </reference>
          <reference field="4" count="1" selected="0">
            <x v="52"/>
          </reference>
          <reference field="5" count="1">
            <x v="74"/>
          </reference>
        </references>
      </pivotArea>
    </format>
    <format dxfId="1184">
      <pivotArea dataOnly="0" labelOnly="1" outline="0" fieldPosition="0">
        <references count="6">
          <reference field="0" count="0" selected="0"/>
          <reference field="1" count="1" selected="0">
            <x v="2"/>
          </reference>
          <reference field="2" count="1" selected="0">
            <x v="101"/>
          </reference>
          <reference field="3" count="1" selected="0">
            <x v="4"/>
          </reference>
          <reference field="4" count="1" selected="0">
            <x v="2"/>
          </reference>
          <reference field="5" count="1">
            <x v="98"/>
          </reference>
        </references>
      </pivotArea>
    </format>
    <format dxfId="1183">
      <pivotArea dataOnly="0" labelOnly="1" outline="0" fieldPosition="0">
        <references count="6">
          <reference field="0" count="0" selected="0"/>
          <reference field="1" count="1" selected="0">
            <x v="3"/>
          </reference>
          <reference field="2" count="1" selected="0">
            <x v="84"/>
          </reference>
          <reference field="3" count="1" selected="0">
            <x v="4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182">
      <pivotArea dataOnly="0" labelOnly="1" outline="0" fieldPosition="0">
        <references count="6">
          <reference field="0" count="0" selected="0"/>
          <reference field="1" count="1" selected="0">
            <x v="4"/>
          </reference>
          <reference field="2" count="1" selected="0">
            <x v="48"/>
          </reference>
          <reference field="3" count="1" selected="0">
            <x v="35"/>
          </reference>
          <reference field="4" count="1" selected="0">
            <x v="4"/>
          </reference>
          <reference field="5" count="1">
            <x v="42"/>
          </reference>
        </references>
      </pivotArea>
    </format>
    <format dxfId="1181">
      <pivotArea dataOnly="0" labelOnly="1" outline="0" fieldPosition="0">
        <references count="6">
          <reference field="0" count="0" selected="0"/>
          <reference field="1" count="1" selected="0">
            <x v="5"/>
          </reference>
          <reference field="2" count="1" selected="0">
            <x v="65"/>
          </reference>
          <reference field="3" count="1" selected="0">
            <x v="14"/>
          </reference>
          <reference field="4" count="1" selected="0">
            <x v="85"/>
          </reference>
          <reference field="5" count="1">
            <x v="79"/>
          </reference>
        </references>
      </pivotArea>
    </format>
    <format dxfId="1180">
      <pivotArea dataOnly="0" labelOnly="1" outline="0" fieldPosition="0">
        <references count="6">
          <reference field="0" count="0" selected="0"/>
          <reference field="1" count="1" selected="0">
            <x v="6"/>
          </reference>
          <reference field="2" count="1" selected="0">
            <x v="59"/>
          </reference>
          <reference field="3" count="1" selected="0">
            <x v="28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1179">
      <pivotArea dataOnly="0" labelOnly="1" outline="0" fieldPosition="0">
        <references count="6">
          <reference field="0" count="0" selected="0"/>
          <reference field="1" count="1" selected="0">
            <x v="7"/>
          </reference>
          <reference field="2" count="1" selected="0">
            <x v="70"/>
          </reference>
          <reference field="3" count="1" selected="0">
            <x v="20"/>
          </reference>
          <reference field="4" count="1" selected="0">
            <x v="54"/>
          </reference>
          <reference field="5" count="1">
            <x v="85"/>
          </reference>
        </references>
      </pivotArea>
    </format>
    <format dxfId="1178">
      <pivotArea dataOnly="0" labelOnly="1" outline="0" fieldPosition="0">
        <references count="6">
          <reference field="0" count="0" selected="0"/>
          <reference field="1" count="1" selected="0">
            <x v="8"/>
          </reference>
          <reference field="2" count="1" selected="0">
            <x v="44"/>
          </reference>
          <reference field="3" count="1" selected="0">
            <x v="30"/>
          </reference>
          <reference field="4" count="1" selected="0">
            <x v="72"/>
          </reference>
          <reference field="5" count="1">
            <x v="20"/>
          </reference>
        </references>
      </pivotArea>
    </format>
    <format dxfId="1177">
      <pivotArea dataOnly="0" labelOnly="1" outline="0" fieldPosition="0">
        <references count="6">
          <reference field="0" count="0" selected="0"/>
          <reference field="1" count="1" selected="0">
            <x v="9"/>
          </reference>
          <reference field="2" count="1" selected="0">
            <x v="25"/>
          </reference>
          <reference field="3" count="1" selected="0">
            <x v="15"/>
          </reference>
          <reference field="4" count="1" selected="0">
            <x v="9"/>
          </reference>
          <reference field="5" count="1">
            <x v="3"/>
          </reference>
        </references>
      </pivotArea>
    </format>
    <format dxfId="1176">
      <pivotArea dataOnly="0" labelOnly="1" outline="0" fieldPosition="0">
        <references count="6">
          <reference field="0" count="0" selected="0"/>
          <reference field="1" count="1" selected="0">
            <x v="10"/>
          </reference>
          <reference field="2" count="1" selected="0">
            <x v="69"/>
          </reference>
          <reference field="3" count="1" selected="0">
            <x v="18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1175">
      <pivotArea dataOnly="0" labelOnly="1" outline="0" fieldPosition="0">
        <references count="6">
          <reference field="0" count="0" selected="0"/>
          <reference field="1" count="1" selected="0">
            <x v="11"/>
          </reference>
          <reference field="2" count="1" selected="0">
            <x v="51"/>
          </reference>
          <reference field="3" count="1" selected="0">
            <x v="39"/>
          </reference>
          <reference field="4" count="1" selected="0">
            <x v="63"/>
          </reference>
          <reference field="5" count="1">
            <x v="41"/>
          </reference>
        </references>
      </pivotArea>
    </format>
    <format dxfId="1174">
      <pivotArea dataOnly="0" labelOnly="1" outline="0" fieldPosition="0">
        <references count="6">
          <reference field="0" count="0" selected="0"/>
          <reference field="1" count="1" selected="0">
            <x v="12"/>
          </reference>
          <reference field="2" count="1" selected="0">
            <x v="80"/>
          </reference>
          <reference field="3" count="1" selected="0">
            <x v="2"/>
          </reference>
          <reference field="4" count="1" selected="0">
            <x v="55"/>
          </reference>
          <reference field="5" count="1">
            <x v="54"/>
          </reference>
        </references>
      </pivotArea>
    </format>
    <format dxfId="1173">
      <pivotArea dataOnly="0" labelOnly="1" outline="0" fieldPosition="0">
        <references count="6">
          <reference field="0" count="0" selected="0"/>
          <reference field="1" count="1" selected="0">
            <x v="13"/>
          </reference>
          <reference field="2" count="1" selected="0">
            <x v="56"/>
          </reference>
          <reference field="3" count="1" selected="0">
            <x v="20"/>
          </reference>
          <reference field="4" count="1" selected="0">
            <x v="13"/>
          </reference>
          <reference field="5" count="1">
            <x v="84"/>
          </reference>
        </references>
      </pivotArea>
    </format>
    <format dxfId="1172">
      <pivotArea dataOnly="0" labelOnly="1" outline="0" fieldPosition="0">
        <references count="6">
          <reference field="0" count="0" selected="0"/>
          <reference field="1" count="1" selected="0">
            <x v="14"/>
          </reference>
          <reference field="2" count="1" selected="0">
            <x v="89"/>
          </reference>
          <reference field="3" count="1" selected="0">
            <x v="37"/>
          </reference>
          <reference field="4" count="1" selected="0">
            <x v="104"/>
          </reference>
          <reference field="5" count="1">
            <x v="76"/>
          </reference>
        </references>
      </pivotArea>
    </format>
    <format dxfId="1171">
      <pivotArea dataOnly="0" labelOnly="1" outline="0" fieldPosition="0">
        <references count="6">
          <reference field="0" count="0" selected="0"/>
          <reference field="1" count="1" selected="0">
            <x v="15"/>
          </reference>
          <reference field="2" count="1" selected="0">
            <x v="97"/>
          </reference>
          <reference field="3" count="1" selected="0">
            <x v="15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1170">
      <pivotArea dataOnly="0" labelOnly="1" outline="0" fieldPosition="0">
        <references count="6">
          <reference field="0" count="0" selected="0"/>
          <reference field="1" count="1" selected="0">
            <x v="16"/>
          </reference>
          <reference field="2" count="1" selected="0">
            <x v="77"/>
          </reference>
          <reference field="3" count="1" selected="0">
            <x v="38"/>
          </reference>
          <reference field="4" count="1" selected="0">
            <x v="64"/>
          </reference>
          <reference field="5" count="1">
            <x v="64"/>
          </reference>
        </references>
      </pivotArea>
    </format>
    <format dxfId="1169">
      <pivotArea dataOnly="0" labelOnly="1" outline="0" fieldPosition="0">
        <references count="6">
          <reference field="0" count="0" selected="0"/>
          <reference field="1" count="1" selected="0">
            <x v="17"/>
          </reference>
          <reference field="2" count="1" selected="0">
            <x v="98"/>
          </reference>
          <reference field="3" count="1" selected="0">
            <x v="1"/>
          </reference>
          <reference field="4" count="1" selected="0">
            <x v="101"/>
          </reference>
          <reference field="5" count="1">
            <x v="44"/>
          </reference>
        </references>
      </pivotArea>
    </format>
    <format dxfId="1168">
      <pivotArea dataOnly="0" labelOnly="1" outline="0" fieldPosition="0">
        <references count="6">
          <reference field="0" count="0" selected="0"/>
          <reference field="1" count="1" selected="0">
            <x v="18"/>
          </reference>
          <reference field="2" count="1" selected="0">
            <x v="100"/>
          </reference>
          <reference field="3" count="1" selected="0">
            <x v="25"/>
          </reference>
          <reference field="4" count="1" selected="0">
            <x v="93"/>
          </reference>
          <reference field="5" count="1">
            <x v="81"/>
          </reference>
        </references>
      </pivotArea>
    </format>
    <format dxfId="1167">
      <pivotArea dataOnly="0" labelOnly="1" outline="0" fieldPosition="0">
        <references count="6">
          <reference field="0" count="0" selected="0"/>
          <reference field="1" count="1" selected="0">
            <x v="19"/>
          </reference>
          <reference field="2" count="1" selected="0">
            <x v="63"/>
          </reference>
          <reference field="3" count="1" selected="0">
            <x v="22"/>
          </reference>
          <reference field="4" count="1" selected="0">
            <x v="88"/>
          </reference>
          <reference field="5" count="1">
            <x v="63"/>
          </reference>
        </references>
      </pivotArea>
    </format>
    <format dxfId="1166">
      <pivotArea dataOnly="0" labelOnly="1" outline="0" fieldPosition="0">
        <references count="6">
          <reference field="0" count="0" selected="0"/>
          <reference field="1" count="1" selected="0">
            <x v="20"/>
          </reference>
          <reference field="2" count="1" selected="0">
            <x v="54"/>
          </reference>
          <reference field="3" count="1" selected="0">
            <x v="40"/>
          </reference>
          <reference field="4" count="1" selected="0">
            <x v="105"/>
          </reference>
          <reference field="5" count="1">
            <x v="45"/>
          </reference>
        </references>
      </pivotArea>
    </format>
    <format dxfId="1165">
      <pivotArea dataOnly="0" labelOnly="1" outline="0" fieldPosition="0">
        <references count="6">
          <reference field="0" count="0" selected="0"/>
          <reference field="1" count="1" selected="0">
            <x v="21"/>
          </reference>
          <reference field="2" count="1" selected="0">
            <x v="79"/>
          </reference>
          <reference field="3" count="1" selected="0">
            <x v="38"/>
          </reference>
          <reference field="4" count="1" selected="0">
            <x v="56"/>
          </reference>
          <reference field="5" count="1">
            <x v="92"/>
          </reference>
        </references>
      </pivotArea>
    </format>
    <format dxfId="1164">
      <pivotArea dataOnly="0" labelOnly="1" outline="0" fieldPosition="0">
        <references count="6">
          <reference field="0" count="0" selected="0"/>
          <reference field="1" count="1" selected="0">
            <x v="22"/>
          </reference>
          <reference field="2" count="1" selected="0">
            <x v="74"/>
          </reference>
          <reference field="3" count="1" selected="0">
            <x v="1"/>
          </reference>
          <reference field="4" count="1" selected="0">
            <x v="100"/>
          </reference>
          <reference field="5" count="1">
            <x v="54"/>
          </reference>
        </references>
      </pivotArea>
    </format>
    <format dxfId="1163">
      <pivotArea dataOnly="0" labelOnly="1" outline="0" fieldPosition="0">
        <references count="6">
          <reference field="0" count="0" selected="0"/>
          <reference field="1" count="1" selected="0">
            <x v="23"/>
          </reference>
          <reference field="2" count="1" selected="0">
            <x v="78"/>
          </reference>
          <reference field="3" count="1" selected="0">
            <x v="14"/>
          </reference>
          <reference field="4" count="1" selected="0">
            <x v="92"/>
          </reference>
          <reference field="5" count="1">
            <x v="104"/>
          </reference>
        </references>
      </pivotArea>
    </format>
    <format dxfId="1162">
      <pivotArea dataOnly="0" labelOnly="1" outline="0" fieldPosition="0">
        <references count="6">
          <reference field="0" count="0" selected="0"/>
          <reference field="1" count="1" selected="0">
            <x v="24"/>
          </reference>
          <reference field="2" count="1" selected="0">
            <x v="77"/>
          </reference>
          <reference field="3" count="1" selected="0">
            <x v="23"/>
          </reference>
          <reference field="4" count="1" selected="0">
            <x v="90"/>
          </reference>
          <reference field="5" count="1">
            <x v="80"/>
          </reference>
        </references>
      </pivotArea>
    </format>
    <format dxfId="1161">
      <pivotArea dataOnly="0" labelOnly="1" outline="0" fieldPosition="0">
        <references count="6">
          <reference field="0" count="0" selected="0"/>
          <reference field="1" count="1" selected="0">
            <x v="25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25"/>
          </reference>
          <reference field="5" count="1">
            <x v="52"/>
          </reference>
        </references>
      </pivotArea>
    </format>
    <format dxfId="1160">
      <pivotArea dataOnly="0" labelOnly="1" outline="0" fieldPosition="0">
        <references count="6">
          <reference field="0" count="0" selected="0"/>
          <reference field="1" count="1" selected="0">
            <x v="26"/>
          </reference>
          <reference field="2" count="1" selected="0">
            <x v="82"/>
          </reference>
          <reference field="3" count="1" selected="0">
            <x v="12"/>
          </reference>
          <reference field="4" count="1" selected="0">
            <x v="84"/>
          </reference>
          <reference field="5" count="1">
            <x v="62"/>
          </reference>
        </references>
      </pivotArea>
    </format>
    <format dxfId="1159">
      <pivotArea dataOnly="0" labelOnly="1" outline="0" fieldPosition="0">
        <references count="6">
          <reference field="0" count="0" selected="0"/>
          <reference field="1" count="1" selected="0">
            <x v="27"/>
          </reference>
          <reference field="2" count="1" selected="0">
            <x v="55"/>
          </reference>
          <reference field="3" count="1" selected="0">
            <x v="25"/>
          </reference>
          <reference field="4" count="1" selected="0">
            <x v="74"/>
          </reference>
          <reference field="5" count="1">
            <x v="95"/>
          </reference>
        </references>
      </pivotArea>
    </format>
    <format dxfId="1158">
      <pivotArea dataOnly="0" labelOnly="1" outline="0" fieldPosition="0">
        <references count="6">
          <reference field="0" count="0" selected="0"/>
          <reference field="1" count="1" selected="0">
            <x v="28"/>
          </reference>
          <reference field="2" count="1" selected="0">
            <x v="58"/>
          </reference>
          <reference field="3" count="1" selected="0">
            <x v="3"/>
          </reference>
          <reference field="4" count="1" selected="0">
            <x v="97"/>
          </reference>
          <reference field="5" count="1">
            <x v="57"/>
          </reference>
        </references>
      </pivotArea>
    </format>
    <format dxfId="1157">
      <pivotArea dataOnly="0" labelOnly="1" outline="0" fieldPosition="0">
        <references count="6">
          <reference field="0" count="0" selected="0"/>
          <reference field="1" count="1" selected="0">
            <x v="29"/>
          </reference>
          <reference field="2" count="1" selected="0">
            <x v="93"/>
          </reference>
          <reference field="3" count="1" selected="0">
            <x v="19"/>
          </reference>
          <reference field="4" count="1" selected="0">
            <x v="66"/>
          </reference>
          <reference field="5" count="1">
            <x v="86"/>
          </reference>
        </references>
      </pivotArea>
    </format>
    <format dxfId="1156">
      <pivotArea dataOnly="0" labelOnly="1" outline="0" fieldPosition="0">
        <references count="6">
          <reference field="0" count="0" selected="0"/>
          <reference field="1" count="1" selected="0">
            <x v="30"/>
          </reference>
          <reference field="2" count="1" selected="0">
            <x v="53"/>
          </reference>
          <reference field="3" count="1" selected="0">
            <x v="17"/>
          </reference>
          <reference field="4" count="1" selected="0">
            <x v="95"/>
          </reference>
          <reference field="5" count="1">
            <x v="20"/>
          </reference>
        </references>
      </pivotArea>
    </format>
    <format dxfId="1155">
      <pivotArea dataOnly="0" labelOnly="1" outline="0" fieldPosition="0">
        <references count="6">
          <reference field="0" count="0" selected="0"/>
          <reference field="1" count="1" selected="0">
            <x v="31"/>
          </reference>
          <reference field="2" count="1" selected="0">
            <x v="25"/>
          </reference>
          <reference field="3" count="1" selected="0">
            <x v="30"/>
          </reference>
          <reference field="4" count="1" selected="0">
            <x v="91"/>
          </reference>
          <reference field="5" count="1">
            <x v="58"/>
          </reference>
        </references>
      </pivotArea>
    </format>
    <format dxfId="1154">
      <pivotArea dataOnly="0" labelOnly="1" outline="0" fieldPosition="0">
        <references count="6">
          <reference field="0" count="0" selected="0"/>
          <reference field="1" count="1" selected="0">
            <x v="32"/>
          </reference>
          <reference field="2" count="1" selected="0">
            <x v="94"/>
          </reference>
          <reference field="3" count="1" selected="0">
            <x v="32"/>
          </reference>
          <reference field="4" count="1" selected="0">
            <x v="83"/>
          </reference>
          <reference field="5" count="1">
            <x v="97"/>
          </reference>
        </references>
      </pivotArea>
    </format>
    <format dxfId="1153">
      <pivotArea dataOnly="0" labelOnly="1" outline="0" fieldPosition="0">
        <references count="6">
          <reference field="0" count="0" selected="0"/>
          <reference field="1" count="1" selected="0">
            <x v="33"/>
          </reference>
          <reference field="2" count="1" selected="0">
            <x v="28"/>
          </reference>
          <reference field="3" count="1" selected="0">
            <x v="33"/>
          </reference>
          <reference field="4" count="1" selected="0">
            <x v="33"/>
          </reference>
          <reference field="5" count="1">
            <x v="72"/>
          </reference>
        </references>
      </pivotArea>
    </format>
    <format dxfId="1152">
      <pivotArea dataOnly="0" labelOnly="1" outline="0" fieldPosition="0">
        <references count="6">
          <reference field="0" count="0" selected="0"/>
          <reference field="1" count="1" selected="0">
            <x v="34"/>
          </reference>
          <reference field="2" count="1" selected="0">
            <x v="103"/>
          </reference>
          <reference field="3" count="1" selected="0">
            <x v="25"/>
          </reference>
          <reference field="4" count="1" selected="0">
            <x v="69"/>
          </reference>
          <reference field="5" count="1">
            <x v="93"/>
          </reference>
        </references>
      </pivotArea>
    </format>
    <format dxfId="1151">
      <pivotArea dataOnly="0" labelOnly="1" outline="0" fieldPosition="0">
        <references count="6">
          <reference field="0" count="0" selected="0"/>
          <reference field="1" count="1" selected="0">
            <x v="35"/>
          </reference>
          <reference field="2" count="1" selected="0">
            <x v="64"/>
          </reference>
          <reference field="3" count="1" selected="0">
            <x v="12"/>
          </reference>
          <reference field="4" count="1" selected="0">
            <x v="77"/>
          </reference>
          <reference field="5" count="1">
            <x v="10"/>
          </reference>
        </references>
      </pivotArea>
    </format>
    <format dxfId="1150">
      <pivotArea dataOnly="0" labelOnly="1" outline="0" fieldPosition="0">
        <references count="6">
          <reference field="0" count="0" selected="0"/>
          <reference field="1" count="1" selected="0">
            <x v="36"/>
          </reference>
          <reference field="2" count="1" selected="0">
            <x v="45"/>
          </reference>
          <reference field="3" count="1" selected="0">
            <x v="3"/>
          </reference>
          <reference field="4" count="1" selected="0">
            <x v="36"/>
          </reference>
          <reference field="5" count="1">
            <x v="88"/>
          </reference>
        </references>
      </pivotArea>
    </format>
    <format dxfId="1149">
      <pivotArea dataOnly="0" labelOnly="1" outline="0" fieldPosition="0">
        <references count="6">
          <reference field="0" count="0" selected="0"/>
          <reference field="1" count="1" selected="0">
            <x v="37"/>
          </reference>
          <reference field="2" count="1" selected="0">
            <x v="43"/>
          </reference>
          <reference field="3" count="1" selected="0">
            <x v="22"/>
          </reference>
          <reference field="4" count="1" selected="0">
            <x v="60"/>
          </reference>
          <reference field="5" count="1">
            <x v="11"/>
          </reference>
        </references>
      </pivotArea>
    </format>
    <format dxfId="1148">
      <pivotArea dataOnly="0" labelOnly="1" outline="0" fieldPosition="0">
        <references count="6">
          <reference field="0" count="0" selected="0"/>
          <reference field="1" count="1" selected="0">
            <x v="38"/>
          </reference>
          <reference field="2" count="1" selected="0">
            <x v="32"/>
          </reference>
          <reference field="3" count="1" selected="0">
            <x v="0"/>
          </reference>
          <reference field="4" count="1" selected="0">
            <x v="38"/>
          </reference>
          <reference field="5" count="1">
            <x v="73"/>
          </reference>
        </references>
      </pivotArea>
    </format>
    <format dxfId="1147">
      <pivotArea dataOnly="0" labelOnly="1" outline="0" fieldPosition="0">
        <references count="6">
          <reference field="0" count="0" selected="0"/>
          <reference field="1" count="1" selected="0">
            <x v="39"/>
          </reference>
          <reference field="2" count="1" selected="0">
            <x v="49"/>
          </reference>
          <reference field="3" count="1" selected="0">
            <x v="15"/>
          </reference>
          <reference field="4" count="1" selected="0">
            <x v="103"/>
          </reference>
          <reference field="5" count="1">
            <x v="47"/>
          </reference>
        </references>
      </pivotArea>
    </format>
    <format dxfId="1146">
      <pivotArea dataOnly="0" labelOnly="1" outline="0" fieldPosition="0">
        <references count="6">
          <reference field="0" count="0" selected="0"/>
          <reference field="1" count="1" selected="0">
            <x v="40"/>
          </reference>
          <reference field="2" count="1" selected="0">
            <x v="80"/>
          </reference>
          <reference field="3" count="1" selected="0">
            <x v="3"/>
          </reference>
          <reference field="4" count="1" selected="0">
            <x v="40"/>
          </reference>
          <reference field="5" count="1">
            <x v="98"/>
          </reference>
        </references>
      </pivotArea>
    </format>
    <format dxfId="1145">
      <pivotArea dataOnly="0" labelOnly="1" outline="0" fieldPosition="0">
        <references count="6">
          <reference field="0" count="0" selected="0"/>
          <reference field="1" count="1" selected="0">
            <x v="41"/>
          </reference>
          <reference field="2" count="1" selected="0">
            <x v="95"/>
          </reference>
          <reference field="3" count="1" selected="0">
            <x v="12"/>
          </reference>
          <reference field="4" count="1" selected="0">
            <x v="41"/>
          </reference>
          <reference field="5" count="1">
            <x v="59"/>
          </reference>
        </references>
      </pivotArea>
    </format>
    <format dxfId="1144">
      <pivotArea dataOnly="0" labelOnly="1" outline="0" fieldPosition="0">
        <references count="6">
          <reference field="0" count="0" selected="0"/>
          <reference field="1" count="1" selected="0">
            <x v="42"/>
          </reference>
          <reference field="2" count="1" selected="0">
            <x v="90"/>
          </reference>
          <reference field="3" count="1" selected="0">
            <x v="22"/>
          </reference>
          <reference field="4" count="1" selected="0">
            <x v="42"/>
          </reference>
          <reference field="5" count="1">
            <x v="94"/>
          </reference>
        </references>
      </pivotArea>
    </format>
    <format dxfId="1143">
      <pivotArea dataOnly="0" labelOnly="1" outline="0" fieldPosition="0">
        <references count="6">
          <reference field="0" count="0" selected="0"/>
          <reference field="1" count="1" selected="0">
            <x v="43"/>
          </reference>
          <reference field="2" count="1" selected="0">
            <x v="62"/>
          </reference>
          <reference field="3" count="1" selected="0">
            <x v="19"/>
          </reference>
          <reference field="4" count="1" selected="0">
            <x v="43"/>
          </reference>
          <reference field="5" count="1">
            <x v="73"/>
          </reference>
        </references>
      </pivotArea>
    </format>
    <format dxfId="1142">
      <pivotArea dataOnly="0" labelOnly="1" outline="0" fieldPosition="0">
        <references count="6">
          <reference field="0" count="0" selected="0"/>
          <reference field="1" count="1" selected="0">
            <x v="44"/>
          </reference>
          <reference field="2" count="1" selected="0">
            <x v="85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101"/>
          </reference>
        </references>
      </pivotArea>
    </format>
    <format dxfId="1141">
      <pivotArea dataOnly="0" labelOnly="1" outline="0" fieldPosition="0">
        <references count="6">
          <reference field="0" count="0" selected="0"/>
          <reference field="1" count="1" selected="0">
            <x v="45"/>
          </reference>
          <reference field="2" count="1" selected="0">
            <x v="109"/>
          </reference>
          <reference field="3" count="1" selected="0">
            <x v="20"/>
          </reference>
          <reference field="4" count="1" selected="0">
            <x v="45"/>
          </reference>
          <reference field="5" count="1">
            <x v="94"/>
          </reference>
        </references>
      </pivotArea>
    </format>
    <format dxfId="1140">
      <pivotArea dataOnly="0" labelOnly="1" outline="0" fieldPosition="0">
        <references count="6">
          <reference field="0" count="0" selected="0"/>
          <reference field="1" count="1" selected="0">
            <x v="46"/>
          </reference>
          <reference field="2" count="1" selected="0">
            <x v="80"/>
          </reference>
          <reference field="3" count="1" selected="0">
            <x v="21"/>
          </reference>
          <reference field="4" count="1" selected="0">
            <x v="46"/>
          </reference>
          <reference field="5" count="1">
            <x v="10"/>
          </reference>
        </references>
      </pivotArea>
    </format>
    <format dxfId="1139">
      <pivotArea dataOnly="0" labelOnly="1" outline="0" fieldPosition="0">
        <references count="6">
          <reference field="0" count="0" selected="0"/>
          <reference field="1" count="1" selected="0">
            <x v="47"/>
          </reference>
          <reference field="2" count="1" selected="0">
            <x v="76"/>
          </reference>
          <reference field="3" count="1" selected="0">
            <x v="23"/>
          </reference>
          <reference field="4" count="1" selected="0">
            <x v="94"/>
          </reference>
          <reference field="5" count="1">
            <x v="100"/>
          </reference>
        </references>
      </pivotArea>
    </format>
    <format dxfId="1138">
      <pivotArea dataOnly="0" labelOnly="1" outline="0" fieldPosition="0">
        <references count="6">
          <reference field="0" count="0" selected="0"/>
          <reference field="1" count="1" selected="0">
            <x v="48"/>
          </reference>
          <reference field="2" count="1" selected="0">
            <x v="57"/>
          </reference>
          <reference field="3" count="1" selected="0">
            <x v="26"/>
          </reference>
          <reference field="4" count="1" selected="0">
            <x v="87"/>
          </reference>
          <reference field="5" count="1">
            <x v="65"/>
          </reference>
        </references>
      </pivotArea>
    </format>
    <format dxfId="1137">
      <pivotArea dataOnly="0" labelOnly="1" outline="0" fieldPosition="0">
        <references count="6">
          <reference field="0" count="0" selected="0"/>
          <reference field="1" count="1" selected="0">
            <x v="49"/>
          </reference>
          <reference field="2" count="1" selected="0">
            <x v="24"/>
          </reference>
          <reference field="3" count="1" selected="0">
            <x v="43"/>
          </reference>
          <reference field="4" count="1" selected="0">
            <x v="108"/>
          </reference>
          <reference field="5" count="1">
            <x v="70"/>
          </reference>
        </references>
      </pivotArea>
    </format>
    <format dxfId="1136">
      <pivotArea dataOnly="0" labelOnly="1" outline="0" fieldPosition="0">
        <references count="6">
          <reference field="0" count="0" selected="0"/>
          <reference field="1" count="1" selected="0">
            <x v="51"/>
          </reference>
          <reference field="2" count="1" selected="0">
            <x v="92"/>
          </reference>
          <reference field="3" count="1" selected="0">
            <x v="30"/>
          </reference>
          <reference field="4" count="1" selected="0">
            <x v="86"/>
          </reference>
          <reference field="5" count="1">
            <x v="83"/>
          </reference>
        </references>
      </pivotArea>
    </format>
    <format dxfId="1135">
      <pivotArea dataOnly="0" labelOnly="1" outline="0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95"/>
          </reference>
          <reference field="3" count="1">
            <x v="28"/>
          </reference>
        </references>
      </pivotArea>
    </format>
    <format dxfId="1134">
      <pivotArea dataOnly="0" labelOnly="1" outline="0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107"/>
          </reference>
          <reference field="3" count="1">
            <x v="4"/>
          </reference>
        </references>
      </pivotArea>
    </format>
    <format dxfId="1133">
      <pivotArea dataOnly="0" labelOnly="1" outline="0" fieldPosition="0">
        <references count="4">
          <reference field="0" count="0" selected="0"/>
          <reference field="1" count="1" selected="0">
            <x v="4"/>
          </reference>
          <reference field="2" count="1" selected="0">
            <x v="48"/>
          </reference>
          <reference field="3" count="1">
            <x v="35"/>
          </reference>
        </references>
      </pivotArea>
    </format>
    <format dxfId="1132">
      <pivotArea dataOnly="0" labelOnly="1" outline="0" fieldPosition="0">
        <references count="4">
          <reference field="0" count="0" selected="0"/>
          <reference field="1" count="1" selected="0">
            <x v="5"/>
          </reference>
          <reference field="2" count="1" selected="0">
            <x v="65"/>
          </reference>
          <reference field="3" count="1">
            <x v="14"/>
          </reference>
        </references>
      </pivotArea>
    </format>
    <format dxfId="1131">
      <pivotArea dataOnly="0" labelOnly="1" outline="0" fieldPosition="0">
        <references count="4">
          <reference field="0" count="0" selected="0"/>
          <reference field="1" count="1" selected="0">
            <x v="6"/>
          </reference>
          <reference field="2" count="1" selected="0">
            <x v="59"/>
          </reference>
          <reference field="3" count="1">
            <x v="28"/>
          </reference>
        </references>
      </pivotArea>
    </format>
    <format dxfId="1130">
      <pivotArea dataOnly="0" labelOnly="1" outline="0" fieldPosition="0">
        <references count="4">
          <reference field="0" count="0" selected="0"/>
          <reference field="1" count="1" selected="0">
            <x v="7"/>
          </reference>
          <reference field="2" count="1" selected="0">
            <x v="70"/>
          </reference>
          <reference field="3" count="1">
            <x v="20"/>
          </reference>
        </references>
      </pivotArea>
    </format>
    <format dxfId="1129">
      <pivotArea dataOnly="0" labelOnly="1" outline="0" fieldPosition="0">
        <references count="4">
          <reference field="0" count="0" selected="0"/>
          <reference field="1" count="1" selected="0">
            <x v="8"/>
          </reference>
          <reference field="2" count="1" selected="0">
            <x v="44"/>
          </reference>
          <reference field="3" count="1">
            <x v="30"/>
          </reference>
        </references>
      </pivotArea>
    </format>
    <format dxfId="1128">
      <pivotArea dataOnly="0" labelOnly="1" outline="0" fieldPosition="0">
        <references count="4">
          <reference field="0" count="0" selected="0"/>
          <reference field="1" count="1" selected="0">
            <x v="9"/>
          </reference>
          <reference field="2" count="1" selected="0">
            <x v="25"/>
          </reference>
          <reference field="3" count="1">
            <x v="15"/>
          </reference>
        </references>
      </pivotArea>
    </format>
    <format dxfId="1127">
      <pivotArea dataOnly="0" labelOnly="1" outline="0" fieldPosition="0">
        <references count="4">
          <reference field="0" count="0" selected="0"/>
          <reference field="1" count="1" selected="0">
            <x v="10"/>
          </reference>
          <reference field="2" count="1" selected="0">
            <x v="69"/>
          </reference>
          <reference field="3" count="1">
            <x v="18"/>
          </reference>
        </references>
      </pivotArea>
    </format>
    <format dxfId="1126">
      <pivotArea dataOnly="0" labelOnly="1" outline="0" fieldPosition="0">
        <references count="4">
          <reference field="0" count="0" selected="0"/>
          <reference field="1" count="1" selected="0">
            <x v="11"/>
          </reference>
          <reference field="2" count="1" selected="0">
            <x v="51"/>
          </reference>
          <reference field="3" count="1">
            <x v="39"/>
          </reference>
        </references>
      </pivotArea>
    </format>
    <format dxfId="1125">
      <pivotArea dataOnly="0" labelOnly="1" outline="0" fieldPosition="0">
        <references count="4">
          <reference field="0" count="0" selected="0"/>
          <reference field="1" count="1" selected="0">
            <x v="12"/>
          </reference>
          <reference field="2" count="1" selected="0">
            <x v="80"/>
          </reference>
          <reference field="3" count="1">
            <x v="2"/>
          </reference>
        </references>
      </pivotArea>
    </format>
    <format dxfId="1124">
      <pivotArea dataOnly="0" labelOnly="1" outline="0" fieldPosition="0">
        <references count="4">
          <reference field="0" count="0" selected="0"/>
          <reference field="1" count="1" selected="0">
            <x v="13"/>
          </reference>
          <reference field="2" count="1" selected="0">
            <x v="56"/>
          </reference>
          <reference field="3" count="1">
            <x v="20"/>
          </reference>
        </references>
      </pivotArea>
    </format>
    <format dxfId="1123">
      <pivotArea dataOnly="0" labelOnly="1" outline="0" fieldPosition="0">
        <references count="4">
          <reference field="0" count="0" selected="0"/>
          <reference field="1" count="1" selected="0">
            <x v="14"/>
          </reference>
          <reference field="2" count="1" selected="0">
            <x v="89"/>
          </reference>
          <reference field="3" count="1">
            <x v="37"/>
          </reference>
        </references>
      </pivotArea>
    </format>
    <format dxfId="1122">
      <pivotArea dataOnly="0" labelOnly="1" outline="0" fieldPosition="0">
        <references count="4">
          <reference field="0" count="0" selected="0"/>
          <reference field="1" count="1" selected="0">
            <x v="15"/>
          </reference>
          <reference field="2" count="1" selected="0">
            <x v="97"/>
          </reference>
          <reference field="3" count="1">
            <x v="15"/>
          </reference>
        </references>
      </pivotArea>
    </format>
    <format dxfId="1121">
      <pivotArea dataOnly="0" labelOnly="1" outline="0" fieldPosition="0">
        <references count="4">
          <reference field="0" count="0" selected="0"/>
          <reference field="1" count="1" selected="0">
            <x v="16"/>
          </reference>
          <reference field="2" count="1" selected="0">
            <x v="77"/>
          </reference>
          <reference field="3" count="1">
            <x v="38"/>
          </reference>
        </references>
      </pivotArea>
    </format>
    <format dxfId="1120">
      <pivotArea dataOnly="0" labelOnly="1" outline="0" fieldPosition="0">
        <references count="4">
          <reference field="0" count="0" selected="0"/>
          <reference field="1" count="1" selected="0">
            <x v="17"/>
          </reference>
          <reference field="2" count="1" selected="0">
            <x v="98"/>
          </reference>
          <reference field="3" count="1">
            <x v="1"/>
          </reference>
        </references>
      </pivotArea>
    </format>
    <format dxfId="1119">
      <pivotArea dataOnly="0" labelOnly="1" outline="0" fieldPosition="0">
        <references count="4">
          <reference field="0" count="0" selected="0"/>
          <reference field="1" count="1" selected="0">
            <x v="18"/>
          </reference>
          <reference field="2" count="1" selected="0">
            <x v="100"/>
          </reference>
          <reference field="3" count="1">
            <x v="25"/>
          </reference>
        </references>
      </pivotArea>
    </format>
    <format dxfId="1118">
      <pivotArea dataOnly="0" labelOnly="1" outline="0" fieldPosition="0">
        <references count="4">
          <reference field="0" count="0" selected="0"/>
          <reference field="1" count="1" selected="0">
            <x v="19"/>
          </reference>
          <reference field="2" count="1" selected="0">
            <x v="63"/>
          </reference>
          <reference field="3" count="1">
            <x v="22"/>
          </reference>
        </references>
      </pivotArea>
    </format>
    <format dxfId="1117">
      <pivotArea dataOnly="0" labelOnly="1" outline="0" fieldPosition="0">
        <references count="4">
          <reference field="0" count="0" selected="0"/>
          <reference field="1" count="1" selected="0">
            <x v="20"/>
          </reference>
          <reference field="2" count="1" selected="0">
            <x v="54"/>
          </reference>
          <reference field="3" count="1">
            <x v="40"/>
          </reference>
        </references>
      </pivotArea>
    </format>
    <format dxfId="1116">
      <pivotArea dataOnly="0" labelOnly="1" outline="0" fieldPosition="0">
        <references count="4">
          <reference field="0" count="0" selected="0"/>
          <reference field="1" count="1" selected="0">
            <x v="21"/>
          </reference>
          <reference field="2" count="1" selected="0">
            <x v="79"/>
          </reference>
          <reference field="3" count="1">
            <x v="38"/>
          </reference>
        </references>
      </pivotArea>
    </format>
    <format dxfId="1115">
      <pivotArea dataOnly="0" labelOnly="1" outline="0" fieldPosition="0">
        <references count="4">
          <reference field="0" count="0" selected="0"/>
          <reference field="1" count="1" selected="0">
            <x v="22"/>
          </reference>
          <reference field="2" count="1" selected="0">
            <x v="74"/>
          </reference>
          <reference field="3" count="1">
            <x v="1"/>
          </reference>
        </references>
      </pivotArea>
    </format>
    <format dxfId="1114">
      <pivotArea dataOnly="0" labelOnly="1" outline="0" fieldPosition="0">
        <references count="4">
          <reference field="0" count="0" selected="0"/>
          <reference field="1" count="1" selected="0">
            <x v="23"/>
          </reference>
          <reference field="2" count="1" selected="0">
            <x v="78"/>
          </reference>
          <reference field="3" count="1">
            <x v="14"/>
          </reference>
        </references>
      </pivotArea>
    </format>
    <format dxfId="1113">
      <pivotArea dataOnly="0" labelOnly="1" outline="0" fieldPosition="0">
        <references count="4">
          <reference field="0" count="0" selected="0"/>
          <reference field="1" count="1" selected="0">
            <x v="24"/>
          </reference>
          <reference field="2" count="1" selected="0">
            <x v="77"/>
          </reference>
          <reference field="3" count="1">
            <x v="23"/>
          </reference>
        </references>
      </pivotArea>
    </format>
    <format dxfId="1112">
      <pivotArea dataOnly="0" labelOnly="1" outline="0" fieldPosition="0">
        <references count="4">
          <reference field="0" count="0" selected="0"/>
          <reference field="1" count="1" selected="0">
            <x v="25"/>
          </reference>
          <reference field="2" count="1" selected="0">
            <x v="15"/>
          </reference>
          <reference field="3" count="1">
            <x v="15"/>
          </reference>
        </references>
      </pivotArea>
    </format>
    <format dxfId="1111">
      <pivotArea dataOnly="0" labelOnly="1" outline="0" fieldPosition="0">
        <references count="4">
          <reference field="0" count="0" selected="0"/>
          <reference field="1" count="1" selected="0">
            <x v="26"/>
          </reference>
          <reference field="2" count="1" selected="0">
            <x v="82"/>
          </reference>
          <reference field="3" count="1">
            <x v="12"/>
          </reference>
        </references>
      </pivotArea>
    </format>
    <format dxfId="1110">
      <pivotArea dataOnly="0" labelOnly="1" outline="0" fieldPosition="0">
        <references count="4">
          <reference field="0" count="0" selected="0"/>
          <reference field="1" count="1" selected="0">
            <x v="27"/>
          </reference>
          <reference field="2" count="1" selected="0">
            <x v="55"/>
          </reference>
          <reference field="3" count="1">
            <x v="25"/>
          </reference>
        </references>
      </pivotArea>
    </format>
    <format dxfId="1109">
      <pivotArea dataOnly="0" labelOnly="1" outline="0" fieldPosition="0">
        <references count="4">
          <reference field="0" count="0" selected="0"/>
          <reference field="1" count="1" selected="0">
            <x v="28"/>
          </reference>
          <reference field="2" count="1" selected="0">
            <x v="58"/>
          </reference>
          <reference field="3" count="1">
            <x v="3"/>
          </reference>
        </references>
      </pivotArea>
    </format>
    <format dxfId="1108">
      <pivotArea dataOnly="0" labelOnly="1" outline="0" fieldPosition="0">
        <references count="4">
          <reference field="0" count="0" selected="0"/>
          <reference field="1" count="1" selected="0">
            <x v="29"/>
          </reference>
          <reference field="2" count="1" selected="0">
            <x v="93"/>
          </reference>
          <reference field="3" count="1">
            <x v="19"/>
          </reference>
        </references>
      </pivotArea>
    </format>
    <format dxfId="1107">
      <pivotArea dataOnly="0" labelOnly="1" outline="0" fieldPosition="0">
        <references count="4">
          <reference field="0" count="0" selected="0"/>
          <reference field="1" count="1" selected="0">
            <x v="30"/>
          </reference>
          <reference field="2" count="1" selected="0">
            <x v="53"/>
          </reference>
          <reference field="3" count="1">
            <x v="17"/>
          </reference>
        </references>
      </pivotArea>
    </format>
    <format dxfId="1106">
      <pivotArea dataOnly="0" labelOnly="1" outline="0" fieldPosition="0">
        <references count="4">
          <reference field="0" count="0" selected="0"/>
          <reference field="1" count="1" selected="0">
            <x v="31"/>
          </reference>
          <reference field="2" count="1" selected="0">
            <x v="25"/>
          </reference>
          <reference field="3" count="1">
            <x v="30"/>
          </reference>
        </references>
      </pivotArea>
    </format>
    <format dxfId="1105">
      <pivotArea dataOnly="0" labelOnly="1" outline="0" fieldPosition="0">
        <references count="4">
          <reference field="0" count="0" selected="0"/>
          <reference field="1" count="1" selected="0">
            <x v="32"/>
          </reference>
          <reference field="2" count="1" selected="0">
            <x v="94"/>
          </reference>
          <reference field="3" count="1">
            <x v="32"/>
          </reference>
        </references>
      </pivotArea>
    </format>
    <format dxfId="1104">
      <pivotArea dataOnly="0" labelOnly="1" outline="0" fieldPosition="0">
        <references count="4">
          <reference field="0" count="0" selected="0"/>
          <reference field="1" count="1" selected="0">
            <x v="33"/>
          </reference>
          <reference field="2" count="1" selected="0">
            <x v="28"/>
          </reference>
          <reference field="3" count="1">
            <x v="33"/>
          </reference>
        </references>
      </pivotArea>
    </format>
    <format dxfId="1103">
      <pivotArea dataOnly="0" labelOnly="1" outline="0" fieldPosition="0">
        <references count="4">
          <reference field="0" count="0" selected="0"/>
          <reference field="1" count="1" selected="0">
            <x v="34"/>
          </reference>
          <reference field="2" count="1" selected="0">
            <x v="103"/>
          </reference>
          <reference field="3" count="1">
            <x v="25"/>
          </reference>
        </references>
      </pivotArea>
    </format>
    <format dxfId="1102">
      <pivotArea dataOnly="0" labelOnly="1" outline="0" fieldPosition="0">
        <references count="4">
          <reference field="0" count="0" selected="0"/>
          <reference field="1" count="1" selected="0">
            <x v="35"/>
          </reference>
          <reference field="2" count="1" selected="0">
            <x v="64"/>
          </reference>
          <reference field="3" count="1">
            <x v="12"/>
          </reference>
        </references>
      </pivotArea>
    </format>
    <format dxfId="1101">
      <pivotArea dataOnly="0" labelOnly="1" outline="0" fieldPosition="0">
        <references count="4">
          <reference field="0" count="0" selected="0"/>
          <reference field="1" count="1" selected="0">
            <x v="36"/>
          </reference>
          <reference field="2" count="1" selected="0">
            <x v="45"/>
          </reference>
          <reference field="3" count="1">
            <x v="3"/>
          </reference>
        </references>
      </pivotArea>
    </format>
    <format dxfId="1100">
      <pivotArea dataOnly="0" labelOnly="1" outline="0" fieldPosition="0">
        <references count="4">
          <reference field="0" count="0" selected="0"/>
          <reference field="1" count="1" selected="0">
            <x v="37"/>
          </reference>
          <reference field="2" count="1" selected="0">
            <x v="43"/>
          </reference>
          <reference field="3" count="1">
            <x v="22"/>
          </reference>
        </references>
      </pivotArea>
    </format>
    <format dxfId="1099">
      <pivotArea dataOnly="0" labelOnly="1" outline="0" fieldPosition="0">
        <references count="4">
          <reference field="0" count="0" selected="0"/>
          <reference field="1" count="1" selected="0">
            <x v="38"/>
          </reference>
          <reference field="2" count="1" selected="0">
            <x v="32"/>
          </reference>
          <reference field="3" count="1">
            <x v="0"/>
          </reference>
        </references>
      </pivotArea>
    </format>
    <format dxfId="1098">
      <pivotArea dataOnly="0" labelOnly="1" outline="0" fieldPosition="0">
        <references count="4">
          <reference field="0" count="0" selected="0"/>
          <reference field="1" count="1" selected="0">
            <x v="39"/>
          </reference>
          <reference field="2" count="1" selected="0">
            <x v="49"/>
          </reference>
          <reference field="3" count="1">
            <x v="15"/>
          </reference>
        </references>
      </pivotArea>
    </format>
    <format dxfId="1097">
      <pivotArea dataOnly="0" labelOnly="1" outline="0" fieldPosition="0">
        <references count="4">
          <reference field="0" count="0" selected="0"/>
          <reference field="1" count="1" selected="0">
            <x v="40"/>
          </reference>
          <reference field="2" count="1" selected="0">
            <x v="80"/>
          </reference>
          <reference field="3" count="1">
            <x v="3"/>
          </reference>
        </references>
      </pivotArea>
    </format>
    <format dxfId="1096">
      <pivotArea dataOnly="0" labelOnly="1" outline="0" fieldPosition="0">
        <references count="4">
          <reference field="0" count="0" selected="0"/>
          <reference field="1" count="1" selected="0">
            <x v="41"/>
          </reference>
          <reference field="2" count="1" selected="0">
            <x v="95"/>
          </reference>
          <reference field="3" count="1">
            <x v="12"/>
          </reference>
        </references>
      </pivotArea>
    </format>
    <format dxfId="1095">
      <pivotArea dataOnly="0" labelOnly="1" outline="0" fieldPosition="0">
        <references count="4">
          <reference field="0" count="0" selected="0"/>
          <reference field="1" count="1" selected="0">
            <x v="42"/>
          </reference>
          <reference field="2" count="1" selected="0">
            <x v="90"/>
          </reference>
          <reference field="3" count="1">
            <x v="22"/>
          </reference>
        </references>
      </pivotArea>
    </format>
    <format dxfId="1094">
      <pivotArea dataOnly="0" labelOnly="1" outline="0" fieldPosition="0">
        <references count="4">
          <reference field="0" count="0" selected="0"/>
          <reference field="1" count="1" selected="0">
            <x v="43"/>
          </reference>
          <reference field="2" count="1" selected="0">
            <x v="62"/>
          </reference>
          <reference field="3" count="1">
            <x v="19"/>
          </reference>
        </references>
      </pivotArea>
    </format>
    <format dxfId="1093">
      <pivotArea dataOnly="0" labelOnly="1" outline="0" fieldPosition="0">
        <references count="4">
          <reference field="0" count="0" selected="0"/>
          <reference field="1" count="1" selected="0">
            <x v="44"/>
          </reference>
          <reference field="2" count="1" selected="0">
            <x v="85"/>
          </reference>
          <reference field="3" count="1">
            <x v="0"/>
          </reference>
        </references>
      </pivotArea>
    </format>
    <format dxfId="1092">
      <pivotArea dataOnly="0" labelOnly="1" outline="0" fieldPosition="0">
        <references count="4">
          <reference field="0" count="0" selected="0"/>
          <reference field="1" count="1" selected="0">
            <x v="45"/>
          </reference>
          <reference field="2" count="1" selected="0">
            <x v="109"/>
          </reference>
          <reference field="3" count="1">
            <x v="20"/>
          </reference>
        </references>
      </pivotArea>
    </format>
    <format dxfId="1091">
      <pivotArea dataOnly="0" labelOnly="1" outline="0" fieldPosition="0">
        <references count="4">
          <reference field="0" count="0" selected="0"/>
          <reference field="1" count="1" selected="0">
            <x v="46"/>
          </reference>
          <reference field="2" count="1" selected="0">
            <x v="80"/>
          </reference>
          <reference field="3" count="1">
            <x v="21"/>
          </reference>
        </references>
      </pivotArea>
    </format>
    <format dxfId="1090">
      <pivotArea dataOnly="0" labelOnly="1" outline="0" fieldPosition="0">
        <references count="4">
          <reference field="0" count="0" selected="0"/>
          <reference field="1" count="1" selected="0">
            <x v="47"/>
          </reference>
          <reference field="2" count="1" selected="0">
            <x v="76"/>
          </reference>
          <reference field="3" count="1">
            <x v="23"/>
          </reference>
        </references>
      </pivotArea>
    </format>
    <format dxfId="1089">
      <pivotArea dataOnly="0" labelOnly="1" outline="0" fieldPosition="0">
        <references count="4">
          <reference field="0" count="0" selected="0"/>
          <reference field="1" count="1" selected="0">
            <x v="48"/>
          </reference>
          <reference field="2" count="1" selected="0">
            <x v="57"/>
          </reference>
          <reference field="3" count="1">
            <x v="26"/>
          </reference>
        </references>
      </pivotArea>
    </format>
    <format dxfId="1088">
      <pivotArea dataOnly="0" labelOnly="1" outline="0" fieldPosition="0">
        <references count="4">
          <reference field="0" count="0" selected="0"/>
          <reference field="1" count="1" selected="0">
            <x v="49"/>
          </reference>
          <reference field="2" count="1" selected="0">
            <x v="24"/>
          </reference>
          <reference field="3" count="1">
            <x v="43"/>
          </reference>
        </references>
      </pivotArea>
    </format>
    <format dxfId="1087">
      <pivotArea dataOnly="0" labelOnly="1" outline="0" fieldPosition="0">
        <references count="4">
          <reference field="0" count="0" selected="0"/>
          <reference field="1" count="1" selected="0">
            <x v="50"/>
          </reference>
          <reference field="2" count="1" selected="0">
            <x v="49"/>
          </reference>
          <reference field="3" count="1">
            <x v="30"/>
          </reference>
        </references>
      </pivotArea>
    </format>
    <format dxfId="1086">
      <pivotArea dataOnly="0" labelOnly="1" outline="0" fieldPosition="0">
        <references count="1">
          <reference field="0" count="0"/>
        </references>
      </pivotArea>
    </format>
    <format dxfId="1085">
      <pivotArea dataOnly="0" labelOnly="1" outline="0" fieldPosition="0">
        <references count="15">
          <reference field="0" count="0" selected="0"/>
          <reference field="1" count="1" selected="0">
            <x v="0"/>
          </reference>
          <reference field="2" count="1" selected="0">
            <x v="83"/>
          </reference>
          <reference field="3" count="1" selected="0">
            <x v="26"/>
          </reference>
          <reference field="4" count="1" selected="0">
            <x v="0"/>
          </reference>
          <reference field="5" count="1" selected="0">
            <x v="60"/>
          </reference>
          <reference field="6" count="1" selected="0">
            <x v="35"/>
          </reference>
          <reference field="7" count="1" selected="0">
            <x v="81"/>
          </reference>
          <reference field="8" count="1" selected="0">
            <x v="37"/>
          </reference>
          <reference field="9" count="1" selected="0">
            <x v="2"/>
          </reference>
          <reference field="10" count="1" selected="0">
            <x v="0"/>
          </reference>
          <reference field="11" count="1" selected="0">
            <x v="12"/>
          </reference>
          <reference field="12" count="1" selected="0">
            <x v="84"/>
          </reference>
          <reference field="13" count="1" selected="0">
            <x v="59"/>
          </reference>
          <reference field="14" count="1">
            <x v="9"/>
          </reference>
        </references>
      </pivotArea>
    </format>
    <format dxfId="1084">
      <pivotArea dataOnly="0" labelOnly="1" outline="0" fieldPosition="0">
        <references count="15">
          <reference field="0" count="0" selected="0"/>
          <reference field="1" count="1" selected="0">
            <x v="1"/>
          </reference>
          <reference field="2" count="1" selected="0">
            <x v="76"/>
          </reference>
          <reference field="3" count="1" selected="0">
            <x v="31"/>
          </reference>
          <reference field="4" count="1" selected="0">
            <x v="71"/>
          </reference>
          <reference field="5" count="1" selected="0">
            <x v="78"/>
          </reference>
          <reference field="6" count="1" selected="0">
            <x v="12"/>
          </reference>
          <reference field="7" count="1" selected="0">
            <x v="54"/>
          </reference>
          <reference field="8" count="1" selected="0">
            <x v="14"/>
          </reference>
          <reference field="9" count="1" selected="0">
            <x v="54"/>
          </reference>
          <reference field="10" count="1" selected="0">
            <x v="1"/>
          </reference>
          <reference field="11" count="1" selected="0">
            <x v="2"/>
          </reference>
          <reference field="12" count="1" selected="0">
            <x v="1"/>
          </reference>
          <reference field="13" count="1" selected="0">
            <x v="54"/>
          </reference>
          <reference field="14" count="1">
            <x v="8"/>
          </reference>
        </references>
      </pivotArea>
    </format>
    <format dxfId="1083">
      <pivotArea dataOnly="0" labelOnly="1" outline="0" fieldPosition="0">
        <references count="15">
          <reference field="0" count="0" selected="0"/>
          <reference field="1" count="1" selected="0">
            <x v="2"/>
          </reference>
          <reference field="2" count="1" selected="0">
            <x v="93"/>
          </reference>
          <reference field="3" count="1" selected="0">
            <x v="38"/>
          </reference>
          <reference field="4" count="1" selected="0">
            <x v="79"/>
          </reference>
          <reference field="5" count="1" selected="0">
            <x v="96"/>
          </reference>
          <reference field="6" count="1" selected="0">
            <x v="6"/>
          </reference>
          <reference field="7" count="1" selected="0">
            <x v="65"/>
          </reference>
          <reference field="8" count="1" selected="0">
            <x v="31"/>
          </reference>
          <reference field="9" count="1" selected="0">
            <x v="30"/>
          </reference>
          <reference field="10" count="1" selected="0">
            <x v="52"/>
          </reference>
          <reference field="11" count="1" selected="0">
            <x v="0"/>
          </reference>
          <reference field="12" count="1" selected="0">
            <x v="52"/>
          </reference>
          <reference field="13" count="1" selected="0">
            <x v="56"/>
          </reference>
          <reference field="14" count="1">
            <x v="1"/>
          </reference>
        </references>
      </pivotArea>
    </format>
    <format dxfId="1082">
      <pivotArea dataOnly="0" labelOnly="1" outline="0" fieldPosition="0">
        <references count="15">
          <reference field="0" count="0" selected="0"/>
          <reference field="1" count="1" selected="0">
            <x v="3"/>
          </reference>
          <reference field="2" count="1" selected="0">
            <x v="100"/>
          </reference>
          <reference field="3" count="1" selected="0">
            <x v="17"/>
          </reference>
          <reference field="4" count="1" selected="0">
            <x v="3"/>
          </reference>
          <reference field="5" count="1" selected="0">
            <x v="98"/>
          </reference>
          <reference field="6" count="1" selected="0">
            <x v="35"/>
          </reference>
          <reference field="7" count="1" selected="0">
            <x v="74"/>
          </reference>
          <reference field="8" count="1" selected="0">
            <x v="38"/>
          </reference>
          <reference field="9" count="1" selected="0">
            <x v="64"/>
          </reference>
          <reference field="10" count="1" selected="0">
            <x v="64"/>
          </reference>
          <reference field="11" count="1" selected="0">
            <x v="5"/>
          </reference>
          <reference field="12" count="1" selected="0">
            <x v="53"/>
          </reference>
          <reference field="13" count="1" selected="0">
            <x v="66"/>
          </reference>
          <reference field="14" count="1">
            <x v="22"/>
          </reference>
        </references>
      </pivotArea>
    </format>
    <format dxfId="1081">
      <pivotArea dataOnly="0" labelOnly="1" outline="0" fieldPosition="0">
        <references count="15">
          <reference field="0" count="0" selected="0"/>
          <reference field="1" count="1" selected="0">
            <x v="4"/>
          </reference>
          <reference field="2" count="1" selected="0">
            <x v="5"/>
          </reference>
          <reference field="3" count="1" selected="0">
            <x v="9"/>
          </reference>
          <reference field="4" count="1" selected="0">
            <x v="53"/>
          </reference>
          <reference field="5" count="1" selected="0">
            <x v="29"/>
          </reference>
          <reference field="6" count="1" selected="0">
            <x v="35"/>
          </reference>
          <reference field="7" count="1" selected="0">
            <x v="66"/>
          </reference>
          <reference field="8" count="1" selected="0">
            <x v="27"/>
          </reference>
          <reference field="9" count="1" selected="0">
            <x v="49"/>
          </reference>
          <reference field="10" count="1" selected="0">
            <x v="53"/>
          </reference>
          <reference field="11" count="1" selected="0">
            <x v="22"/>
          </reference>
          <reference field="12" count="1" selected="0">
            <x v="62"/>
          </reference>
          <reference field="13" count="1" selected="0">
            <x v="60"/>
          </reference>
          <reference field="14" count="1">
            <x v="5"/>
          </reference>
        </references>
      </pivotArea>
    </format>
    <format dxfId="1080">
      <pivotArea dataOnly="0" labelOnly="1" outline="0" fieldPosition="0">
        <references count="15">
          <reference field="0" count="0" selected="0"/>
          <reference field="1" count="1" selected="0">
            <x v="5"/>
          </reference>
          <reference field="2" count="1" selected="0">
            <x v="105"/>
          </reference>
          <reference field="3" count="1" selected="0">
            <x v="8"/>
          </reference>
          <reference field="4" count="1" selected="0">
            <x v="85"/>
          </reference>
          <reference field="5" count="1" selected="0">
            <x v="69"/>
          </reference>
          <reference field="6" count="1" selected="0">
            <x v="12"/>
          </reference>
          <reference field="7" count="1" selected="0">
            <x v="72"/>
          </reference>
          <reference field="8" count="1" selected="0">
            <x v="23"/>
          </reference>
          <reference field="9" count="1" selected="0">
            <x v="66"/>
          </reference>
          <reference field="10" count="1" selected="0">
            <x v="5"/>
          </reference>
          <reference field="11" count="1" selected="0">
            <x v="4"/>
          </reference>
          <reference field="12" count="1" selected="0">
            <x v="82"/>
          </reference>
          <reference field="13" count="1" selected="0">
            <x v="31"/>
          </reference>
          <reference field="14" count="1">
            <x v="26"/>
          </reference>
        </references>
      </pivotArea>
    </format>
    <format dxfId="1079">
      <pivotArea dataOnly="0" labelOnly="1" outline="0" fieldPosition="0">
        <references count="15">
          <reference field="0" count="0" selected="0"/>
          <reference field="1" count="1" selected="0">
            <x v="6"/>
          </reference>
          <reference field="2" count="1" selected="0">
            <x v="109"/>
          </reference>
          <reference field="3" count="1" selected="0">
            <x v="23"/>
          </reference>
          <reference field="4" count="1" selected="0">
            <x v="82"/>
          </reference>
          <reference field="5" count="1" selected="0">
            <x v="55"/>
          </reference>
          <reference field="6" count="1" selected="0">
            <x v="2"/>
          </reference>
          <reference field="7" count="1" selected="0">
            <x v="75"/>
          </reference>
          <reference field="8" count="1" selected="0">
            <x v="14"/>
          </reference>
          <reference field="9" count="1" selected="0">
            <x v="10"/>
          </reference>
          <reference field="10" count="1" selected="0">
            <x v="77"/>
          </reference>
          <reference field="11" count="1" selected="0">
            <x v="11"/>
          </reference>
          <reference field="12" count="1" selected="0">
            <x v="63"/>
          </reference>
          <reference field="13" count="1" selected="0">
            <x v="65"/>
          </reference>
          <reference field="14" count="1">
            <x v="9"/>
          </reference>
        </references>
      </pivotArea>
    </format>
    <format dxfId="1078">
      <pivotArea dataOnly="0" labelOnly="1" outline="0" fieldPosition="0">
        <references count="15">
          <reference field="0" count="0" selected="0"/>
          <reference field="1" count="1" selected="0">
            <x v="7"/>
          </reference>
          <reference field="2" count="1" selected="0">
            <x v="96"/>
          </reference>
          <reference field="3" count="1" selected="0">
            <x v="32"/>
          </reference>
          <reference field="4" count="1" selected="0">
            <x v="68"/>
          </reference>
          <reference field="5" count="1" selected="0">
            <x v="82"/>
          </reference>
          <reference field="6" count="1" selected="0">
            <x v="2"/>
          </reference>
          <reference field="7" count="1" selected="0">
            <x v="7"/>
          </reference>
          <reference field="8" count="1" selected="0">
            <x v="12"/>
          </reference>
          <reference field="9" count="1" selected="0">
            <x v="59"/>
          </reference>
          <reference field="10" count="1" selected="0">
            <x v="78"/>
          </reference>
          <reference field="11" count="1" selected="0">
            <x v="32"/>
          </reference>
          <reference field="12" count="1" selected="0">
            <x v="7"/>
          </reference>
          <reference field="13" count="1" selected="0">
            <x v="51"/>
          </reference>
          <reference field="14" count="1">
            <x v="30"/>
          </reference>
        </references>
      </pivotArea>
    </format>
    <format dxfId="1077">
      <pivotArea dataOnly="0" labelOnly="1" outline="0" fieldPosition="0">
        <references count="15">
          <reference field="0" count="0" selected="0"/>
          <reference field="1" count="1" selected="0">
            <x v="8"/>
          </reference>
          <reference field="2" count="1" selected="0">
            <x v="77"/>
          </reference>
          <reference field="3" count="1" selected="0">
            <x v="15"/>
          </reference>
          <reference field="4" count="1" selected="0">
            <x v="8"/>
          </reference>
          <reference field="5" count="1" selected="0">
            <x v="50"/>
          </reference>
          <reference field="6" count="1" selected="0">
            <x v="10"/>
          </reference>
          <reference field="7" count="1" selected="0">
            <x v="60"/>
          </reference>
          <reference field="8" count="1" selected="0">
            <x v="29"/>
          </reference>
          <reference field="9" count="1" selected="0">
            <x v="40"/>
          </reference>
          <reference field="10" count="1" selected="0">
            <x v="65"/>
          </reference>
          <reference field="11" count="1" selected="0">
            <x v="5"/>
          </reference>
          <reference field="12" count="1" selected="0">
            <x v="54"/>
          </reference>
          <reference field="13" count="1" selected="0">
            <x v="39"/>
          </reference>
          <reference field="14" count="1">
            <x v="5"/>
          </reference>
        </references>
      </pivotArea>
    </format>
    <format dxfId="1076">
      <pivotArea dataOnly="0" labelOnly="1" outline="0" fieldPosition="0">
        <references count="15">
          <reference field="0" count="0" selected="0"/>
          <reference field="1" count="1" selected="0">
            <x v="9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62"/>
          </reference>
          <reference field="5" count="1" selected="0">
            <x v="99"/>
          </reference>
          <reference field="6" count="1" selected="0">
            <x v="8"/>
          </reference>
          <reference field="7" count="1" selected="0">
            <x v="52"/>
          </reference>
          <reference field="8" count="1" selected="0">
            <x v="21"/>
          </reference>
          <reference field="9" count="1" selected="0">
            <x v="57"/>
          </reference>
          <reference field="10" count="1" selected="0">
            <x v="61"/>
          </reference>
          <reference field="11" count="1" selected="0">
            <x v="28"/>
          </reference>
          <reference field="12" count="1" selected="0">
            <x v="64"/>
          </reference>
          <reference field="13" count="1" selected="0">
            <x v="67"/>
          </reference>
          <reference field="14" count="1">
            <x v="23"/>
          </reference>
        </references>
      </pivotArea>
    </format>
    <format dxfId="1075">
      <pivotArea dataOnly="0" labelOnly="1" outline="0" fieldPosition="0">
        <references count="15">
          <reference field="0" count="0" selected="0"/>
          <reference field="1" count="1" selected="0">
            <x v="10"/>
          </reference>
          <reference field="2" count="1" selected="0">
            <x v="99"/>
          </reference>
          <reference field="3" count="1" selected="0">
            <x v="28"/>
          </reference>
          <reference field="4" count="1" selected="0">
            <x v="73"/>
          </reference>
          <reference field="5" count="1" selected="0">
            <x v="86"/>
          </reference>
          <reference field="6" count="1" selected="0">
            <x v="24"/>
          </reference>
          <reference field="7" count="1" selected="0">
            <x v="10"/>
          </reference>
          <reference field="8" count="1" selected="0">
            <x v="12"/>
          </reference>
          <reference field="9" count="1" selected="0">
            <x v="60"/>
          </reference>
          <reference field="10" count="1" selected="0">
            <x v="66"/>
          </reference>
          <reference field="11" count="1" selected="0">
            <x v="21"/>
          </reference>
          <reference field="12" count="1" selected="0">
            <x v="81"/>
          </reference>
          <reference field="13" count="1" selected="0">
            <x v="63"/>
          </reference>
          <reference field="14" count="1">
            <x v="7"/>
          </reference>
        </references>
      </pivotArea>
    </format>
    <format dxfId="1074">
      <pivotArea dataOnly="0" labelOnly="1" outline="0" fieldPosition="0">
        <references count="15">
          <reference field="0" count="0" selected="0"/>
          <reference field="1" count="1" selected="0">
            <x v="11"/>
          </reference>
          <reference field="2" count="1" selected="0">
            <x v="65"/>
          </reference>
          <reference field="3" count="1" selected="0">
            <x v="28"/>
          </reference>
          <reference field="4" count="1" selected="0">
            <x v="96"/>
          </reference>
          <reference field="5" count="1" selected="0">
            <x v="88"/>
          </reference>
          <reference field="6" count="1" selected="0">
            <x v="10"/>
          </reference>
          <reference field="7" count="1" selected="0">
            <x v="11"/>
          </reference>
          <reference field="8" count="1" selected="0">
            <x v="33"/>
          </reference>
          <reference field="9" count="1" selected="0">
            <x v="46"/>
          </reference>
          <reference field="10" count="1" selected="0">
            <x v="69"/>
          </reference>
          <reference field="11" count="1" selected="0">
            <x v="18"/>
          </reference>
          <reference field="12" count="1" selected="0">
            <x v="69"/>
          </reference>
          <reference field="13" count="1" selected="0">
            <x v="18"/>
          </reference>
          <reference field="14" count="1">
            <x v="8"/>
          </reference>
        </references>
      </pivotArea>
    </format>
    <format dxfId="1073">
      <pivotArea dataOnly="0" labelOnly="1" outline="0" fieldPosition="0">
        <references count="15">
          <reference field="0" count="0" selected="0"/>
          <reference field="1" count="1" selected="0">
            <x v="12"/>
          </reference>
          <reference field="2" count="1" selected="0">
            <x v="66"/>
          </reference>
          <reference field="3" count="1" selected="0">
            <x v="0"/>
          </reference>
          <reference field="4" count="1" selected="0">
            <x v="89"/>
          </reference>
          <reference field="5" count="1" selected="0">
            <x v="91"/>
          </reference>
          <reference field="6" count="1" selected="0">
            <x v="6"/>
          </reference>
          <reference field="7" count="1" selected="0">
            <x v="59"/>
          </reference>
          <reference field="8" count="1" selected="0">
            <x v="16"/>
          </reference>
          <reference field="9" count="1" selected="0">
            <x v="55"/>
          </reference>
          <reference field="10" count="1" selected="0">
            <x v="70"/>
          </reference>
          <reference field="11" count="1" selected="0">
            <x v="28"/>
          </reference>
          <reference field="12" count="1" selected="0">
            <x v="12"/>
          </reference>
          <reference field="13" count="1" selected="0">
            <x v="38"/>
          </reference>
          <reference field="14" count="1">
            <x v="9"/>
          </reference>
        </references>
      </pivotArea>
    </format>
    <format dxfId="1072">
      <pivotArea dataOnly="0" labelOnly="1" outline="0" fieldPosition="0">
        <references count="15">
          <reference field="0" count="0" selected="0"/>
          <reference field="1" count="1" selected="0">
            <x v="13"/>
          </reference>
          <reference field="2" count="1" selected="0">
            <x v="57"/>
          </reference>
          <reference field="3" count="1" selected="0">
            <x v="26"/>
          </reference>
          <reference field="4" count="1" selected="0">
            <x v="13"/>
          </reference>
          <reference field="5" count="1" selected="0">
            <x v="87"/>
          </reference>
          <reference field="6" count="1" selected="0">
            <x v="2"/>
          </reference>
          <reference field="7" count="1" selected="0">
            <x v="13"/>
          </reference>
          <reference field="8" count="1" selected="0">
            <x v="5"/>
          </reference>
          <reference field="9" count="1" selected="0">
            <x v="78"/>
          </reference>
          <reference field="10" count="1" selected="0">
            <x v="13"/>
          </reference>
          <reference field="11" count="1" selected="0">
            <x v="19"/>
          </reference>
          <reference field="12" count="1" selected="0">
            <x v="13"/>
          </reference>
          <reference field="13" count="1" selected="0">
            <x v="62"/>
          </reference>
          <reference field="14" count="1">
            <x v="28"/>
          </reference>
        </references>
      </pivotArea>
    </format>
    <format dxfId="1071">
      <pivotArea dataOnly="0" labelOnly="1" outline="0" fieldPosition="0">
        <references count="15">
          <reference field="0" count="0" selected="0"/>
          <reference field="1" count="1" selected="0">
            <x v="14"/>
          </reference>
          <reference field="2" count="1" selected="0">
            <x v="102"/>
          </reference>
          <reference field="3" count="1" selected="0">
            <x v="22"/>
          </reference>
          <reference field="4" count="1" selected="0">
            <x v="14"/>
          </reference>
          <reference field="5" count="1" selected="0">
            <x v="51"/>
          </reference>
          <reference field="6" count="1" selected="0">
            <x v="30"/>
          </reference>
          <reference field="7" count="1" selected="0">
            <x v="71"/>
          </reference>
          <reference field="8" count="1" selected="0">
            <x v="5"/>
          </reference>
          <reference field="9" count="1" selected="0">
            <x v="63"/>
          </reference>
          <reference field="10" count="1" selected="0">
            <x v="67"/>
          </reference>
          <reference field="11" count="1" selected="0">
            <x v="22"/>
          </reference>
          <reference field="12" count="1" selected="0">
            <x v="14"/>
          </reference>
          <reference field="13" count="1" selected="0">
            <x v="0"/>
          </reference>
          <reference field="14" count="1">
            <x v="0"/>
          </reference>
        </references>
      </pivotArea>
    </format>
    <format dxfId="1070">
      <pivotArea dataOnly="0" labelOnly="1" outline="0" fieldPosition="0">
        <references count="15">
          <reference field="0" count="0" selected="0"/>
          <reference field="1" count="1" selected="0">
            <x v="15"/>
          </reference>
          <reference field="2" count="1" selected="0">
            <x v="108"/>
          </reference>
          <reference field="3" count="1" selected="0">
            <x v="27"/>
          </reference>
          <reference field="4" count="1" selected="0">
            <x v="15"/>
          </reference>
          <reference field="5" count="1" selected="0">
            <x v="71"/>
          </reference>
          <reference field="6" count="1" selected="0">
            <x v="2"/>
          </reference>
          <reference field="7" count="1" selected="0">
            <x v="15"/>
          </reference>
          <reference field="8" count="1" selected="0">
            <x v="32"/>
          </reference>
          <reference field="9" count="1" selected="0">
            <x v="76"/>
          </reference>
          <reference field="10" count="1" selected="0">
            <x v="54"/>
          </reference>
          <reference field="11" count="1" selected="0">
            <x v="0"/>
          </reference>
          <reference field="12" count="1" selected="0">
            <x v="15"/>
          </reference>
          <reference field="13" count="1" selected="0">
            <x v="15"/>
          </reference>
          <reference field="14" count="1">
            <x v="2"/>
          </reference>
        </references>
      </pivotArea>
    </format>
    <format dxfId="1069">
      <pivotArea dataOnly="0" labelOnly="1" outline="0" fieldPosition="0">
        <references count="15">
          <reference field="0" count="0" selected="0"/>
          <reference field="1" count="1" selected="0">
            <x v="16"/>
          </reference>
          <reference field="2" count="1" selected="0">
            <x v="88"/>
          </reference>
          <reference field="3" count="1" selected="0">
            <x v="38"/>
          </reference>
          <reference field="4" count="1" selected="0">
            <x v="64"/>
          </reference>
          <reference field="5" count="1" selected="0">
            <x v="43"/>
          </reference>
          <reference field="6" count="1" selected="0">
            <x v="6"/>
          </reference>
          <reference field="7" count="1" selected="0">
            <x v="76"/>
          </reference>
          <reference field="8" count="1" selected="0">
            <x v="21"/>
          </reference>
          <reference field="9" count="1" selected="0">
            <x v="56"/>
          </reference>
          <reference field="10" count="1" selected="0">
            <x v="16"/>
          </reference>
          <reference field="11" count="1" selected="0">
            <x v="9"/>
          </reference>
          <reference field="12" count="1" selected="0">
            <x v="55"/>
          </reference>
          <reference field="13" count="1" selected="0">
            <x v="36"/>
          </reference>
          <reference field="14" count="1">
            <x v="26"/>
          </reference>
        </references>
      </pivotArea>
    </format>
    <format dxfId="1068">
      <pivotArea dataOnly="0" labelOnly="1" outline="0" fieldPosition="0">
        <references count="15">
          <reference field="0" count="0" selected="0"/>
          <reference field="1" count="1" selected="0">
            <x v="17"/>
          </reference>
          <reference field="2" count="1" selected="0">
            <x v="75"/>
          </reference>
          <reference field="3" count="1" selected="0">
            <x v="20"/>
          </reference>
          <reference field="4" count="1" selected="0">
            <x v="80"/>
          </reference>
          <reference field="5" count="1" selected="0">
            <x v="102"/>
          </reference>
          <reference field="6" count="1" selected="0">
            <x v="6"/>
          </reference>
          <reference field="7" count="1" selected="0">
            <x v="73"/>
          </reference>
          <reference field="8" count="1" selected="0">
            <x v="16"/>
          </reference>
          <reference field="9" count="1" selected="0">
            <x v="65"/>
          </reference>
          <reference field="10" count="1" selected="0">
            <x v="81"/>
          </reference>
          <reference field="11" count="1" selected="0">
            <x v="9"/>
          </reference>
          <reference field="12" count="1" selected="0">
            <x v="56"/>
          </reference>
          <reference field="13" count="1" selected="0">
            <x v="11"/>
          </reference>
          <reference field="14" count="1">
            <x v="31"/>
          </reference>
        </references>
      </pivotArea>
    </format>
    <format dxfId="1067">
      <pivotArea dataOnly="0" labelOnly="1" outline="0" fieldPosition="0">
        <references count="15">
          <reference field="0" count="0" selected="0"/>
          <reference field="1" count="1" selected="0">
            <x v="18"/>
          </reference>
          <reference field="2" count="1" selected="0">
            <x v="88"/>
          </reference>
          <reference field="3" count="1" selected="0">
            <x v="23"/>
          </reference>
          <reference field="4" count="1" selected="0">
            <x v="65"/>
          </reference>
          <reference field="5" count="1" selected="0">
            <x v="81"/>
          </reference>
          <reference field="6" count="1" selected="0">
            <x v="37"/>
          </reference>
          <reference field="7" count="1" selected="0">
            <x v="68"/>
          </reference>
          <reference field="8" count="1" selected="0">
            <x v="39"/>
          </reference>
          <reference field="9" count="1" selected="0">
            <x v="75"/>
          </reference>
          <reference field="10" count="1" selected="0">
            <x v="18"/>
          </reference>
          <reference field="11" count="1" selected="0">
            <x v="7"/>
          </reference>
          <reference field="12" count="1" selected="0">
            <x v="57"/>
          </reference>
          <reference field="13" count="1" selected="0">
            <x v="58"/>
          </reference>
          <reference field="14" count="1">
            <x v="15"/>
          </reference>
        </references>
      </pivotArea>
    </format>
    <format dxfId="1066">
      <pivotArea dataOnly="0" labelOnly="1" outline="0" fieldPosition="0">
        <references count="15">
          <reference field="0" count="0" selected="0"/>
          <reference field="1" count="1" selected="0">
            <x v="19"/>
          </reference>
          <reference field="2" count="1" selected="0">
            <x v="60"/>
          </reference>
          <reference field="3" count="1" selected="0">
            <x v="21"/>
          </reference>
          <reference field="4" count="1" selected="0">
            <x v="19"/>
          </reference>
          <reference field="5" count="1" selected="0">
            <x v="57"/>
          </reference>
          <reference field="6" count="1" selected="0">
            <x v="34"/>
          </reference>
          <reference field="7" count="1" selected="0">
            <x v="19"/>
          </reference>
          <reference field="8" count="1" selected="0">
            <x v="27"/>
          </reference>
          <reference field="9" count="1" selected="0">
            <x v="22"/>
          </reference>
          <reference field="10" count="1" selected="0">
            <x v="80"/>
          </reference>
          <reference field="11" count="1" selected="0">
            <x v="2"/>
          </reference>
          <reference field="12" count="1" selected="0">
            <x v="19"/>
          </reference>
          <reference field="13" count="1" selected="0">
            <x v="24"/>
          </reference>
          <reference field="14" count="1">
            <x v="25"/>
          </reference>
        </references>
      </pivotArea>
    </format>
    <format dxfId="1065">
      <pivotArea dataOnly="0" labelOnly="1" outline="0" fieldPosition="0">
        <references count="15">
          <reference field="0" count="0" selected="0"/>
          <reference field="1" count="1" selected="0">
            <x v="20"/>
          </reference>
          <reference field="2" count="1" selected="0">
            <x v="50"/>
          </reference>
          <reference field="3" count="1" selected="0">
            <x v="12"/>
          </reference>
          <reference field="4" count="1" selected="0">
            <x v="106"/>
          </reference>
          <reference field="5" count="1" selected="0">
            <x v="77"/>
          </reference>
          <reference field="6" count="1" selected="0">
            <x v="18"/>
          </reference>
          <reference field="7" count="1" selected="0">
            <x v="80"/>
          </reference>
          <reference field="8" count="1" selected="0">
            <x v="30"/>
          </reference>
          <reference field="9" count="1" selected="0">
            <x v="62"/>
          </reference>
          <reference field="10" count="1" selected="0">
            <x v="55"/>
          </reference>
          <reference field="11" count="1" selected="0">
            <x v="35"/>
          </reference>
          <reference field="12" count="1" selected="0">
            <x v="85"/>
          </reference>
          <reference field="13" count="1" selected="0">
            <x v="59"/>
          </reference>
          <reference field="14" count="1">
            <x v="18"/>
          </reference>
        </references>
      </pivotArea>
    </format>
    <format dxfId="1064">
      <pivotArea dataOnly="0" labelOnly="1" outline="0" fieldPosition="0">
        <references count="15">
          <reference field="0" count="0" selected="0"/>
          <reference field="1" count="1" selected="0">
            <x v="21"/>
          </reference>
          <reference field="2" count="1" selected="0">
            <x v="106"/>
          </reference>
          <reference field="3" count="1" selected="0">
            <x v="36"/>
          </reference>
          <reference field="4" count="1" selected="0">
            <x v="56"/>
          </reference>
          <reference field="5" count="1" selected="0">
            <x v="81"/>
          </reference>
          <reference field="6" count="1" selected="0">
            <x v="24"/>
          </reference>
          <reference field="7" count="1" selected="0">
            <x v="69"/>
          </reference>
          <reference field="8" count="1" selected="0">
            <x v="34"/>
          </reference>
          <reference field="9" count="1" selected="0">
            <x v="10"/>
          </reference>
          <reference field="10" count="1" selected="0">
            <x v="21"/>
          </reference>
          <reference field="11" count="1" selected="0">
            <x v="25"/>
          </reference>
          <reference field="12" count="1" selected="0">
            <x v="65"/>
          </reference>
          <reference field="13" count="1" selected="0">
            <x v="50"/>
          </reference>
          <reference field="14" count="1">
            <x v="24"/>
          </reference>
        </references>
      </pivotArea>
    </format>
    <format dxfId="1063">
      <pivotArea dataOnly="0" labelOnly="1" outline="0" fieldPosition="0">
        <references count="15">
          <reference field="0" count="0" selected="0"/>
          <reference field="1" count="1" selected="0">
            <x v="22"/>
          </reference>
          <reference field="2" count="1" selected="0">
            <x v="75"/>
          </reference>
          <reference field="3" count="1" selected="0">
            <x v="41"/>
          </reference>
          <reference field="4" count="1" selected="0">
            <x v="100"/>
          </reference>
          <reference field="5" count="1" selected="0">
            <x v="47"/>
          </reference>
          <reference field="6" count="1" selected="0">
            <x v="25"/>
          </reference>
          <reference field="7" count="1" selected="0">
            <x v="22"/>
          </reference>
          <reference field="8" count="1" selected="0">
            <x v="27"/>
          </reference>
          <reference field="9" count="1" selected="0">
            <x v="61"/>
          </reference>
          <reference field="10" count="1" selected="0">
            <x v="22"/>
          </reference>
          <reference field="11" count="1" selected="0">
            <x v="0"/>
          </reference>
          <reference field="12" count="1" selected="0">
            <x v="74"/>
          </reference>
          <reference field="13" count="1" selected="0">
            <x v="64"/>
          </reference>
          <reference field="14" count="1">
            <x v="1"/>
          </reference>
        </references>
      </pivotArea>
    </format>
    <format dxfId="1062">
      <pivotArea dataOnly="0" labelOnly="1" outline="0" fieldPosition="0">
        <references count="15">
          <reference field="0" count="0" selected="0"/>
          <reference field="1" count="1" selected="0">
            <x v="23"/>
          </reference>
          <reference field="2" count="1" selected="0">
            <x v="69"/>
          </reference>
          <reference field="3" count="1" selected="0">
            <x v="14"/>
          </reference>
          <reference field="4" count="1" selected="0">
            <x v="81"/>
          </reference>
          <reference field="5" count="1" selected="0">
            <x v="90"/>
          </reference>
          <reference field="6" count="1" selected="0">
            <x v="33"/>
          </reference>
          <reference field="7" count="1" selected="0">
            <x v="55"/>
          </reference>
          <reference field="8" count="1" selected="0">
            <x v="1"/>
          </reference>
          <reference field="9" count="1" selected="0">
            <x v="69"/>
          </reference>
          <reference field="10" count="1" selected="0">
            <x v="23"/>
          </reference>
          <reference field="11" count="1" selected="0">
            <x v="25"/>
          </reference>
          <reference field="12" count="1" selected="0">
            <x v="83"/>
          </reference>
          <reference field="13" count="1" selected="0">
            <x v="29"/>
          </reference>
          <reference field="14" count="1">
            <x v="13"/>
          </reference>
        </references>
      </pivotArea>
    </format>
    <format dxfId="1061">
      <pivotArea dataOnly="0" labelOnly="1" outline="0" fieldPosition="0">
        <references count="15">
          <reference field="0" count="0" selected="0"/>
          <reference field="1" count="1" selected="0">
            <x v="24"/>
          </reference>
          <reference field="2" count="1" selected="0">
            <x v="104"/>
          </reference>
          <reference field="3" count="1" selected="0">
            <x v="36"/>
          </reference>
          <reference field="4" count="1" selected="0">
            <x v="109"/>
          </reference>
          <reference field="5" count="1" selected="0">
            <x v="89"/>
          </reference>
          <reference field="6" count="1" selected="0">
            <x v="24"/>
          </reference>
          <reference field="7" count="1" selected="0">
            <x v="24"/>
          </reference>
          <reference field="8" count="1" selected="0">
            <x v="29"/>
          </reference>
          <reference field="9" count="1" selected="0">
            <x v="74"/>
          </reference>
          <reference field="10" count="1" selected="0">
            <x v="24"/>
          </reference>
          <reference field="11" count="1" selected="0">
            <x v="31"/>
          </reference>
          <reference field="12" count="1" selected="0">
            <x v="70"/>
          </reference>
          <reference field="13" count="1" selected="0">
            <x v="59"/>
          </reference>
          <reference field="14" count="1">
            <x v="25"/>
          </reference>
        </references>
      </pivotArea>
    </format>
    <format dxfId="1060">
      <pivotArea dataOnly="0" labelOnly="1" outline="0" fieldPosition="0">
        <references count="15">
          <reference field="0" count="0" selected="0"/>
          <reference field="1" count="1" selected="0">
            <x v="25"/>
          </reference>
          <reference field="2" count="1" selected="0">
            <x v="57"/>
          </reference>
          <reference field="3" count="1" selected="0">
            <x v="22"/>
          </reference>
          <reference field="4" count="1" selected="0">
            <x v="76"/>
          </reference>
          <reference field="5" count="1" selected="0">
            <x v="56"/>
          </reference>
          <reference field="6" count="1" selected="0">
            <x v="2"/>
          </reference>
          <reference field="7" count="1" selected="0">
            <x v="63"/>
          </reference>
          <reference field="8" count="1" selected="0">
            <x v="5"/>
          </reference>
          <reference field="9" count="1" selected="0">
            <x v="46"/>
          </reference>
          <reference field="10" count="1" selected="0">
            <x v="25"/>
          </reference>
          <reference field="11" count="1" selected="0">
            <x v="36"/>
          </reference>
          <reference field="12" count="1" selected="0">
            <x v="25"/>
          </reference>
          <reference field="13" count="1" selected="0">
            <x v="42"/>
          </reference>
          <reference field="14" count="1">
            <x v="35"/>
          </reference>
        </references>
      </pivotArea>
    </format>
    <format dxfId="1059">
      <pivotArea dataOnly="0" labelOnly="1" outline="0" fieldPosition="0">
        <references count="15">
          <reference field="0" count="0" selected="0"/>
          <reference field="1" count="1" selected="0">
            <x v="26"/>
          </reference>
          <reference field="2" count="1" selected="0">
            <x v="85"/>
          </reference>
          <reference field="3" count="1" selected="0">
            <x v="42"/>
          </reference>
          <reference field="4" count="1" selected="0">
            <x v="26"/>
          </reference>
          <reference field="5" count="1" selected="0">
            <x v="40"/>
          </reference>
          <reference field="6" count="1" selected="0">
            <x v="39"/>
          </reference>
          <reference field="7" count="1" selected="0">
            <x v="56"/>
          </reference>
          <reference field="8" count="1" selected="0">
            <x v="27"/>
          </reference>
          <reference field="9" count="1" selected="0">
            <x v="47"/>
          </reference>
          <reference field="10" count="1" selected="0">
            <x v="26"/>
          </reference>
          <reference field="11" count="1" selected="0">
            <x v="0"/>
          </reference>
          <reference field="12" count="1" selected="0">
            <x v="58"/>
          </reference>
          <reference field="13" count="1" selected="0">
            <x v="3"/>
          </reference>
          <reference field="14" count="1">
            <x v="20"/>
          </reference>
        </references>
      </pivotArea>
    </format>
    <format dxfId="1058">
      <pivotArea dataOnly="0" labelOnly="1" outline="0" fieldPosition="0">
        <references count="15">
          <reference field="0" count="0" selected="0"/>
          <reference field="1" count="1" selected="0">
            <x v="27"/>
          </reference>
          <reference field="2" count="1" selected="0">
            <x v="47"/>
          </reference>
          <reference field="3" count="1" selected="0">
            <x v="5"/>
          </reference>
          <reference field="4" count="1" selected="0">
            <x v="74"/>
          </reference>
          <reference field="5" count="1" selected="0">
            <x v="95"/>
          </reference>
          <reference field="6" count="1" selected="0">
            <x v="38"/>
          </reference>
          <reference field="7" count="1" selected="0">
            <x v="82"/>
          </reference>
          <reference field="8" count="1" selected="0">
            <x v="27"/>
          </reference>
          <reference field="9" count="1" selected="0">
            <x v="33"/>
          </reference>
          <reference field="10" count="1" selected="0">
            <x v="27"/>
          </reference>
          <reference field="11" count="1" selected="0">
            <x v="34"/>
          </reference>
          <reference field="12" count="1" selected="0">
            <x v="27"/>
          </reference>
          <reference field="13" count="1" selected="0">
            <x v="37"/>
          </reference>
          <reference field="14" count="1">
            <x v="33"/>
          </reference>
        </references>
      </pivotArea>
    </format>
    <format dxfId="1057">
      <pivotArea dataOnly="0" labelOnly="1" outline="0" fieldPosition="0">
        <references count="15">
          <reference field="0" count="0" selected="0"/>
          <reference field="1" count="1" selected="0">
            <x v="28"/>
          </reference>
          <reference field="2" count="1" selected="0">
            <x v="91"/>
          </reference>
          <reference field="3" count="1" selected="0">
            <x v="36"/>
          </reference>
          <reference field="4" count="1" selected="0">
            <x v="97"/>
          </reference>
          <reference field="5" count="1" selected="0">
            <x v="49"/>
          </reference>
          <reference field="6" count="1" selected="0">
            <x v="10"/>
          </reference>
          <reference field="7" count="1" selected="0">
            <x v="28"/>
          </reference>
          <reference field="8" count="1" selected="0">
            <x v="5"/>
          </reference>
          <reference field="9" count="1" selected="0">
            <x v="14"/>
          </reference>
          <reference field="10" count="1" selected="0">
            <x v="71"/>
          </reference>
          <reference field="11" count="1" selected="0">
            <x v="8"/>
          </reference>
          <reference field="12" count="1" selected="0">
            <x v="28"/>
          </reference>
          <reference field="13" count="1" selected="0">
            <x v="31"/>
          </reference>
          <reference field="14" count="1">
            <x v="21"/>
          </reference>
        </references>
      </pivotArea>
    </format>
    <format dxfId="1056">
      <pivotArea dataOnly="0" labelOnly="1" outline="0" fieldPosition="0">
        <references count="15">
          <reference field="0" count="0" selected="0"/>
          <reference field="1" count="1" selected="0">
            <x v="29"/>
          </reference>
          <reference field="2" count="1" selected="0">
            <x v="85"/>
          </reference>
          <reference field="3" count="1" selected="0">
            <x v="25"/>
          </reference>
          <reference field="4" count="1" selected="0">
            <x v="57"/>
          </reference>
          <reference field="5" count="1" selected="0">
            <x v="42"/>
          </reference>
          <reference field="6" count="1" selected="0">
            <x v="30"/>
          </reference>
          <reference field="7" count="1" selected="0">
            <x v="57"/>
          </reference>
          <reference field="8" count="1" selected="0">
            <x v="1"/>
          </reference>
          <reference field="9" count="1" selected="0">
            <x v="52"/>
          </reference>
          <reference field="10" count="1" selected="0">
            <x v="29"/>
          </reference>
          <reference field="11" count="1" selected="0">
            <x v="36"/>
          </reference>
          <reference field="12" count="1" selected="0">
            <x v="29"/>
          </reference>
          <reference field="13" count="1" selected="0">
            <x v="45"/>
          </reference>
          <reference field="14" count="1">
            <x v="27"/>
          </reference>
        </references>
      </pivotArea>
    </format>
    <format dxfId="1055">
      <pivotArea dataOnly="0" labelOnly="1" outline="0" fieldPosition="0">
        <references count="15">
          <reference field="0" count="0" selected="0"/>
          <reference field="1" count="1" selected="0">
            <x v="30"/>
          </reference>
          <reference field="2" count="1" selected="0">
            <x v="37"/>
          </reference>
          <reference field="3" count="1" selected="0">
            <x v="22"/>
          </reference>
          <reference field="4" count="1" selected="0">
            <x v="30"/>
          </reference>
          <reference field="5" count="1" selected="0">
            <x v="66"/>
          </reference>
          <reference field="6" count="1" selected="0">
            <x v="2"/>
          </reference>
          <reference field="7" count="1" selected="0">
            <x v="30"/>
          </reference>
          <reference field="8" count="1" selected="0">
            <x v="15"/>
          </reference>
          <reference field="9" count="1" selected="0">
            <x v="23"/>
          </reference>
          <reference field="10" count="1" selected="0">
            <x v="79"/>
          </reference>
          <reference field="11" count="1" selected="0">
            <x v="38"/>
          </reference>
          <reference field="12" count="1" selected="0">
            <x v="30"/>
          </reference>
          <reference field="13" count="1" selected="0">
            <x v="2"/>
          </reference>
          <reference field="14" count="1">
            <x v="34"/>
          </reference>
        </references>
      </pivotArea>
    </format>
    <format dxfId="1054">
      <pivotArea dataOnly="0" labelOnly="1" outline="0" fieldPosition="0">
        <references count="15">
          <reference field="0" count="0" selected="0"/>
          <reference field="1" count="1" selected="0">
            <x v="31"/>
          </reference>
          <reference field="2" count="1" selected="0">
            <x v="86"/>
          </reference>
          <reference field="3" count="1" selected="0">
            <x v="38"/>
          </reference>
          <reference field="4" count="1" selected="0">
            <x v="67"/>
          </reference>
          <reference field="5" count="1" selected="0">
            <x v="63"/>
          </reference>
          <reference field="6" count="1" selected="0">
            <x v="12"/>
          </reference>
          <reference field="7" count="1" selected="0">
            <x v="31"/>
          </reference>
          <reference field="8" count="1" selected="0">
            <x v="15"/>
          </reference>
          <reference field="9" count="1" selected="0">
            <x v="31"/>
          </reference>
          <reference field="10" count="1" selected="0">
            <x v="73"/>
          </reference>
          <reference field="11" count="1" selected="0">
            <x v="17"/>
          </reference>
          <reference field="12" count="1" selected="0">
            <x v="78"/>
          </reference>
          <reference field="13" count="1" selected="0">
            <x v="31"/>
          </reference>
          <reference field="14" count="1">
            <x v="14"/>
          </reference>
        </references>
      </pivotArea>
    </format>
    <format dxfId="1053">
      <pivotArea dataOnly="0" labelOnly="1" outline="0" fieldPosition="0">
        <references count="15">
          <reference field="0" count="0" selected="0"/>
          <reference field="1" count="1" selected="0">
            <x v="32"/>
          </reference>
          <reference field="2" count="1" selected="0">
            <x v="85"/>
          </reference>
          <reference field="3" count="1" selected="0">
            <x v="29"/>
          </reference>
          <reference field="4" count="1" selected="0">
            <x v="98"/>
          </reference>
          <reference field="5" count="1" selected="0">
            <x v="23"/>
          </reference>
          <reference field="6" count="1" selected="0">
            <x v="12"/>
          </reference>
          <reference field="7" count="1" selected="0">
            <x v="70"/>
          </reference>
          <reference field="8" count="1" selected="0">
            <x v="20"/>
          </reference>
          <reference field="9" count="1" selected="0">
            <x v="73"/>
          </reference>
          <reference field="10" count="1" selected="0">
            <x v="32"/>
          </reference>
          <reference field="11" count="1" selected="0">
            <x v="23"/>
          </reference>
          <reference field="12" count="1" selected="0">
            <x v="75"/>
          </reference>
          <reference field="13" count="1" selected="0">
            <x v="48"/>
          </reference>
          <reference field="14" count="1">
            <x v="32"/>
          </reference>
        </references>
      </pivotArea>
    </format>
    <format dxfId="1052">
      <pivotArea dataOnly="0" labelOnly="1" outline="0" fieldPosition="0">
        <references count="15">
          <reference field="0" count="0" selected="0"/>
          <reference field="1" count="1" selected="0">
            <x v="33"/>
          </reference>
          <reference field="2" count="1" selected="0">
            <x v="50"/>
          </reference>
          <reference field="3" count="1" selected="0">
            <x v="34"/>
          </reference>
          <reference field="4" count="1" selected="0">
            <x v="33"/>
          </reference>
          <reference field="5" count="1" selected="0">
            <x v="83"/>
          </reference>
          <reference field="6" count="1" selected="0">
            <x v="26"/>
          </reference>
          <reference field="7" count="1" selected="0">
            <x v="33"/>
          </reference>
          <reference field="8" count="1" selected="0">
            <x v="18"/>
          </reference>
          <reference field="9" count="1" selected="0">
            <x v="77"/>
          </reference>
          <reference field="10" count="1" selected="0">
            <x v="33"/>
          </reference>
          <reference field="11" count="1" selected="0">
            <x v="39"/>
          </reference>
          <reference field="12" count="1" selected="0">
            <x v="33"/>
          </reference>
          <reference field="13" count="1" selected="0">
            <x v="44"/>
          </reference>
          <reference field="14" count="1">
            <x v="34"/>
          </reference>
        </references>
      </pivotArea>
    </format>
    <format dxfId="1051">
      <pivotArea dataOnly="0" labelOnly="1" outline="0" fieldPosition="0">
        <references count="15">
          <reference field="0" count="0" selected="0"/>
          <reference field="1" count="1" selected="0">
            <x v="34"/>
          </reference>
          <reference field="2" count="1" selected="0">
            <x v="72"/>
          </reference>
          <reference field="3" count="1" selected="0">
            <x v="22"/>
          </reference>
          <reference field="4" count="1" selected="0">
            <x v="58"/>
          </reference>
          <reference field="5" count="1" selected="0">
            <x v="103"/>
          </reference>
          <reference field="6" count="1" selected="0">
            <x v="4"/>
          </reference>
          <reference field="7" count="1" selected="0">
            <x v="77"/>
          </reference>
          <reference field="8" count="1" selected="0">
            <x v="4"/>
          </reference>
          <reference field="9" count="1" selected="0">
            <x v="59"/>
          </reference>
          <reference field="10" count="1" selected="0">
            <x v="62"/>
          </reference>
          <reference field="11" count="1" selected="0">
            <x v="27"/>
          </reference>
          <reference field="12" count="1" selected="0">
            <x v="77"/>
          </reference>
          <reference field="13" count="1" selected="0">
            <x v="55"/>
          </reference>
          <reference field="14" count="1">
            <x v="20"/>
          </reference>
        </references>
      </pivotArea>
    </format>
    <format dxfId="1050">
      <pivotArea dataOnly="0" labelOnly="1" outline="0" fieldPosition="0">
        <references count="15">
          <reference field="0" count="0" selected="0"/>
          <reference field="1" count="1" selected="0">
            <x v="35"/>
          </reference>
          <reference field="2" count="1" selected="0">
            <x v="68"/>
          </reference>
          <reference field="3" count="1" selected="0">
            <x v="8"/>
          </reference>
          <reference field="4" count="1" selected="0">
            <x v="59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61"/>
          </reference>
          <reference field="8" count="1" selected="0">
            <x v="28"/>
          </reference>
          <reference field="9" count="1" selected="0">
            <x v="67"/>
          </reference>
          <reference field="10" count="1" selected="0">
            <x v="35"/>
          </reference>
          <reference field="11" count="1" selected="0">
            <x v="1"/>
          </reference>
          <reference field="12" count="1" selected="0">
            <x v="66"/>
          </reference>
          <reference field="13" count="1" selected="0">
            <x v="41"/>
          </reference>
          <reference field="14" count="1">
            <x v="7"/>
          </reference>
        </references>
      </pivotArea>
    </format>
    <format dxfId="1049">
      <pivotArea dataOnly="0" labelOnly="1" outline="0" fieldPosition="0">
        <references count="15">
          <reference field="0" count="0" selected="0"/>
          <reference field="1" count="1" selected="0">
            <x v="36"/>
          </reference>
          <reference field="2" count="1" selected="0">
            <x v="59"/>
          </reference>
          <reference field="3" count="1" selected="0">
            <x v="25"/>
          </reference>
          <reference field="4" count="1" selected="0">
            <x v="75"/>
          </reference>
          <reference field="5" count="1" selected="0">
            <x v="53"/>
          </reference>
          <reference field="6" count="1" selected="0">
            <x v="7"/>
          </reference>
          <reference field="7" count="1" selected="0">
            <x v="58"/>
          </reference>
          <reference field="8" count="1" selected="0">
            <x v="5"/>
          </reference>
          <reference field="9" count="1" selected="0">
            <x v="48"/>
          </reference>
          <reference field="10" count="1" selected="0">
            <x v="56"/>
          </reference>
          <reference field="11" count="1" selected="0">
            <x v="2"/>
          </reference>
          <reference field="12" count="1" selected="0">
            <x v="59"/>
          </reference>
          <reference field="13" count="1" selected="0">
            <x v="12"/>
          </reference>
          <reference field="14" count="1">
            <x v="26"/>
          </reference>
        </references>
      </pivotArea>
    </format>
    <format dxfId="1048">
      <pivotArea dataOnly="0" labelOnly="1" outline="0" fieldPosition="0">
        <references count="15">
          <reference field="0" count="0" selected="0"/>
          <reference field="1" count="1" selected="0">
            <x v="37"/>
          </reference>
          <reference field="2" count="1" selected="0">
            <x v="87"/>
          </reference>
          <reference field="3" count="1" selected="0">
            <x v="32"/>
          </reference>
          <reference field="4" count="1" selected="0">
            <x v="60"/>
          </reference>
          <reference field="5" count="1" selected="0">
            <x v="50"/>
          </reference>
          <reference field="6" count="1" selected="0">
            <x v="6"/>
          </reference>
          <reference field="7" count="1" selected="0">
            <x v="37"/>
          </reference>
          <reference field="8" count="1" selected="0">
            <x v="21"/>
          </reference>
          <reference field="9" count="1" selected="0">
            <x v="45"/>
          </reference>
          <reference field="10" count="1" selected="0">
            <x v="74"/>
          </reference>
          <reference field="11" count="1" selected="0">
            <x v="30"/>
          </reference>
          <reference field="12" count="1" selected="0">
            <x v="73"/>
          </reference>
          <reference field="13" count="1" selected="0">
            <x v="40"/>
          </reference>
          <reference field="14" count="1">
            <x v="11"/>
          </reference>
        </references>
      </pivotArea>
    </format>
    <format dxfId="1047">
      <pivotArea dataOnly="0" labelOnly="1" outline="0" fieldPosition="0">
        <references count="15">
          <reference field="0" count="0" selected="0"/>
          <reference field="1" count="1" selected="0">
            <x v="38"/>
          </reference>
          <reference field="2" count="1" selected="0">
            <x v="61"/>
          </reference>
          <reference field="3" count="1" selected="0">
            <x v="22"/>
          </reference>
          <reference field="4" count="1" selected="0">
            <x v="38"/>
          </reference>
          <reference field="5" count="1" selected="0">
            <x v="15"/>
          </reference>
          <reference field="6" count="1" selected="0">
            <x v="34"/>
          </reference>
          <reference field="7" count="1" selected="0">
            <x v="67"/>
          </reference>
          <reference field="8" count="1" selected="0">
            <x v="12"/>
          </reference>
          <reference field="9" count="1" selected="0">
            <x v="71"/>
          </reference>
          <reference field="10" count="1" selected="0">
            <x v="75"/>
          </reference>
          <reference field="11" count="1" selected="0">
            <x v="4"/>
          </reference>
          <reference field="12" count="1" selected="0">
            <x v="60"/>
          </reference>
          <reference field="13" count="1" selected="0">
            <x v="53"/>
          </reference>
          <reference field="14" count="1">
            <x v="2"/>
          </reference>
        </references>
      </pivotArea>
    </format>
    <format dxfId="1046">
      <pivotArea dataOnly="0" labelOnly="1" outline="0" fieldPosition="0">
        <references count="15">
          <reference field="0" count="0" selected="0"/>
          <reference field="1" count="1" selected="0">
            <x v="39"/>
          </reference>
          <reference field="2" count="1" selected="0">
            <x v="89"/>
          </reference>
          <reference field="3" count="1" selected="0">
            <x v="8"/>
          </reference>
          <reference field="4" count="1" selected="0">
            <x v="103"/>
          </reference>
          <reference field="5" count="1" selected="0">
            <x v="68"/>
          </reference>
          <reference field="6" count="1" selected="0">
            <x v="2"/>
          </reference>
          <reference field="7" count="1" selected="0">
            <x v="39"/>
          </reference>
          <reference field="8" count="1" selected="0">
            <x v="2"/>
          </reference>
          <reference field="9" count="1" selected="0">
            <x v="42"/>
          </reference>
          <reference field="10" count="1" selected="0">
            <x v="57"/>
          </reference>
          <reference field="11" count="1" selected="0">
            <x v="27"/>
          </reference>
          <reference field="12" count="1" selected="0">
            <x v="80"/>
          </reference>
          <reference field="13" count="1" selected="0">
            <x v="27"/>
          </reference>
          <reference field="14" count="1">
            <x v="8"/>
          </reference>
        </references>
      </pivotArea>
    </format>
    <format dxfId="1045">
      <pivotArea dataOnly="0" labelOnly="1" outline="0" fieldPosition="0">
        <references count="15">
          <reference field="0" count="0" selected="0"/>
          <reference field="1" count="1" selected="0">
            <x v="40"/>
          </reference>
          <reference field="2" count="1" selected="0">
            <x v="52"/>
          </reference>
          <reference field="3" count="1" selected="0">
            <x v="30"/>
          </reference>
          <reference field="4" count="1" selected="0">
            <x v="40"/>
          </reference>
          <reference field="5" count="1" selected="0">
            <x v="46"/>
          </reference>
          <reference field="6" count="1" selected="0">
            <x v="24"/>
          </reference>
          <reference field="7" count="1" selected="0">
            <x v="40"/>
          </reference>
          <reference field="8" count="1" selected="0">
            <x v="35"/>
          </reference>
          <reference field="9" count="1" selected="0">
            <x v="68"/>
          </reference>
          <reference field="10" count="1" selected="0">
            <x v="40"/>
          </reference>
          <reference field="11" count="1" selected="0">
            <x v="37"/>
          </reference>
          <reference field="12" count="1" selected="0">
            <x v="61"/>
          </reference>
          <reference field="13" count="1" selected="0">
            <x v="49"/>
          </reference>
          <reference field="14" count="1">
            <x v="29"/>
          </reference>
        </references>
      </pivotArea>
    </format>
    <format dxfId="1044">
      <pivotArea dataOnly="0" labelOnly="1" outline="0" fieldPosition="0">
        <references count="15">
          <reference field="0" count="0" selected="0"/>
          <reference field="1" count="1" selected="0">
            <x v="41"/>
          </reference>
          <reference field="2" count="1" selected="0">
            <x v="73"/>
          </reference>
          <reference field="3" count="1" selected="0">
            <x v="36"/>
          </reference>
          <reference field="4" count="1" selected="0">
            <x v="41"/>
          </reference>
          <reference field="5" count="1" selected="0">
            <x v="40"/>
          </reference>
          <reference field="6" count="1" selected="0">
            <x v="12"/>
          </reference>
          <reference field="7" count="1" selected="0">
            <x v="41"/>
          </reference>
          <reference field="8" count="1" selected="0">
            <x v="5"/>
          </reference>
          <reference field="9" count="1" selected="0">
            <x v="19"/>
          </reference>
          <reference field="10" count="1" selected="0">
            <x v="41"/>
          </reference>
          <reference field="11" count="1" selected="0">
            <x v="10"/>
          </reference>
          <reference field="12" count="1" selected="0">
            <x v="79"/>
          </reference>
          <reference field="13" count="1" selected="0">
            <x v="18"/>
          </reference>
          <reference field="14" count="1">
            <x v="21"/>
          </reference>
        </references>
      </pivotArea>
    </format>
    <format dxfId="1043">
      <pivotArea dataOnly="0" labelOnly="1" outline="0" fieldPosition="0">
        <references count="15">
          <reference field="0" count="0" selected="0"/>
          <reference field="1" count="1" selected="0">
            <x v="42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42"/>
          </reference>
          <reference field="5" count="1" selected="0">
            <x v="75"/>
          </reference>
          <reference field="6" count="1" selected="0">
            <x v="6"/>
          </reference>
          <reference field="7" count="1" selected="0">
            <x v="42"/>
          </reference>
          <reference field="8" count="1" selected="0">
            <x v="16"/>
          </reference>
          <reference field="9" count="1" selected="0">
            <x v="58"/>
          </reference>
          <reference field="10" count="1" selected="0">
            <x v="68"/>
          </reference>
          <reference field="11" count="1" selected="0">
            <x v="30"/>
          </reference>
          <reference field="12" count="1" selected="0">
            <x v="67"/>
          </reference>
          <reference field="13" count="1" selected="0">
            <x v="52"/>
          </reference>
          <reference field="14" count="1">
            <x v="20"/>
          </reference>
        </references>
      </pivotArea>
    </format>
    <format dxfId="1042">
      <pivotArea dataOnly="0" labelOnly="1" outline="0" fieldPosition="0">
        <references count="15">
          <reference field="0" count="0" selected="0"/>
          <reference field="1" count="1" selected="0">
            <x v="44"/>
          </reference>
          <reference field="2" count="1" selected="0">
            <x v="69"/>
          </reference>
          <reference field="3" count="1" selected="0">
            <x v="26"/>
          </reference>
          <reference field="4" count="1" selected="0">
            <x v="99"/>
          </reference>
          <reference field="5" count="1" selected="0">
            <x v="71"/>
          </reference>
          <reference field="6" count="1" selected="0">
            <x v="36"/>
          </reference>
          <reference field="7" count="1" selected="0">
            <x v="78"/>
          </reference>
          <reference field="8" count="1" selected="0">
            <x v="28"/>
          </reference>
          <reference field="9" count="1" selected="0">
            <x v="70"/>
          </reference>
          <reference field="10" count="1" selected="0">
            <x v="44"/>
          </reference>
          <reference field="11" count="1" selected="0">
            <x v="28"/>
          </reference>
          <reference field="12" count="1" selected="0">
            <x v="44"/>
          </reference>
          <reference field="13" count="1" selected="0">
            <x v="47"/>
          </reference>
          <reference field="14" count="1">
            <x v="12"/>
          </reference>
        </references>
      </pivotArea>
    </format>
    <format dxfId="1041">
      <pivotArea dataOnly="0" labelOnly="1" outline="0" fieldPosition="0">
        <references count="15">
          <reference field="0" count="0" selected="0"/>
          <reference field="1" count="1" selected="0">
            <x v="45"/>
          </reference>
          <reference field="2" count="1" selected="0">
            <x v="69"/>
          </reference>
          <reference field="3" count="1" selected="0">
            <x v="12"/>
          </reference>
          <reference field="4" count="1" selected="0">
            <x v="45"/>
          </reference>
          <reference field="5" count="1" selected="0">
            <x v="61"/>
          </reference>
          <reference field="6" count="1" selected="0">
            <x v="35"/>
          </reference>
          <reference field="7" count="1" selected="0">
            <x v="45"/>
          </reference>
          <reference field="8" count="1" selected="0">
            <x v="1"/>
          </reference>
          <reference field="9" count="1" selected="0">
            <x v="49"/>
          </reference>
          <reference field="10" count="1" selected="0">
            <x v="63"/>
          </reference>
          <reference field="11" count="1" selected="0">
            <x v="27"/>
          </reference>
          <reference field="12" count="1" selected="0">
            <x v="76"/>
          </reference>
          <reference field="13" count="1" selected="0">
            <x v="57"/>
          </reference>
          <reference field="14" count="1">
            <x v="5"/>
          </reference>
        </references>
      </pivotArea>
    </format>
    <format dxfId="1040">
      <pivotArea dataOnly="0" labelOnly="1" outline="0" fieldPosition="0">
        <references count="15">
          <reference field="0" count="0" selected="0"/>
          <reference field="1" count="1" selected="0">
            <x v="46"/>
          </reference>
          <reference field="2" count="1" selected="0">
            <x v="103"/>
          </reference>
          <reference field="3" count="1" selected="0">
            <x v="36"/>
          </reference>
          <reference field="4" count="1" selected="0">
            <x v="46"/>
          </reference>
          <reference field="5" count="1" selected="0">
            <x v="71"/>
          </reference>
          <reference field="6" count="1" selected="0">
            <x v="23"/>
          </reference>
          <reference field="7" count="1" selected="0">
            <x v="53"/>
          </reference>
          <reference field="8" count="1" selected="0">
            <x v="17"/>
          </reference>
          <reference field="9" count="1" selected="0">
            <x v="75"/>
          </reference>
          <reference field="10" count="1" selected="0">
            <x v="46"/>
          </reference>
          <reference field="11" count="1" selected="0">
            <x v="14"/>
          </reference>
          <reference field="12" count="1" selected="0">
            <x v="46"/>
          </reference>
          <reference field="13" count="1" selected="0">
            <x v="61"/>
          </reference>
          <reference field="14" count="1">
            <x v="18"/>
          </reference>
        </references>
      </pivotArea>
    </format>
    <format dxfId="1039">
      <pivotArea dataOnly="0" labelOnly="1" outline="0" fieldPosition="0">
        <references count="15">
          <reference field="0" count="0" selected="0"/>
          <reference field="1" count="1" selected="0">
            <x v="47"/>
          </reference>
          <reference field="2" count="1" selected="0">
            <x v="107"/>
          </reference>
          <reference field="3" count="1" selected="0">
            <x v="20"/>
          </reference>
          <reference field="4" count="1" selected="0">
            <x v="94"/>
          </reference>
          <reference field="5" count="1" selected="0">
            <x v="54"/>
          </reference>
          <reference field="6" count="1" selected="0">
            <x v="6"/>
          </reference>
          <reference field="7" count="1" selected="0">
            <x v="47"/>
          </reference>
          <reference field="8" count="1" selected="0">
            <x v="28"/>
          </reference>
          <reference field="9" count="1" selected="0">
            <x v="72"/>
          </reference>
          <reference field="10" count="1" selected="0">
            <x v="47"/>
          </reference>
          <reference field="11" count="1" selected="0">
            <x v="12"/>
          </reference>
          <reference field="12" count="1" selected="0">
            <x v="71"/>
          </reference>
          <reference field="13" count="1" selected="0">
            <x v="27"/>
          </reference>
          <reference field="14" count="1">
            <x v="11"/>
          </reference>
        </references>
      </pivotArea>
    </format>
    <format dxfId="1038">
      <pivotArea dataOnly="0" labelOnly="1" outline="0" fieldPosition="0">
        <references count="15">
          <reference field="0" count="0" selected="0"/>
          <reference field="1" count="1" selected="0">
            <x v="48"/>
          </reference>
          <reference field="2" count="1" selected="0">
            <x v="81"/>
          </reference>
          <reference field="3" count="1" selected="0">
            <x v="38"/>
          </reference>
          <reference field="4" count="1" selected="0">
            <x v="61"/>
          </reference>
          <reference field="5" count="1" selected="0">
            <x v="48"/>
          </reference>
          <reference field="6" count="1" selected="0">
            <x v="6"/>
          </reference>
          <reference field="7" count="1" selected="0">
            <x v="48"/>
          </reference>
          <reference field="8" count="1" selected="0">
            <x v="1"/>
          </reference>
          <reference field="9" count="1" selected="0">
            <x v="50"/>
          </reference>
          <reference field="10" count="1" selected="0">
            <x v="58"/>
          </reference>
          <reference field="11" count="1" selected="0">
            <x v="0"/>
          </reference>
          <reference field="12" count="1" selected="0">
            <x v="48"/>
          </reference>
          <reference field="13" count="1" selected="0">
            <x v="46"/>
          </reference>
          <reference field="14" count="1">
            <x v="26"/>
          </reference>
        </references>
      </pivotArea>
    </format>
    <format dxfId="1037">
      <pivotArea dataOnly="0" labelOnly="1" outline="0" fieldPosition="0">
        <references count="15">
          <reference field="0" count="0" selected="0"/>
          <reference field="1" count="1" selected="0">
            <x v="49"/>
          </reference>
          <reference field="2" count="1" selected="0">
            <x v="46"/>
          </reference>
          <reference field="3" count="1" selected="0">
            <x v="25"/>
          </reference>
          <reference field="4" count="1" selected="0">
            <x v="107"/>
          </reference>
          <reference field="5" count="1" selected="0">
            <x v="43"/>
          </reference>
          <reference field="6" count="1" selected="0">
            <x v="10"/>
          </reference>
          <reference field="7" count="1" selected="0">
            <x v="79"/>
          </reference>
          <reference field="8" count="1" selected="0">
            <x v="36"/>
          </reference>
          <reference field="9" count="1" selected="0">
            <x v="53"/>
          </reference>
          <reference field="10" count="1" selected="0">
            <x v="59"/>
          </reference>
          <reference field="11" count="1" selected="0">
            <x v="14"/>
          </reference>
          <reference field="12" count="1" selected="0">
            <x v="68"/>
          </reference>
          <reference field="13" count="1" selected="0">
            <x v="34"/>
          </reference>
          <reference field="14" count="1">
            <x v="20"/>
          </reference>
        </references>
      </pivotArea>
    </format>
    <format dxfId="1036">
      <pivotArea dataOnly="0" labelOnly="1" outline="0" fieldPosition="0">
        <references count="15">
          <reference field="0" count="0" selected="0"/>
          <reference field="1" count="1" selected="0">
            <x v="50"/>
          </reference>
          <reference field="2" count="1" selected="0">
            <x v="71"/>
          </reference>
          <reference field="3" count="1" selected="0">
            <x v="15"/>
          </reference>
          <reference field="4" count="1" selected="0">
            <x v="78"/>
          </reference>
          <reference field="5" count="1" selected="0">
            <x v="26"/>
          </reference>
          <reference field="6" count="1" selected="0">
            <x v="2"/>
          </reference>
          <reference field="7" count="1" selected="0">
            <x v="50"/>
          </reference>
          <reference field="8" count="1" selected="0">
            <x v="21"/>
          </reference>
          <reference field="9" count="1" selected="0">
            <x v="44"/>
          </reference>
          <reference field="10" count="1" selected="0">
            <x v="60"/>
          </reference>
          <reference field="11" count="1" selected="0">
            <x v="20"/>
          </reference>
          <reference field="12" count="1" selected="0">
            <x v="72"/>
          </reference>
          <reference field="13" count="1" selected="0">
            <x v="21"/>
          </reference>
          <reference field="14" count="1">
            <x v="9"/>
          </reference>
        </references>
      </pivotArea>
    </format>
    <format dxfId="1035">
      <pivotArea dataOnly="0" labelOnly="1" outline="0" fieldPosition="0">
        <references count="15">
          <reference field="0" count="0" selected="0"/>
          <reference field="1" count="1" selected="0">
            <x v="51"/>
          </reference>
          <reference field="2" count="1" selected="0">
            <x v="96"/>
          </reference>
          <reference field="3" count="1" selected="0">
            <x v="27"/>
          </reference>
          <reference field="4" count="1" selected="0">
            <x v="86"/>
          </reference>
          <reference field="5" count="1" selected="0">
            <x v="67"/>
          </reference>
          <reference field="6" count="1" selected="0">
            <x v="2"/>
          </reference>
          <reference field="7" count="1" selected="0">
            <x v="64"/>
          </reference>
          <reference field="8" count="1" selected="0">
            <x v="16"/>
          </reference>
          <reference field="9" count="1" selected="0">
            <x v="51"/>
          </reference>
          <reference field="10" count="1" selected="0">
            <x v="72"/>
          </reference>
          <reference field="11" count="1" selected="0">
            <x v="33"/>
          </reference>
          <reference field="12" count="1" selected="0">
            <x v="51"/>
          </reference>
          <reference field="13" count="1" selected="0">
            <x v="43"/>
          </reference>
          <reference field="14" count="1">
            <x v="17"/>
          </reference>
        </references>
      </pivotArea>
    </format>
    <format dxfId="1034">
      <pivotArea dataOnly="0" labelOnly="1" outline="0" fieldPosition="0">
        <references count="12">
          <reference field="0" count="0" selected="0"/>
          <reference field="1" count="1" selected="0">
            <x v="0"/>
          </reference>
          <reference field="2" count="1" selected="0">
            <x v="83"/>
          </reference>
          <reference field="3" count="1" selected="0">
            <x v="26"/>
          </reference>
          <reference field="4" count="1" selected="0">
            <x v="0"/>
          </reference>
          <reference field="5" count="1" selected="0">
            <x v="60"/>
          </reference>
          <reference field="6" count="1" selected="0">
            <x v="35"/>
          </reference>
          <reference field="7" count="1" selected="0">
            <x v="81"/>
          </reference>
          <reference field="8" count="1" selected="0">
            <x v="37"/>
          </reference>
          <reference field="9" count="1" selected="0">
            <x v="2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033">
      <pivotArea dataOnly="0" labelOnly="1" outline="0" fieldPosition="0">
        <references count="12">
          <reference field="0" count="0" selected="0"/>
          <reference field="1" count="1" selected="0">
            <x v="1"/>
          </reference>
          <reference field="2" count="1" selected="0">
            <x v="76"/>
          </reference>
          <reference field="3" count="1" selected="0">
            <x v="31"/>
          </reference>
          <reference field="4" count="1" selected="0">
            <x v="71"/>
          </reference>
          <reference field="5" count="1" selected="0">
            <x v="78"/>
          </reference>
          <reference field="6" count="1" selected="0">
            <x v="12"/>
          </reference>
          <reference field="7" count="1" selected="0">
            <x v="54"/>
          </reference>
          <reference field="8" count="1" selected="0">
            <x v="14"/>
          </reference>
          <reference field="9" count="1" selected="0">
            <x v="5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32">
      <pivotArea dataOnly="0" labelOnly="1" outline="0" fieldPosition="0">
        <references count="12">
          <reference field="0" count="0" selected="0"/>
          <reference field="1" count="1" selected="0">
            <x v="2"/>
          </reference>
          <reference field="2" count="1" selected="0">
            <x v="93"/>
          </reference>
          <reference field="3" count="1" selected="0">
            <x v="38"/>
          </reference>
          <reference field="4" count="1" selected="0">
            <x v="79"/>
          </reference>
          <reference field="5" count="1" selected="0">
            <x v="96"/>
          </reference>
          <reference field="6" count="1" selected="0">
            <x v="6"/>
          </reference>
          <reference field="7" count="1" selected="0">
            <x v="65"/>
          </reference>
          <reference field="8" count="1" selected="0">
            <x v="31"/>
          </reference>
          <reference field="9" count="1" selected="0">
            <x v="30"/>
          </reference>
          <reference field="10" count="1" selected="0">
            <x v="52"/>
          </reference>
          <reference field="11" count="1">
            <x v="0"/>
          </reference>
        </references>
      </pivotArea>
    </format>
    <format dxfId="1031">
      <pivotArea dataOnly="0" labelOnly="1" outline="0" fieldPosition="0">
        <references count="12">
          <reference field="0" count="0" selected="0"/>
          <reference field="1" count="1" selected="0">
            <x v="3"/>
          </reference>
          <reference field="2" count="1" selected="0">
            <x v="100"/>
          </reference>
          <reference field="3" count="1" selected="0">
            <x v="17"/>
          </reference>
          <reference field="4" count="1" selected="0">
            <x v="3"/>
          </reference>
          <reference field="5" count="1" selected="0">
            <x v="98"/>
          </reference>
          <reference field="6" count="1" selected="0">
            <x v="35"/>
          </reference>
          <reference field="7" count="1" selected="0">
            <x v="74"/>
          </reference>
          <reference field="8" count="1" selected="0">
            <x v="38"/>
          </reference>
          <reference field="9" count="1" selected="0">
            <x v="64"/>
          </reference>
          <reference field="10" count="1" selected="0">
            <x v="64"/>
          </reference>
          <reference field="11" count="1">
            <x v="5"/>
          </reference>
        </references>
      </pivotArea>
    </format>
    <format dxfId="1030">
      <pivotArea dataOnly="0" labelOnly="1" outline="0" fieldPosition="0">
        <references count="12">
          <reference field="0" count="0" selected="0"/>
          <reference field="1" count="1" selected="0">
            <x v="4"/>
          </reference>
          <reference field="2" count="1" selected="0">
            <x v="5"/>
          </reference>
          <reference field="3" count="1" selected="0">
            <x v="9"/>
          </reference>
          <reference field="4" count="1" selected="0">
            <x v="53"/>
          </reference>
          <reference field="5" count="1" selected="0">
            <x v="29"/>
          </reference>
          <reference field="6" count="1" selected="0">
            <x v="35"/>
          </reference>
          <reference field="7" count="1" selected="0">
            <x v="66"/>
          </reference>
          <reference field="8" count="1" selected="0">
            <x v="27"/>
          </reference>
          <reference field="9" count="1" selected="0">
            <x v="49"/>
          </reference>
          <reference field="10" count="1" selected="0">
            <x v="53"/>
          </reference>
          <reference field="11" count="1">
            <x v="22"/>
          </reference>
        </references>
      </pivotArea>
    </format>
    <format dxfId="1029">
      <pivotArea dataOnly="0" labelOnly="1" outline="0" fieldPosition="0">
        <references count="12">
          <reference field="0" count="0" selected="0"/>
          <reference field="1" count="1" selected="0">
            <x v="5"/>
          </reference>
          <reference field="2" count="1" selected="0">
            <x v="105"/>
          </reference>
          <reference field="3" count="1" selected="0">
            <x v="8"/>
          </reference>
          <reference field="4" count="1" selected="0">
            <x v="85"/>
          </reference>
          <reference field="5" count="1" selected="0">
            <x v="69"/>
          </reference>
          <reference field="6" count="1" selected="0">
            <x v="12"/>
          </reference>
          <reference field="7" count="1" selected="0">
            <x v="72"/>
          </reference>
          <reference field="8" count="1" selected="0">
            <x v="23"/>
          </reference>
          <reference field="9" count="1" selected="0">
            <x v="66"/>
          </reference>
          <reference field="10" count="1" selected="0">
            <x v="5"/>
          </reference>
          <reference field="11" count="1">
            <x v="4"/>
          </reference>
        </references>
      </pivotArea>
    </format>
    <format dxfId="1028">
      <pivotArea dataOnly="0" labelOnly="1" outline="0" fieldPosition="0">
        <references count="12">
          <reference field="0" count="0" selected="0"/>
          <reference field="1" count="1" selected="0">
            <x v="6"/>
          </reference>
          <reference field="2" count="1" selected="0">
            <x v="109"/>
          </reference>
          <reference field="3" count="1" selected="0">
            <x v="23"/>
          </reference>
          <reference field="4" count="1" selected="0">
            <x v="82"/>
          </reference>
          <reference field="5" count="1" selected="0">
            <x v="55"/>
          </reference>
          <reference field="6" count="1" selected="0">
            <x v="2"/>
          </reference>
          <reference field="7" count="1" selected="0">
            <x v="75"/>
          </reference>
          <reference field="8" count="1" selected="0">
            <x v="14"/>
          </reference>
          <reference field="9" count="1" selected="0">
            <x v="10"/>
          </reference>
          <reference field="10" count="1" selected="0">
            <x v="77"/>
          </reference>
          <reference field="11" count="1">
            <x v="11"/>
          </reference>
        </references>
      </pivotArea>
    </format>
    <format dxfId="1027">
      <pivotArea dataOnly="0" labelOnly="1" outline="0" fieldPosition="0">
        <references count="12">
          <reference field="0" count="0" selected="0"/>
          <reference field="1" count="1" selected="0">
            <x v="7"/>
          </reference>
          <reference field="2" count="1" selected="0">
            <x v="96"/>
          </reference>
          <reference field="3" count="1" selected="0">
            <x v="32"/>
          </reference>
          <reference field="4" count="1" selected="0">
            <x v="68"/>
          </reference>
          <reference field="5" count="1" selected="0">
            <x v="82"/>
          </reference>
          <reference field="6" count="1" selected="0">
            <x v="2"/>
          </reference>
          <reference field="7" count="1" selected="0">
            <x v="7"/>
          </reference>
          <reference field="8" count="1" selected="0">
            <x v="12"/>
          </reference>
          <reference field="9" count="1" selected="0">
            <x v="59"/>
          </reference>
          <reference field="10" count="1" selected="0">
            <x v="78"/>
          </reference>
          <reference field="11" count="1">
            <x v="32"/>
          </reference>
        </references>
      </pivotArea>
    </format>
    <format dxfId="1026">
      <pivotArea dataOnly="0" labelOnly="1" outline="0" fieldPosition="0">
        <references count="12">
          <reference field="0" count="0" selected="0"/>
          <reference field="1" count="1" selected="0">
            <x v="8"/>
          </reference>
          <reference field="2" count="1" selected="0">
            <x v="77"/>
          </reference>
          <reference field="3" count="1" selected="0">
            <x v="15"/>
          </reference>
          <reference field="4" count="1" selected="0">
            <x v="8"/>
          </reference>
          <reference field="5" count="1" selected="0">
            <x v="50"/>
          </reference>
          <reference field="6" count="1" selected="0">
            <x v="10"/>
          </reference>
          <reference field="7" count="1" selected="0">
            <x v="60"/>
          </reference>
          <reference field="8" count="1" selected="0">
            <x v="29"/>
          </reference>
          <reference field="9" count="1" selected="0">
            <x v="40"/>
          </reference>
          <reference field="10" count="1" selected="0">
            <x v="65"/>
          </reference>
          <reference field="11" count="1">
            <x v="5"/>
          </reference>
        </references>
      </pivotArea>
    </format>
    <format dxfId="1025">
      <pivotArea dataOnly="0" labelOnly="1" outline="0" fieldPosition="0">
        <references count="12">
          <reference field="0" count="0" selected="0"/>
          <reference field="1" count="1" selected="0">
            <x v="9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62"/>
          </reference>
          <reference field="5" count="1" selected="0">
            <x v="99"/>
          </reference>
          <reference field="6" count="1" selected="0">
            <x v="8"/>
          </reference>
          <reference field="7" count="1" selected="0">
            <x v="52"/>
          </reference>
          <reference field="8" count="1" selected="0">
            <x v="21"/>
          </reference>
          <reference field="9" count="1" selected="0">
            <x v="57"/>
          </reference>
          <reference field="10" count="1" selected="0">
            <x v="61"/>
          </reference>
          <reference field="11" count="1">
            <x v="28"/>
          </reference>
        </references>
      </pivotArea>
    </format>
    <format dxfId="1024">
      <pivotArea dataOnly="0" labelOnly="1" outline="0" fieldPosition="0">
        <references count="12">
          <reference field="0" count="0" selected="0"/>
          <reference field="1" count="1" selected="0">
            <x v="10"/>
          </reference>
          <reference field="2" count="1" selected="0">
            <x v="99"/>
          </reference>
          <reference field="3" count="1" selected="0">
            <x v="28"/>
          </reference>
          <reference field="4" count="1" selected="0">
            <x v="73"/>
          </reference>
          <reference field="5" count="1" selected="0">
            <x v="86"/>
          </reference>
          <reference field="6" count="1" selected="0">
            <x v="24"/>
          </reference>
          <reference field="7" count="1" selected="0">
            <x v="10"/>
          </reference>
          <reference field="8" count="1" selected="0">
            <x v="12"/>
          </reference>
          <reference field="9" count="1" selected="0">
            <x v="60"/>
          </reference>
          <reference field="10" count="1" selected="0">
            <x v="66"/>
          </reference>
          <reference field="11" count="1">
            <x v="21"/>
          </reference>
        </references>
      </pivotArea>
    </format>
    <format dxfId="1023">
      <pivotArea dataOnly="0" labelOnly="1" outline="0" fieldPosition="0">
        <references count="12">
          <reference field="0" count="0" selected="0"/>
          <reference field="1" count="1" selected="0">
            <x v="11"/>
          </reference>
          <reference field="2" count="1" selected="0">
            <x v="65"/>
          </reference>
          <reference field="3" count="1" selected="0">
            <x v="28"/>
          </reference>
          <reference field="4" count="1" selected="0">
            <x v="96"/>
          </reference>
          <reference field="5" count="1" selected="0">
            <x v="88"/>
          </reference>
          <reference field="6" count="1" selected="0">
            <x v="10"/>
          </reference>
          <reference field="7" count="1" selected="0">
            <x v="11"/>
          </reference>
          <reference field="8" count="1" selected="0">
            <x v="33"/>
          </reference>
          <reference field="9" count="1" selected="0">
            <x v="46"/>
          </reference>
          <reference field="10" count="1" selected="0">
            <x v="69"/>
          </reference>
          <reference field="11" count="1">
            <x v="18"/>
          </reference>
        </references>
      </pivotArea>
    </format>
    <format dxfId="1022">
      <pivotArea dataOnly="0" labelOnly="1" outline="0" fieldPosition="0">
        <references count="12">
          <reference field="0" count="0" selected="0"/>
          <reference field="1" count="1" selected="0">
            <x v="12"/>
          </reference>
          <reference field="2" count="1" selected="0">
            <x v="66"/>
          </reference>
          <reference field="3" count="1" selected="0">
            <x v="0"/>
          </reference>
          <reference field="4" count="1" selected="0">
            <x v="89"/>
          </reference>
          <reference field="5" count="1" selected="0">
            <x v="91"/>
          </reference>
          <reference field="6" count="1" selected="0">
            <x v="6"/>
          </reference>
          <reference field="7" count="1" selected="0">
            <x v="59"/>
          </reference>
          <reference field="8" count="1" selected="0">
            <x v="16"/>
          </reference>
          <reference field="9" count="1" selected="0">
            <x v="55"/>
          </reference>
          <reference field="10" count="1" selected="0">
            <x v="70"/>
          </reference>
          <reference field="11" count="1">
            <x v="28"/>
          </reference>
        </references>
      </pivotArea>
    </format>
    <format dxfId="1021">
      <pivotArea dataOnly="0" labelOnly="1" outline="0" fieldPosition="0">
        <references count="12">
          <reference field="0" count="0" selected="0"/>
          <reference field="1" count="1" selected="0">
            <x v="13"/>
          </reference>
          <reference field="2" count="1" selected="0">
            <x v="57"/>
          </reference>
          <reference field="3" count="1" selected="0">
            <x v="26"/>
          </reference>
          <reference field="4" count="1" selected="0">
            <x v="13"/>
          </reference>
          <reference field="5" count="1" selected="0">
            <x v="87"/>
          </reference>
          <reference field="6" count="1" selected="0">
            <x v="2"/>
          </reference>
          <reference field="7" count="1" selected="0">
            <x v="13"/>
          </reference>
          <reference field="8" count="1" selected="0">
            <x v="5"/>
          </reference>
          <reference field="9" count="1" selected="0">
            <x v="78"/>
          </reference>
          <reference field="10" count="1" selected="0">
            <x v="13"/>
          </reference>
          <reference field="11" count="1">
            <x v="19"/>
          </reference>
        </references>
      </pivotArea>
    </format>
    <format dxfId="1020">
      <pivotArea dataOnly="0" labelOnly="1" outline="0" fieldPosition="0">
        <references count="12">
          <reference field="0" count="0" selected="0"/>
          <reference field="1" count="1" selected="0">
            <x v="14"/>
          </reference>
          <reference field="2" count="1" selected="0">
            <x v="102"/>
          </reference>
          <reference field="3" count="1" selected="0">
            <x v="22"/>
          </reference>
          <reference field="4" count="1" selected="0">
            <x v="14"/>
          </reference>
          <reference field="5" count="1" selected="0">
            <x v="51"/>
          </reference>
          <reference field="6" count="1" selected="0">
            <x v="30"/>
          </reference>
          <reference field="7" count="1" selected="0">
            <x v="71"/>
          </reference>
          <reference field="8" count="1" selected="0">
            <x v="5"/>
          </reference>
          <reference field="9" count="1" selected="0">
            <x v="63"/>
          </reference>
          <reference field="10" count="1" selected="0">
            <x v="67"/>
          </reference>
          <reference field="11" count="1">
            <x v="22"/>
          </reference>
        </references>
      </pivotArea>
    </format>
    <format dxfId="1019">
      <pivotArea dataOnly="0" labelOnly="1" outline="0" fieldPosition="0">
        <references count="12">
          <reference field="0" count="0" selected="0"/>
          <reference field="1" count="1" selected="0">
            <x v="15"/>
          </reference>
          <reference field="2" count="1" selected="0">
            <x v="108"/>
          </reference>
          <reference field="3" count="1" selected="0">
            <x v="27"/>
          </reference>
          <reference field="4" count="1" selected="0">
            <x v="15"/>
          </reference>
          <reference field="5" count="1" selected="0">
            <x v="71"/>
          </reference>
          <reference field="6" count="1" selected="0">
            <x v="2"/>
          </reference>
          <reference field="7" count="1" selected="0">
            <x v="15"/>
          </reference>
          <reference field="8" count="1" selected="0">
            <x v="32"/>
          </reference>
          <reference field="9" count="1" selected="0">
            <x v="76"/>
          </reference>
          <reference field="10" count="1" selected="0">
            <x v="54"/>
          </reference>
          <reference field="11" count="1">
            <x v="0"/>
          </reference>
        </references>
      </pivotArea>
    </format>
    <format dxfId="1018">
      <pivotArea dataOnly="0" labelOnly="1" outline="0" fieldPosition="0">
        <references count="12">
          <reference field="0" count="0" selected="0"/>
          <reference field="1" count="1" selected="0">
            <x v="16"/>
          </reference>
          <reference field="2" count="1" selected="0">
            <x v="88"/>
          </reference>
          <reference field="3" count="1" selected="0">
            <x v="38"/>
          </reference>
          <reference field="4" count="1" selected="0">
            <x v="64"/>
          </reference>
          <reference field="5" count="1" selected="0">
            <x v="43"/>
          </reference>
          <reference field="6" count="1" selected="0">
            <x v="6"/>
          </reference>
          <reference field="7" count="1" selected="0">
            <x v="76"/>
          </reference>
          <reference field="8" count="1" selected="0">
            <x v="21"/>
          </reference>
          <reference field="9" count="1" selected="0">
            <x v="56"/>
          </reference>
          <reference field="10" count="1" selected="0">
            <x v="16"/>
          </reference>
          <reference field="11" count="1">
            <x v="9"/>
          </reference>
        </references>
      </pivotArea>
    </format>
    <format dxfId="1017">
      <pivotArea dataOnly="0" labelOnly="1" outline="0" fieldPosition="0">
        <references count="12">
          <reference field="0" count="0" selected="0"/>
          <reference field="1" count="1" selected="0">
            <x v="18"/>
          </reference>
          <reference field="2" count="1" selected="0">
            <x v="88"/>
          </reference>
          <reference field="3" count="1" selected="0">
            <x v="23"/>
          </reference>
          <reference field="4" count="1" selected="0">
            <x v="65"/>
          </reference>
          <reference field="5" count="1" selected="0">
            <x v="81"/>
          </reference>
          <reference field="6" count="1" selected="0">
            <x v="37"/>
          </reference>
          <reference field="7" count="1" selected="0">
            <x v="68"/>
          </reference>
          <reference field="8" count="1" selected="0">
            <x v="39"/>
          </reference>
          <reference field="9" count="1" selected="0">
            <x v="75"/>
          </reference>
          <reference field="10" count="1" selected="0">
            <x v="18"/>
          </reference>
          <reference field="11" count="1">
            <x v="7"/>
          </reference>
        </references>
      </pivotArea>
    </format>
    <format dxfId="1016">
      <pivotArea dataOnly="0" labelOnly="1" outline="0" fieldPosition="0">
        <references count="12">
          <reference field="0" count="0" selected="0"/>
          <reference field="1" count="1" selected="0">
            <x v="19"/>
          </reference>
          <reference field="2" count="1" selected="0">
            <x v="60"/>
          </reference>
          <reference field="3" count="1" selected="0">
            <x v="21"/>
          </reference>
          <reference field="4" count="1" selected="0">
            <x v="19"/>
          </reference>
          <reference field="5" count="1" selected="0">
            <x v="57"/>
          </reference>
          <reference field="6" count="1" selected="0">
            <x v="34"/>
          </reference>
          <reference field="7" count="1" selected="0">
            <x v="19"/>
          </reference>
          <reference field="8" count="1" selected="0">
            <x v="27"/>
          </reference>
          <reference field="9" count="1" selected="0">
            <x v="22"/>
          </reference>
          <reference field="10" count="1" selected="0">
            <x v="80"/>
          </reference>
          <reference field="11" count="1">
            <x v="2"/>
          </reference>
        </references>
      </pivotArea>
    </format>
    <format dxfId="1015">
      <pivotArea dataOnly="0" labelOnly="1" outline="0" fieldPosition="0">
        <references count="12">
          <reference field="0" count="0" selected="0"/>
          <reference field="1" count="1" selected="0">
            <x v="20"/>
          </reference>
          <reference field="2" count="1" selected="0">
            <x v="50"/>
          </reference>
          <reference field="3" count="1" selected="0">
            <x v="12"/>
          </reference>
          <reference field="4" count="1" selected="0">
            <x v="106"/>
          </reference>
          <reference field="5" count="1" selected="0">
            <x v="77"/>
          </reference>
          <reference field="6" count="1" selected="0">
            <x v="18"/>
          </reference>
          <reference field="7" count="1" selected="0">
            <x v="80"/>
          </reference>
          <reference field="8" count="1" selected="0">
            <x v="30"/>
          </reference>
          <reference field="9" count="1" selected="0">
            <x v="62"/>
          </reference>
          <reference field="10" count="1" selected="0">
            <x v="55"/>
          </reference>
          <reference field="11" count="1">
            <x v="35"/>
          </reference>
        </references>
      </pivotArea>
    </format>
    <format dxfId="1014">
      <pivotArea dataOnly="0" labelOnly="1" outline="0" fieldPosition="0">
        <references count="12">
          <reference field="0" count="0" selected="0"/>
          <reference field="1" count="1" selected="0">
            <x v="21"/>
          </reference>
          <reference field="2" count="1" selected="0">
            <x v="106"/>
          </reference>
          <reference field="3" count="1" selected="0">
            <x v="36"/>
          </reference>
          <reference field="4" count="1" selected="0">
            <x v="56"/>
          </reference>
          <reference field="5" count="1" selected="0">
            <x v="81"/>
          </reference>
          <reference field="6" count="1" selected="0">
            <x v="24"/>
          </reference>
          <reference field="7" count="1" selected="0">
            <x v="69"/>
          </reference>
          <reference field="8" count="1" selected="0">
            <x v="34"/>
          </reference>
          <reference field="9" count="1" selected="0">
            <x v="10"/>
          </reference>
          <reference field="10" count="1" selected="0">
            <x v="21"/>
          </reference>
          <reference field="11" count="1">
            <x v="25"/>
          </reference>
        </references>
      </pivotArea>
    </format>
    <format dxfId="1013">
      <pivotArea dataOnly="0" labelOnly="1" outline="0" fieldPosition="0">
        <references count="12">
          <reference field="0" count="0" selected="0"/>
          <reference field="1" count="1" selected="0">
            <x v="22"/>
          </reference>
          <reference field="2" count="1" selected="0">
            <x v="75"/>
          </reference>
          <reference field="3" count="1" selected="0">
            <x v="41"/>
          </reference>
          <reference field="4" count="1" selected="0">
            <x v="100"/>
          </reference>
          <reference field="5" count="1" selected="0">
            <x v="47"/>
          </reference>
          <reference field="6" count="1" selected="0">
            <x v="25"/>
          </reference>
          <reference field="7" count="1" selected="0">
            <x v="22"/>
          </reference>
          <reference field="8" count="1" selected="0">
            <x v="27"/>
          </reference>
          <reference field="9" count="1" selected="0">
            <x v="61"/>
          </reference>
          <reference field="10" count="1" selected="0">
            <x v="22"/>
          </reference>
          <reference field="11" count="1">
            <x v="0"/>
          </reference>
        </references>
      </pivotArea>
    </format>
    <format dxfId="1012">
      <pivotArea dataOnly="0" labelOnly="1" outline="0" fieldPosition="0">
        <references count="12">
          <reference field="0" count="0" selected="0"/>
          <reference field="1" count="1" selected="0">
            <x v="23"/>
          </reference>
          <reference field="2" count="1" selected="0">
            <x v="69"/>
          </reference>
          <reference field="3" count="1" selected="0">
            <x v="14"/>
          </reference>
          <reference field="4" count="1" selected="0">
            <x v="81"/>
          </reference>
          <reference field="5" count="1" selected="0">
            <x v="90"/>
          </reference>
          <reference field="6" count="1" selected="0">
            <x v="33"/>
          </reference>
          <reference field="7" count="1" selected="0">
            <x v="55"/>
          </reference>
          <reference field="8" count="1" selected="0">
            <x v="1"/>
          </reference>
          <reference field="9" count="1" selected="0">
            <x v="69"/>
          </reference>
          <reference field="10" count="1" selected="0">
            <x v="23"/>
          </reference>
          <reference field="11" count="1">
            <x v="25"/>
          </reference>
        </references>
      </pivotArea>
    </format>
    <format dxfId="1011">
      <pivotArea dataOnly="0" labelOnly="1" outline="0" fieldPosition="0">
        <references count="12">
          <reference field="0" count="0" selected="0"/>
          <reference field="1" count="1" selected="0">
            <x v="24"/>
          </reference>
          <reference field="2" count="1" selected="0">
            <x v="104"/>
          </reference>
          <reference field="3" count="1" selected="0">
            <x v="36"/>
          </reference>
          <reference field="4" count="1" selected="0">
            <x v="109"/>
          </reference>
          <reference field="5" count="1" selected="0">
            <x v="89"/>
          </reference>
          <reference field="6" count="1" selected="0">
            <x v="24"/>
          </reference>
          <reference field="7" count="1" selected="0">
            <x v="24"/>
          </reference>
          <reference field="8" count="1" selected="0">
            <x v="29"/>
          </reference>
          <reference field="9" count="1" selected="0">
            <x v="74"/>
          </reference>
          <reference field="10" count="1" selected="0">
            <x v="24"/>
          </reference>
          <reference field="11" count="1">
            <x v="31"/>
          </reference>
        </references>
      </pivotArea>
    </format>
    <format dxfId="1010">
      <pivotArea dataOnly="0" labelOnly="1" outline="0" fieldPosition="0">
        <references count="12">
          <reference field="0" count="0" selected="0"/>
          <reference field="1" count="1" selected="0">
            <x v="25"/>
          </reference>
          <reference field="2" count="1" selected="0">
            <x v="57"/>
          </reference>
          <reference field="3" count="1" selected="0">
            <x v="22"/>
          </reference>
          <reference field="4" count="1" selected="0">
            <x v="76"/>
          </reference>
          <reference field="5" count="1" selected="0">
            <x v="56"/>
          </reference>
          <reference field="6" count="1" selected="0">
            <x v="2"/>
          </reference>
          <reference field="7" count="1" selected="0">
            <x v="63"/>
          </reference>
          <reference field="8" count="1" selected="0">
            <x v="5"/>
          </reference>
          <reference field="9" count="1" selected="0">
            <x v="46"/>
          </reference>
          <reference field="10" count="1" selected="0">
            <x v="25"/>
          </reference>
          <reference field="11" count="1">
            <x v="36"/>
          </reference>
        </references>
      </pivotArea>
    </format>
    <format dxfId="1009">
      <pivotArea dataOnly="0" labelOnly="1" outline="0" fieldPosition="0">
        <references count="12">
          <reference field="0" count="0" selected="0"/>
          <reference field="1" count="1" selected="0">
            <x v="26"/>
          </reference>
          <reference field="2" count="1" selected="0">
            <x v="85"/>
          </reference>
          <reference field="3" count="1" selected="0">
            <x v="42"/>
          </reference>
          <reference field="4" count="1" selected="0">
            <x v="26"/>
          </reference>
          <reference field="5" count="1" selected="0">
            <x v="40"/>
          </reference>
          <reference field="6" count="1" selected="0">
            <x v="39"/>
          </reference>
          <reference field="7" count="1" selected="0">
            <x v="56"/>
          </reference>
          <reference field="8" count="1" selected="0">
            <x v="27"/>
          </reference>
          <reference field="9" count="1" selected="0">
            <x v="47"/>
          </reference>
          <reference field="10" count="1" selected="0">
            <x v="26"/>
          </reference>
          <reference field="11" count="1">
            <x v="0"/>
          </reference>
        </references>
      </pivotArea>
    </format>
    <format dxfId="1008">
      <pivotArea dataOnly="0" labelOnly="1" outline="0" fieldPosition="0">
        <references count="12">
          <reference field="0" count="0" selected="0"/>
          <reference field="1" count="1" selected="0">
            <x v="27"/>
          </reference>
          <reference field="2" count="1" selected="0">
            <x v="47"/>
          </reference>
          <reference field="3" count="1" selected="0">
            <x v="5"/>
          </reference>
          <reference field="4" count="1" selected="0">
            <x v="74"/>
          </reference>
          <reference field="5" count="1" selected="0">
            <x v="95"/>
          </reference>
          <reference field="6" count="1" selected="0">
            <x v="38"/>
          </reference>
          <reference field="7" count="1" selected="0">
            <x v="82"/>
          </reference>
          <reference field="8" count="1" selected="0">
            <x v="27"/>
          </reference>
          <reference field="9" count="1" selected="0">
            <x v="33"/>
          </reference>
          <reference field="10" count="1" selected="0">
            <x v="27"/>
          </reference>
          <reference field="11" count="1">
            <x v="34"/>
          </reference>
        </references>
      </pivotArea>
    </format>
    <format dxfId="1007">
      <pivotArea dataOnly="0" labelOnly="1" outline="0" fieldPosition="0">
        <references count="12">
          <reference field="0" count="0" selected="0"/>
          <reference field="1" count="1" selected="0">
            <x v="28"/>
          </reference>
          <reference field="2" count="1" selected="0">
            <x v="91"/>
          </reference>
          <reference field="3" count="1" selected="0">
            <x v="36"/>
          </reference>
          <reference field="4" count="1" selected="0">
            <x v="97"/>
          </reference>
          <reference field="5" count="1" selected="0">
            <x v="49"/>
          </reference>
          <reference field="6" count="1" selected="0">
            <x v="10"/>
          </reference>
          <reference field="7" count="1" selected="0">
            <x v="28"/>
          </reference>
          <reference field="8" count="1" selected="0">
            <x v="5"/>
          </reference>
          <reference field="9" count="1" selected="0">
            <x v="14"/>
          </reference>
          <reference field="10" count="1" selected="0">
            <x v="71"/>
          </reference>
          <reference field="11" count="1">
            <x v="8"/>
          </reference>
        </references>
      </pivotArea>
    </format>
    <format dxfId="1006">
      <pivotArea dataOnly="0" labelOnly="1" outline="0" fieldPosition="0">
        <references count="12">
          <reference field="0" count="0" selected="0"/>
          <reference field="1" count="1" selected="0">
            <x v="29"/>
          </reference>
          <reference field="2" count="1" selected="0">
            <x v="85"/>
          </reference>
          <reference field="3" count="1" selected="0">
            <x v="25"/>
          </reference>
          <reference field="4" count="1" selected="0">
            <x v="57"/>
          </reference>
          <reference field="5" count="1" selected="0">
            <x v="42"/>
          </reference>
          <reference field="6" count="1" selected="0">
            <x v="30"/>
          </reference>
          <reference field="7" count="1" selected="0">
            <x v="57"/>
          </reference>
          <reference field="8" count="1" selected="0">
            <x v="1"/>
          </reference>
          <reference field="9" count="1" selected="0">
            <x v="52"/>
          </reference>
          <reference field="10" count="1" selected="0">
            <x v="29"/>
          </reference>
          <reference field="11" count="1">
            <x v="36"/>
          </reference>
        </references>
      </pivotArea>
    </format>
    <format dxfId="1005">
      <pivotArea dataOnly="0" labelOnly="1" outline="0" fieldPosition="0">
        <references count="12">
          <reference field="0" count="0" selected="0"/>
          <reference field="1" count="1" selected="0">
            <x v="30"/>
          </reference>
          <reference field="2" count="1" selected="0">
            <x v="37"/>
          </reference>
          <reference field="3" count="1" selected="0">
            <x v="22"/>
          </reference>
          <reference field="4" count="1" selected="0">
            <x v="30"/>
          </reference>
          <reference field="5" count="1" selected="0">
            <x v="66"/>
          </reference>
          <reference field="6" count="1" selected="0">
            <x v="2"/>
          </reference>
          <reference field="7" count="1" selected="0">
            <x v="30"/>
          </reference>
          <reference field="8" count="1" selected="0">
            <x v="15"/>
          </reference>
          <reference field="9" count="1" selected="0">
            <x v="23"/>
          </reference>
          <reference field="10" count="1" selected="0">
            <x v="79"/>
          </reference>
          <reference field="11" count="1">
            <x v="38"/>
          </reference>
        </references>
      </pivotArea>
    </format>
    <format dxfId="1004">
      <pivotArea dataOnly="0" labelOnly="1" outline="0" fieldPosition="0">
        <references count="12">
          <reference field="0" count="0" selected="0"/>
          <reference field="1" count="1" selected="0">
            <x v="31"/>
          </reference>
          <reference field="2" count="1" selected="0">
            <x v="86"/>
          </reference>
          <reference field="3" count="1" selected="0">
            <x v="38"/>
          </reference>
          <reference field="4" count="1" selected="0">
            <x v="67"/>
          </reference>
          <reference field="5" count="1" selected="0">
            <x v="63"/>
          </reference>
          <reference field="6" count="1" selected="0">
            <x v="12"/>
          </reference>
          <reference field="7" count="1" selected="0">
            <x v="31"/>
          </reference>
          <reference field="8" count="1" selected="0">
            <x v="15"/>
          </reference>
          <reference field="9" count="1" selected="0">
            <x v="31"/>
          </reference>
          <reference field="10" count="1" selected="0">
            <x v="73"/>
          </reference>
          <reference field="11" count="1">
            <x v="17"/>
          </reference>
        </references>
      </pivotArea>
    </format>
    <format dxfId="1003">
      <pivotArea dataOnly="0" labelOnly="1" outline="0" fieldPosition="0">
        <references count="12">
          <reference field="0" count="0" selected="0"/>
          <reference field="1" count="1" selected="0">
            <x v="32"/>
          </reference>
          <reference field="2" count="1" selected="0">
            <x v="85"/>
          </reference>
          <reference field="3" count="1" selected="0">
            <x v="29"/>
          </reference>
          <reference field="4" count="1" selected="0">
            <x v="98"/>
          </reference>
          <reference field="5" count="1" selected="0">
            <x v="23"/>
          </reference>
          <reference field="6" count="1" selected="0">
            <x v="12"/>
          </reference>
          <reference field="7" count="1" selected="0">
            <x v="70"/>
          </reference>
          <reference field="8" count="1" selected="0">
            <x v="20"/>
          </reference>
          <reference field="9" count="1" selected="0">
            <x v="73"/>
          </reference>
          <reference field="10" count="1" selected="0">
            <x v="32"/>
          </reference>
          <reference field="11" count="1">
            <x v="23"/>
          </reference>
        </references>
      </pivotArea>
    </format>
    <format dxfId="1002">
      <pivotArea dataOnly="0" labelOnly="1" outline="0" fieldPosition="0">
        <references count="12">
          <reference field="0" count="0" selected="0"/>
          <reference field="1" count="1" selected="0">
            <x v="33"/>
          </reference>
          <reference field="2" count="1" selected="0">
            <x v="50"/>
          </reference>
          <reference field="3" count="1" selected="0">
            <x v="34"/>
          </reference>
          <reference field="4" count="1" selected="0">
            <x v="33"/>
          </reference>
          <reference field="5" count="1" selected="0">
            <x v="83"/>
          </reference>
          <reference field="6" count="1" selected="0">
            <x v="26"/>
          </reference>
          <reference field="7" count="1" selected="0">
            <x v="33"/>
          </reference>
          <reference field="8" count="1" selected="0">
            <x v="18"/>
          </reference>
          <reference field="9" count="1" selected="0">
            <x v="77"/>
          </reference>
          <reference field="10" count="1" selected="0">
            <x v="33"/>
          </reference>
          <reference field="11" count="1">
            <x v="39"/>
          </reference>
        </references>
      </pivotArea>
    </format>
    <format dxfId="1001">
      <pivotArea dataOnly="0" labelOnly="1" outline="0" fieldPosition="0">
        <references count="12">
          <reference field="0" count="0" selected="0"/>
          <reference field="1" count="1" selected="0">
            <x v="34"/>
          </reference>
          <reference field="2" count="1" selected="0">
            <x v="72"/>
          </reference>
          <reference field="3" count="1" selected="0">
            <x v="22"/>
          </reference>
          <reference field="4" count="1" selected="0">
            <x v="58"/>
          </reference>
          <reference field="5" count="1" selected="0">
            <x v="103"/>
          </reference>
          <reference field="6" count="1" selected="0">
            <x v="4"/>
          </reference>
          <reference field="7" count="1" selected="0">
            <x v="77"/>
          </reference>
          <reference field="8" count="1" selected="0">
            <x v="4"/>
          </reference>
          <reference field="9" count="1" selected="0">
            <x v="59"/>
          </reference>
          <reference field="10" count="1" selected="0">
            <x v="62"/>
          </reference>
          <reference field="11" count="1">
            <x v="27"/>
          </reference>
        </references>
      </pivotArea>
    </format>
    <format dxfId="1000">
      <pivotArea dataOnly="0" labelOnly="1" outline="0" fieldPosition="0">
        <references count="12">
          <reference field="0" count="0" selected="0"/>
          <reference field="1" count="1" selected="0">
            <x v="35"/>
          </reference>
          <reference field="2" count="1" selected="0">
            <x v="68"/>
          </reference>
          <reference field="3" count="1" selected="0">
            <x v="8"/>
          </reference>
          <reference field="4" count="1" selected="0">
            <x v="59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61"/>
          </reference>
          <reference field="8" count="1" selected="0">
            <x v="28"/>
          </reference>
          <reference field="9" count="1" selected="0">
            <x v="67"/>
          </reference>
          <reference field="10" count="1" selected="0">
            <x v="35"/>
          </reference>
          <reference field="11" count="1">
            <x v="1"/>
          </reference>
        </references>
      </pivotArea>
    </format>
    <format dxfId="999">
      <pivotArea dataOnly="0" labelOnly="1" outline="0" fieldPosition="0">
        <references count="12">
          <reference field="0" count="0" selected="0"/>
          <reference field="1" count="1" selected="0">
            <x v="36"/>
          </reference>
          <reference field="2" count="1" selected="0">
            <x v="59"/>
          </reference>
          <reference field="3" count="1" selected="0">
            <x v="25"/>
          </reference>
          <reference field="4" count="1" selected="0">
            <x v="75"/>
          </reference>
          <reference field="5" count="1" selected="0">
            <x v="53"/>
          </reference>
          <reference field="6" count="1" selected="0">
            <x v="7"/>
          </reference>
          <reference field="7" count="1" selected="0">
            <x v="58"/>
          </reference>
          <reference field="8" count="1" selected="0">
            <x v="5"/>
          </reference>
          <reference field="9" count="1" selected="0">
            <x v="48"/>
          </reference>
          <reference field="10" count="1" selected="0">
            <x v="56"/>
          </reference>
          <reference field="11" count="1">
            <x v="2"/>
          </reference>
        </references>
      </pivotArea>
    </format>
    <format dxfId="998">
      <pivotArea dataOnly="0" labelOnly="1" outline="0" fieldPosition="0">
        <references count="12">
          <reference field="0" count="0" selected="0"/>
          <reference field="1" count="1" selected="0">
            <x v="37"/>
          </reference>
          <reference field="2" count="1" selected="0">
            <x v="87"/>
          </reference>
          <reference field="3" count="1" selected="0">
            <x v="32"/>
          </reference>
          <reference field="4" count="1" selected="0">
            <x v="60"/>
          </reference>
          <reference field="5" count="1" selected="0">
            <x v="50"/>
          </reference>
          <reference field="6" count="1" selected="0">
            <x v="6"/>
          </reference>
          <reference field="7" count="1" selected="0">
            <x v="37"/>
          </reference>
          <reference field="8" count="1" selected="0">
            <x v="21"/>
          </reference>
          <reference field="9" count="1" selected="0">
            <x v="45"/>
          </reference>
          <reference field="10" count="1" selected="0">
            <x v="74"/>
          </reference>
          <reference field="11" count="1">
            <x v="30"/>
          </reference>
        </references>
      </pivotArea>
    </format>
    <format dxfId="997">
      <pivotArea dataOnly="0" labelOnly="1" outline="0" fieldPosition="0">
        <references count="12">
          <reference field="0" count="0" selected="0"/>
          <reference field="1" count="1" selected="0">
            <x v="38"/>
          </reference>
          <reference field="2" count="1" selected="0">
            <x v="61"/>
          </reference>
          <reference field="3" count="1" selected="0">
            <x v="22"/>
          </reference>
          <reference field="4" count="1" selected="0">
            <x v="38"/>
          </reference>
          <reference field="5" count="1" selected="0">
            <x v="15"/>
          </reference>
          <reference field="6" count="1" selected="0">
            <x v="34"/>
          </reference>
          <reference field="7" count="1" selected="0">
            <x v="67"/>
          </reference>
          <reference field="8" count="1" selected="0">
            <x v="12"/>
          </reference>
          <reference field="9" count="1" selected="0">
            <x v="71"/>
          </reference>
          <reference field="10" count="1" selected="0">
            <x v="75"/>
          </reference>
          <reference field="11" count="1">
            <x v="4"/>
          </reference>
        </references>
      </pivotArea>
    </format>
    <format dxfId="996">
      <pivotArea dataOnly="0" labelOnly="1" outline="0" fieldPosition="0">
        <references count="12">
          <reference field="0" count="0" selected="0"/>
          <reference field="1" count="1" selected="0">
            <x v="39"/>
          </reference>
          <reference field="2" count="1" selected="0">
            <x v="89"/>
          </reference>
          <reference field="3" count="1" selected="0">
            <x v="8"/>
          </reference>
          <reference field="4" count="1" selected="0">
            <x v="103"/>
          </reference>
          <reference field="5" count="1" selected="0">
            <x v="68"/>
          </reference>
          <reference field="6" count="1" selected="0">
            <x v="2"/>
          </reference>
          <reference field="7" count="1" selected="0">
            <x v="39"/>
          </reference>
          <reference field="8" count="1" selected="0">
            <x v="2"/>
          </reference>
          <reference field="9" count="1" selected="0">
            <x v="42"/>
          </reference>
          <reference field="10" count="1" selected="0">
            <x v="57"/>
          </reference>
          <reference field="11" count="1">
            <x v="27"/>
          </reference>
        </references>
      </pivotArea>
    </format>
    <format dxfId="995">
      <pivotArea dataOnly="0" labelOnly="1" outline="0" fieldPosition="0">
        <references count="12">
          <reference field="0" count="0" selected="0"/>
          <reference field="1" count="1" selected="0">
            <x v="40"/>
          </reference>
          <reference field="2" count="1" selected="0">
            <x v="52"/>
          </reference>
          <reference field="3" count="1" selected="0">
            <x v="30"/>
          </reference>
          <reference field="4" count="1" selected="0">
            <x v="40"/>
          </reference>
          <reference field="5" count="1" selected="0">
            <x v="46"/>
          </reference>
          <reference field="6" count="1" selected="0">
            <x v="24"/>
          </reference>
          <reference field="7" count="1" selected="0">
            <x v="40"/>
          </reference>
          <reference field="8" count="1" selected="0">
            <x v="35"/>
          </reference>
          <reference field="9" count="1" selected="0">
            <x v="68"/>
          </reference>
          <reference field="10" count="1" selected="0">
            <x v="40"/>
          </reference>
          <reference field="11" count="1">
            <x v="37"/>
          </reference>
        </references>
      </pivotArea>
    </format>
    <format dxfId="994">
      <pivotArea dataOnly="0" labelOnly="1" outline="0" fieldPosition="0">
        <references count="12">
          <reference field="0" count="0" selected="0"/>
          <reference field="1" count="1" selected="0">
            <x v="41"/>
          </reference>
          <reference field="2" count="1" selected="0">
            <x v="73"/>
          </reference>
          <reference field="3" count="1" selected="0">
            <x v="36"/>
          </reference>
          <reference field="4" count="1" selected="0">
            <x v="41"/>
          </reference>
          <reference field="5" count="1" selected="0">
            <x v="40"/>
          </reference>
          <reference field="6" count="1" selected="0">
            <x v="12"/>
          </reference>
          <reference field="7" count="1" selected="0">
            <x v="41"/>
          </reference>
          <reference field="8" count="1" selected="0">
            <x v="5"/>
          </reference>
          <reference field="9" count="1" selected="0">
            <x v="19"/>
          </reference>
          <reference field="10" count="1" selected="0">
            <x v="41"/>
          </reference>
          <reference field="11" count="1">
            <x v="10"/>
          </reference>
        </references>
      </pivotArea>
    </format>
    <format dxfId="993">
      <pivotArea dataOnly="0" labelOnly="1" outline="0" fieldPosition="0">
        <references count="12">
          <reference field="0" count="0" selected="0"/>
          <reference field="1" count="1" selected="0">
            <x v="42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42"/>
          </reference>
          <reference field="5" count="1" selected="0">
            <x v="75"/>
          </reference>
          <reference field="6" count="1" selected="0">
            <x v="6"/>
          </reference>
          <reference field="7" count="1" selected="0">
            <x v="42"/>
          </reference>
          <reference field="8" count="1" selected="0">
            <x v="16"/>
          </reference>
          <reference field="9" count="1" selected="0">
            <x v="58"/>
          </reference>
          <reference field="10" count="1" selected="0">
            <x v="68"/>
          </reference>
          <reference field="11" count="1">
            <x v="30"/>
          </reference>
        </references>
      </pivotArea>
    </format>
    <format dxfId="992">
      <pivotArea dataOnly="0" labelOnly="1" outline="0" fieldPosition="0">
        <references count="12">
          <reference field="0" count="0" selected="0"/>
          <reference field="1" count="1" selected="0">
            <x v="43"/>
          </reference>
          <reference field="2" count="1" selected="0">
            <x v="67"/>
          </reference>
          <reference field="3" count="1" selected="0">
            <x v="15"/>
          </reference>
          <reference field="4" count="1" selected="0">
            <x v="43"/>
          </reference>
          <reference field="5" count="1" selected="0">
            <x v="21"/>
          </reference>
          <reference field="6" count="1" selected="0">
            <x v="1"/>
          </reference>
          <reference field="7" count="1" selected="0">
            <x v="62"/>
          </reference>
          <reference field="8" count="1" selected="0">
            <x v="11"/>
          </reference>
          <reference field="9" count="1" selected="0">
            <x v="36"/>
          </reference>
          <reference field="10" count="1" selected="0">
            <x v="76"/>
          </reference>
          <reference field="11" count="1">
            <x v="1"/>
          </reference>
        </references>
      </pivotArea>
    </format>
    <format dxfId="991">
      <pivotArea dataOnly="0" labelOnly="1" outline="0" fieldPosition="0">
        <references count="12">
          <reference field="0" count="0" selected="0"/>
          <reference field="1" count="1" selected="0">
            <x v="44"/>
          </reference>
          <reference field="2" count="1" selected="0">
            <x v="69"/>
          </reference>
          <reference field="3" count="1" selected="0">
            <x v="26"/>
          </reference>
          <reference field="4" count="1" selected="0">
            <x v="99"/>
          </reference>
          <reference field="5" count="1" selected="0">
            <x v="71"/>
          </reference>
          <reference field="6" count="1" selected="0">
            <x v="36"/>
          </reference>
          <reference field="7" count="1" selected="0">
            <x v="78"/>
          </reference>
          <reference field="8" count="1" selected="0">
            <x v="28"/>
          </reference>
          <reference field="9" count="1" selected="0">
            <x v="70"/>
          </reference>
          <reference field="10" count="1" selected="0">
            <x v="44"/>
          </reference>
          <reference field="11" count="1">
            <x v="28"/>
          </reference>
        </references>
      </pivotArea>
    </format>
    <format dxfId="990">
      <pivotArea dataOnly="0" labelOnly="1" outline="0" fieldPosition="0">
        <references count="12">
          <reference field="0" count="0" selected="0"/>
          <reference field="1" count="1" selected="0">
            <x v="45"/>
          </reference>
          <reference field="2" count="1" selected="0">
            <x v="69"/>
          </reference>
          <reference field="3" count="1" selected="0">
            <x v="12"/>
          </reference>
          <reference field="4" count="1" selected="0">
            <x v="45"/>
          </reference>
          <reference field="5" count="1" selected="0">
            <x v="61"/>
          </reference>
          <reference field="6" count="1" selected="0">
            <x v="35"/>
          </reference>
          <reference field="7" count="1" selected="0">
            <x v="45"/>
          </reference>
          <reference field="8" count="1" selected="0">
            <x v="1"/>
          </reference>
          <reference field="9" count="1" selected="0">
            <x v="49"/>
          </reference>
          <reference field="10" count="1" selected="0">
            <x v="63"/>
          </reference>
          <reference field="11" count="1">
            <x v="27"/>
          </reference>
        </references>
      </pivotArea>
    </format>
    <format dxfId="989">
      <pivotArea dataOnly="0" labelOnly="1" outline="0" fieldPosition="0">
        <references count="12">
          <reference field="0" count="0" selected="0"/>
          <reference field="1" count="1" selected="0">
            <x v="46"/>
          </reference>
          <reference field="2" count="1" selected="0">
            <x v="103"/>
          </reference>
          <reference field="3" count="1" selected="0">
            <x v="36"/>
          </reference>
          <reference field="4" count="1" selected="0">
            <x v="46"/>
          </reference>
          <reference field="5" count="1" selected="0">
            <x v="71"/>
          </reference>
          <reference field="6" count="1" selected="0">
            <x v="23"/>
          </reference>
          <reference field="7" count="1" selected="0">
            <x v="53"/>
          </reference>
          <reference field="8" count="1" selected="0">
            <x v="17"/>
          </reference>
          <reference field="9" count="1" selected="0">
            <x v="75"/>
          </reference>
          <reference field="10" count="1" selected="0">
            <x v="46"/>
          </reference>
          <reference field="11" count="1">
            <x v="14"/>
          </reference>
        </references>
      </pivotArea>
    </format>
    <format dxfId="988">
      <pivotArea dataOnly="0" labelOnly="1" outline="0" fieldPosition="0">
        <references count="12">
          <reference field="0" count="0" selected="0"/>
          <reference field="1" count="1" selected="0">
            <x v="47"/>
          </reference>
          <reference field="2" count="1" selected="0">
            <x v="107"/>
          </reference>
          <reference field="3" count="1" selected="0">
            <x v="20"/>
          </reference>
          <reference field="4" count="1" selected="0">
            <x v="94"/>
          </reference>
          <reference field="5" count="1" selected="0">
            <x v="54"/>
          </reference>
          <reference field="6" count="1" selected="0">
            <x v="6"/>
          </reference>
          <reference field="7" count="1" selected="0">
            <x v="47"/>
          </reference>
          <reference field="8" count="1" selected="0">
            <x v="28"/>
          </reference>
          <reference field="9" count="1" selected="0">
            <x v="72"/>
          </reference>
          <reference field="10" count="1" selected="0">
            <x v="47"/>
          </reference>
          <reference field="11" count="1">
            <x v="12"/>
          </reference>
        </references>
      </pivotArea>
    </format>
    <format dxfId="987">
      <pivotArea dataOnly="0" labelOnly="1" outline="0" fieldPosition="0">
        <references count="12">
          <reference field="0" count="0" selected="0"/>
          <reference field="1" count="1" selected="0">
            <x v="48"/>
          </reference>
          <reference field="2" count="1" selected="0">
            <x v="81"/>
          </reference>
          <reference field="3" count="1" selected="0">
            <x v="38"/>
          </reference>
          <reference field="4" count="1" selected="0">
            <x v="61"/>
          </reference>
          <reference field="5" count="1" selected="0">
            <x v="48"/>
          </reference>
          <reference field="6" count="1" selected="0">
            <x v="6"/>
          </reference>
          <reference field="7" count="1" selected="0">
            <x v="48"/>
          </reference>
          <reference field="8" count="1" selected="0">
            <x v="1"/>
          </reference>
          <reference field="9" count="1" selected="0">
            <x v="50"/>
          </reference>
          <reference field="10" count="1" selected="0">
            <x v="58"/>
          </reference>
          <reference field="11" count="1">
            <x v="0"/>
          </reference>
        </references>
      </pivotArea>
    </format>
    <format dxfId="986">
      <pivotArea dataOnly="0" labelOnly="1" outline="0" fieldPosition="0">
        <references count="12">
          <reference field="0" count="0" selected="0"/>
          <reference field="1" count="1" selected="0">
            <x v="49"/>
          </reference>
          <reference field="2" count="1" selected="0">
            <x v="46"/>
          </reference>
          <reference field="3" count="1" selected="0">
            <x v="25"/>
          </reference>
          <reference field="4" count="1" selected="0">
            <x v="107"/>
          </reference>
          <reference field="5" count="1" selected="0">
            <x v="43"/>
          </reference>
          <reference field="6" count="1" selected="0">
            <x v="10"/>
          </reference>
          <reference field="7" count="1" selected="0">
            <x v="79"/>
          </reference>
          <reference field="8" count="1" selected="0">
            <x v="36"/>
          </reference>
          <reference field="9" count="1" selected="0">
            <x v="53"/>
          </reference>
          <reference field="10" count="1" selected="0">
            <x v="59"/>
          </reference>
          <reference field="11" count="1">
            <x v="14"/>
          </reference>
        </references>
      </pivotArea>
    </format>
    <format dxfId="985">
      <pivotArea dataOnly="0" labelOnly="1" outline="0" fieldPosition="0">
        <references count="12">
          <reference field="0" count="0" selected="0"/>
          <reference field="1" count="1" selected="0">
            <x v="50"/>
          </reference>
          <reference field="2" count="1" selected="0">
            <x v="71"/>
          </reference>
          <reference field="3" count="1" selected="0">
            <x v="15"/>
          </reference>
          <reference field="4" count="1" selected="0">
            <x v="78"/>
          </reference>
          <reference field="5" count="1" selected="0">
            <x v="26"/>
          </reference>
          <reference field="6" count="1" selected="0">
            <x v="2"/>
          </reference>
          <reference field="7" count="1" selected="0">
            <x v="50"/>
          </reference>
          <reference field="8" count="1" selected="0">
            <x v="21"/>
          </reference>
          <reference field="9" count="1" selected="0">
            <x v="44"/>
          </reference>
          <reference field="10" count="1" selected="0">
            <x v="60"/>
          </reference>
          <reference field="11" count="1">
            <x v="20"/>
          </reference>
        </references>
      </pivotArea>
    </format>
    <format dxfId="984">
      <pivotArea dataOnly="0" labelOnly="1" outline="0" fieldPosition="0">
        <references count="12">
          <reference field="0" count="0" selected="0"/>
          <reference field="1" count="1" selected="0">
            <x v="51"/>
          </reference>
          <reference field="2" count="1" selected="0">
            <x v="96"/>
          </reference>
          <reference field="3" count="1" selected="0">
            <x v="27"/>
          </reference>
          <reference field="4" count="1" selected="0">
            <x v="86"/>
          </reference>
          <reference field="5" count="1" selected="0">
            <x v="67"/>
          </reference>
          <reference field="6" count="1" selected="0">
            <x v="2"/>
          </reference>
          <reference field="7" count="1" selected="0">
            <x v="64"/>
          </reference>
          <reference field="8" count="1" selected="0">
            <x v="16"/>
          </reference>
          <reference field="9" count="1" selected="0">
            <x v="51"/>
          </reference>
          <reference field="10" count="1" selected="0">
            <x v="72"/>
          </reference>
          <reference field="11" count="1">
            <x v="33"/>
          </reference>
        </references>
      </pivotArea>
    </format>
    <format dxfId="983">
      <pivotArea dataOnly="0" labelOnly="1" outline="0" fieldPosition="0">
        <references count="9">
          <reference field="0" count="0" selected="0"/>
          <reference field="1" count="1" selected="0">
            <x v="0"/>
          </reference>
          <reference field="2" count="1" selected="0">
            <x v="83"/>
          </reference>
          <reference field="3" count="1" selected="0">
            <x v="26"/>
          </reference>
          <reference field="4" count="1" selected="0">
            <x v="0"/>
          </reference>
          <reference field="5" count="1" selected="0">
            <x v="60"/>
          </reference>
          <reference field="7" count="1" selected="0">
            <x v="81"/>
          </reference>
          <reference field="8" count="1" selected="0">
            <x v="37"/>
          </reference>
          <reference field="9" count="1">
            <x v="2"/>
          </reference>
        </references>
      </pivotArea>
    </format>
    <format dxfId="982">
      <pivotArea dataOnly="0" labelOnly="1" outline="0" fieldPosition="0">
        <references count="9">
          <reference field="0" count="0" selected="0"/>
          <reference field="1" count="1" selected="0">
            <x v="1"/>
          </reference>
          <reference field="2" count="1" selected="0">
            <x v="76"/>
          </reference>
          <reference field="3" count="1" selected="0">
            <x v="31"/>
          </reference>
          <reference field="4" count="1" selected="0">
            <x v="71"/>
          </reference>
          <reference field="5" count="1" selected="0">
            <x v="78"/>
          </reference>
          <reference field="7" count="1" selected="0">
            <x v="54"/>
          </reference>
          <reference field="8" count="1" selected="0">
            <x v="14"/>
          </reference>
          <reference field="9" count="1">
            <x v="54"/>
          </reference>
        </references>
      </pivotArea>
    </format>
    <format dxfId="981">
      <pivotArea dataOnly="0" labelOnly="1" outline="0" fieldPosition="0">
        <references count="9">
          <reference field="0" count="0" selected="0"/>
          <reference field="1" count="1" selected="0">
            <x v="2"/>
          </reference>
          <reference field="2" count="1" selected="0">
            <x v="93"/>
          </reference>
          <reference field="3" count="1" selected="0">
            <x v="38"/>
          </reference>
          <reference field="4" count="1" selected="0">
            <x v="79"/>
          </reference>
          <reference field="5" count="1" selected="0">
            <x v="96"/>
          </reference>
          <reference field="7" count="1" selected="0">
            <x v="65"/>
          </reference>
          <reference field="8" count="1" selected="0">
            <x v="31"/>
          </reference>
          <reference field="9" count="1">
            <x v="30"/>
          </reference>
        </references>
      </pivotArea>
    </format>
    <format dxfId="980">
      <pivotArea dataOnly="0" labelOnly="1" outline="0" fieldPosition="0">
        <references count="9">
          <reference field="0" count="0" selected="0"/>
          <reference field="1" count="1" selected="0">
            <x v="3"/>
          </reference>
          <reference field="2" count="1" selected="0">
            <x v="100"/>
          </reference>
          <reference field="3" count="1" selected="0">
            <x v="17"/>
          </reference>
          <reference field="4" count="1" selected="0">
            <x v="3"/>
          </reference>
          <reference field="5" count="1" selected="0">
            <x v="98"/>
          </reference>
          <reference field="7" count="1" selected="0">
            <x v="74"/>
          </reference>
          <reference field="8" count="1" selected="0">
            <x v="38"/>
          </reference>
          <reference field="9" count="1">
            <x v="64"/>
          </reference>
        </references>
      </pivotArea>
    </format>
    <format dxfId="979">
      <pivotArea dataOnly="0" labelOnly="1" outline="0" fieldPosition="0">
        <references count="9">
          <reference field="0" count="0" selected="0"/>
          <reference field="1" count="1" selected="0">
            <x v="4"/>
          </reference>
          <reference field="2" count="1" selected="0">
            <x v="5"/>
          </reference>
          <reference field="3" count="1" selected="0">
            <x v="9"/>
          </reference>
          <reference field="4" count="1" selected="0">
            <x v="53"/>
          </reference>
          <reference field="5" count="1" selected="0">
            <x v="29"/>
          </reference>
          <reference field="7" count="1" selected="0">
            <x v="66"/>
          </reference>
          <reference field="8" count="1" selected="0">
            <x v="27"/>
          </reference>
          <reference field="9" count="1">
            <x v="49"/>
          </reference>
        </references>
      </pivotArea>
    </format>
    <format dxfId="978">
      <pivotArea dataOnly="0" labelOnly="1" outline="0" fieldPosition="0">
        <references count="9">
          <reference field="0" count="0" selected="0"/>
          <reference field="1" count="1" selected="0">
            <x v="5"/>
          </reference>
          <reference field="2" count="1" selected="0">
            <x v="105"/>
          </reference>
          <reference field="3" count="1" selected="0">
            <x v="8"/>
          </reference>
          <reference field="4" count="1" selected="0">
            <x v="85"/>
          </reference>
          <reference field="5" count="1" selected="0">
            <x v="69"/>
          </reference>
          <reference field="7" count="1" selected="0">
            <x v="72"/>
          </reference>
          <reference field="8" count="1" selected="0">
            <x v="23"/>
          </reference>
          <reference field="9" count="1">
            <x v="66"/>
          </reference>
        </references>
      </pivotArea>
    </format>
    <format dxfId="977">
      <pivotArea dataOnly="0" labelOnly="1" outline="0" fieldPosition="0">
        <references count="9">
          <reference field="0" count="0" selected="0"/>
          <reference field="1" count="1" selected="0">
            <x v="6"/>
          </reference>
          <reference field="2" count="1" selected="0">
            <x v="109"/>
          </reference>
          <reference field="3" count="1" selected="0">
            <x v="23"/>
          </reference>
          <reference field="4" count="1" selected="0">
            <x v="82"/>
          </reference>
          <reference field="5" count="1" selected="0">
            <x v="55"/>
          </reference>
          <reference field="7" count="1" selected="0">
            <x v="75"/>
          </reference>
          <reference field="8" count="1" selected="0">
            <x v="14"/>
          </reference>
          <reference field="9" count="1">
            <x v="10"/>
          </reference>
        </references>
      </pivotArea>
    </format>
    <format dxfId="976">
      <pivotArea dataOnly="0" labelOnly="1" outline="0" fieldPosition="0">
        <references count="9">
          <reference field="0" count="0" selected="0"/>
          <reference field="1" count="1" selected="0">
            <x v="7"/>
          </reference>
          <reference field="2" count="1" selected="0">
            <x v="96"/>
          </reference>
          <reference field="3" count="1" selected="0">
            <x v="32"/>
          </reference>
          <reference field="4" count="1" selected="0">
            <x v="68"/>
          </reference>
          <reference field="5" count="1" selected="0">
            <x v="82"/>
          </reference>
          <reference field="7" count="1" selected="0">
            <x v="7"/>
          </reference>
          <reference field="8" count="1" selected="0">
            <x v="12"/>
          </reference>
          <reference field="9" count="1">
            <x v="59"/>
          </reference>
        </references>
      </pivotArea>
    </format>
    <format dxfId="975">
      <pivotArea dataOnly="0" labelOnly="1" outline="0" fieldPosition="0">
        <references count="9">
          <reference field="0" count="0" selected="0"/>
          <reference field="1" count="1" selected="0">
            <x v="8"/>
          </reference>
          <reference field="2" count="1" selected="0">
            <x v="77"/>
          </reference>
          <reference field="3" count="1" selected="0">
            <x v="15"/>
          </reference>
          <reference field="4" count="1" selected="0">
            <x v="8"/>
          </reference>
          <reference field="5" count="1" selected="0">
            <x v="50"/>
          </reference>
          <reference field="7" count="1" selected="0">
            <x v="60"/>
          </reference>
          <reference field="8" count="1" selected="0">
            <x v="29"/>
          </reference>
          <reference field="9" count="1">
            <x v="40"/>
          </reference>
        </references>
      </pivotArea>
    </format>
    <format dxfId="974">
      <pivotArea dataOnly="0" labelOnly="1" outline="0" fieldPosition="0">
        <references count="9">
          <reference field="0" count="0" selected="0"/>
          <reference field="1" count="1" selected="0">
            <x v="9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62"/>
          </reference>
          <reference field="5" count="1" selected="0">
            <x v="99"/>
          </reference>
          <reference field="7" count="1" selected="0">
            <x v="52"/>
          </reference>
          <reference field="8" count="1" selected="0">
            <x v="21"/>
          </reference>
          <reference field="9" count="1">
            <x v="57"/>
          </reference>
        </references>
      </pivotArea>
    </format>
    <format dxfId="973">
      <pivotArea dataOnly="0" labelOnly="1" outline="0" fieldPosition="0">
        <references count="9">
          <reference field="0" count="0" selected="0"/>
          <reference field="1" count="1" selected="0">
            <x v="10"/>
          </reference>
          <reference field="2" count="1" selected="0">
            <x v="99"/>
          </reference>
          <reference field="3" count="1" selected="0">
            <x v="28"/>
          </reference>
          <reference field="4" count="1" selected="0">
            <x v="73"/>
          </reference>
          <reference field="5" count="1" selected="0">
            <x v="86"/>
          </reference>
          <reference field="7" count="1" selected="0">
            <x v="10"/>
          </reference>
          <reference field="8" count="1" selected="0">
            <x v="12"/>
          </reference>
          <reference field="9" count="1">
            <x v="60"/>
          </reference>
        </references>
      </pivotArea>
    </format>
    <format dxfId="972">
      <pivotArea dataOnly="0" labelOnly="1" outline="0" fieldPosition="0">
        <references count="9">
          <reference field="0" count="0" selected="0"/>
          <reference field="1" count="1" selected="0">
            <x v="11"/>
          </reference>
          <reference field="2" count="1" selected="0">
            <x v="65"/>
          </reference>
          <reference field="3" count="1" selected="0">
            <x v="28"/>
          </reference>
          <reference field="4" count="1" selected="0">
            <x v="96"/>
          </reference>
          <reference field="5" count="1" selected="0">
            <x v="88"/>
          </reference>
          <reference field="7" count="1" selected="0">
            <x v="11"/>
          </reference>
          <reference field="8" count="1" selected="0">
            <x v="33"/>
          </reference>
          <reference field="9" count="1">
            <x v="46"/>
          </reference>
        </references>
      </pivotArea>
    </format>
    <format dxfId="971">
      <pivotArea dataOnly="0" labelOnly="1" outline="0" fieldPosition="0">
        <references count="9">
          <reference field="0" count="0" selected="0"/>
          <reference field="1" count="1" selected="0">
            <x v="12"/>
          </reference>
          <reference field="2" count="1" selected="0">
            <x v="66"/>
          </reference>
          <reference field="3" count="1" selected="0">
            <x v="0"/>
          </reference>
          <reference field="4" count="1" selected="0">
            <x v="89"/>
          </reference>
          <reference field="5" count="1" selected="0">
            <x v="91"/>
          </reference>
          <reference field="7" count="1" selected="0">
            <x v="59"/>
          </reference>
          <reference field="8" count="1" selected="0">
            <x v="16"/>
          </reference>
          <reference field="9" count="1">
            <x v="55"/>
          </reference>
        </references>
      </pivotArea>
    </format>
    <format dxfId="970">
      <pivotArea dataOnly="0" labelOnly="1" outline="0" fieldPosition="0">
        <references count="9">
          <reference field="0" count="0" selected="0"/>
          <reference field="1" count="1" selected="0">
            <x v="13"/>
          </reference>
          <reference field="2" count="1" selected="0">
            <x v="57"/>
          </reference>
          <reference field="3" count="1" selected="0">
            <x v="26"/>
          </reference>
          <reference field="4" count="1" selected="0">
            <x v="13"/>
          </reference>
          <reference field="5" count="1" selected="0">
            <x v="87"/>
          </reference>
          <reference field="7" count="1" selected="0">
            <x v="13"/>
          </reference>
          <reference field="8" count="1" selected="0">
            <x v="5"/>
          </reference>
          <reference field="9" count="1">
            <x v="78"/>
          </reference>
        </references>
      </pivotArea>
    </format>
    <format dxfId="969">
      <pivotArea dataOnly="0" labelOnly="1" outline="0" fieldPosition="0">
        <references count="9">
          <reference field="0" count="0" selected="0"/>
          <reference field="1" count="1" selected="0">
            <x v="14"/>
          </reference>
          <reference field="2" count="1" selected="0">
            <x v="102"/>
          </reference>
          <reference field="3" count="1" selected="0">
            <x v="22"/>
          </reference>
          <reference field="4" count="1" selected="0">
            <x v="14"/>
          </reference>
          <reference field="5" count="1" selected="0">
            <x v="51"/>
          </reference>
          <reference field="7" count="1" selected="0">
            <x v="71"/>
          </reference>
          <reference field="8" count="1" selected="0">
            <x v="5"/>
          </reference>
          <reference field="9" count="1">
            <x v="63"/>
          </reference>
        </references>
      </pivotArea>
    </format>
    <format dxfId="968">
      <pivotArea dataOnly="0" labelOnly="1" outline="0" fieldPosition="0">
        <references count="9">
          <reference field="0" count="0" selected="0"/>
          <reference field="1" count="1" selected="0">
            <x v="15"/>
          </reference>
          <reference field="2" count="1" selected="0">
            <x v="108"/>
          </reference>
          <reference field="3" count="1" selected="0">
            <x v="27"/>
          </reference>
          <reference field="4" count="1" selected="0">
            <x v="15"/>
          </reference>
          <reference field="5" count="1" selected="0">
            <x v="71"/>
          </reference>
          <reference field="7" count="1" selected="0">
            <x v="15"/>
          </reference>
          <reference field="8" count="1" selected="0">
            <x v="32"/>
          </reference>
          <reference field="9" count="1">
            <x v="76"/>
          </reference>
        </references>
      </pivotArea>
    </format>
    <format dxfId="967">
      <pivotArea dataOnly="0" labelOnly="1" outline="0" fieldPosition="0">
        <references count="9">
          <reference field="0" count="0" selected="0"/>
          <reference field="1" count="1" selected="0">
            <x v="16"/>
          </reference>
          <reference field="2" count="1" selected="0">
            <x v="88"/>
          </reference>
          <reference field="3" count="1" selected="0">
            <x v="38"/>
          </reference>
          <reference field="4" count="1" selected="0">
            <x v="64"/>
          </reference>
          <reference field="5" count="1" selected="0">
            <x v="43"/>
          </reference>
          <reference field="7" count="1" selected="0">
            <x v="76"/>
          </reference>
          <reference field="8" count="1" selected="0">
            <x v="21"/>
          </reference>
          <reference field="9" count="1">
            <x v="56"/>
          </reference>
        </references>
      </pivotArea>
    </format>
    <format dxfId="966">
      <pivotArea dataOnly="0" labelOnly="1" outline="0" fieldPosition="0">
        <references count="9">
          <reference field="0" count="0" selected="0"/>
          <reference field="1" count="1" selected="0">
            <x v="17"/>
          </reference>
          <reference field="2" count="1" selected="0">
            <x v="75"/>
          </reference>
          <reference field="3" count="1" selected="0">
            <x v="20"/>
          </reference>
          <reference field="4" count="1" selected="0">
            <x v="80"/>
          </reference>
          <reference field="5" count="1" selected="0">
            <x v="102"/>
          </reference>
          <reference field="7" count="1" selected="0">
            <x v="73"/>
          </reference>
          <reference field="8" count="1" selected="0">
            <x v="16"/>
          </reference>
          <reference field="9" count="1">
            <x v="65"/>
          </reference>
        </references>
      </pivotArea>
    </format>
    <format dxfId="965">
      <pivotArea dataOnly="0" labelOnly="1" outline="0" fieldPosition="0">
        <references count="9">
          <reference field="0" count="0" selected="0"/>
          <reference field="1" count="1" selected="0">
            <x v="18"/>
          </reference>
          <reference field="2" count="1" selected="0">
            <x v="88"/>
          </reference>
          <reference field="3" count="1" selected="0">
            <x v="23"/>
          </reference>
          <reference field="4" count="1" selected="0">
            <x v="65"/>
          </reference>
          <reference field="5" count="1" selected="0">
            <x v="81"/>
          </reference>
          <reference field="7" count="1" selected="0">
            <x v="68"/>
          </reference>
          <reference field="8" count="1" selected="0">
            <x v="39"/>
          </reference>
          <reference field="9" count="1">
            <x v="75"/>
          </reference>
        </references>
      </pivotArea>
    </format>
    <format dxfId="964">
      <pivotArea dataOnly="0" labelOnly="1" outline="0" fieldPosition="0">
        <references count="9">
          <reference field="0" count="0" selected="0"/>
          <reference field="1" count="1" selected="0">
            <x v="19"/>
          </reference>
          <reference field="2" count="1" selected="0">
            <x v="60"/>
          </reference>
          <reference field="3" count="1" selected="0">
            <x v="21"/>
          </reference>
          <reference field="4" count="1" selected="0">
            <x v="19"/>
          </reference>
          <reference field="5" count="1" selected="0">
            <x v="57"/>
          </reference>
          <reference field="7" count="1" selected="0">
            <x v="19"/>
          </reference>
          <reference field="8" count="1" selected="0">
            <x v="27"/>
          </reference>
          <reference field="9" count="1">
            <x v="22"/>
          </reference>
        </references>
      </pivotArea>
    </format>
    <format dxfId="963">
      <pivotArea dataOnly="0" labelOnly="1" outline="0" fieldPosition="0">
        <references count="9">
          <reference field="0" count="0" selected="0"/>
          <reference field="1" count="1" selected="0">
            <x v="20"/>
          </reference>
          <reference field="2" count="1" selected="0">
            <x v="50"/>
          </reference>
          <reference field="3" count="1" selected="0">
            <x v="12"/>
          </reference>
          <reference field="4" count="1" selected="0">
            <x v="106"/>
          </reference>
          <reference field="5" count="1" selected="0">
            <x v="77"/>
          </reference>
          <reference field="7" count="1" selected="0">
            <x v="80"/>
          </reference>
          <reference field="8" count="1" selected="0">
            <x v="30"/>
          </reference>
          <reference field="9" count="1">
            <x v="62"/>
          </reference>
        </references>
      </pivotArea>
    </format>
    <format dxfId="962">
      <pivotArea dataOnly="0" labelOnly="1" outline="0" fieldPosition="0">
        <references count="9">
          <reference field="0" count="0" selected="0"/>
          <reference field="1" count="1" selected="0">
            <x v="21"/>
          </reference>
          <reference field="2" count="1" selected="0">
            <x v="106"/>
          </reference>
          <reference field="3" count="1" selected="0">
            <x v="36"/>
          </reference>
          <reference field="4" count="1" selected="0">
            <x v="56"/>
          </reference>
          <reference field="5" count="1" selected="0">
            <x v="81"/>
          </reference>
          <reference field="7" count="1" selected="0">
            <x v="69"/>
          </reference>
          <reference field="8" count="1" selected="0">
            <x v="34"/>
          </reference>
          <reference field="9" count="1">
            <x v="10"/>
          </reference>
        </references>
      </pivotArea>
    </format>
    <format dxfId="961">
      <pivotArea dataOnly="0" labelOnly="1" outline="0" fieldPosition="0">
        <references count="9">
          <reference field="0" count="0" selected="0"/>
          <reference field="1" count="1" selected="0">
            <x v="22"/>
          </reference>
          <reference field="2" count="1" selected="0">
            <x v="75"/>
          </reference>
          <reference field="3" count="1" selected="0">
            <x v="41"/>
          </reference>
          <reference field="4" count="1" selected="0">
            <x v="100"/>
          </reference>
          <reference field="5" count="1" selected="0">
            <x v="47"/>
          </reference>
          <reference field="7" count="1" selected="0">
            <x v="22"/>
          </reference>
          <reference field="8" count="1" selected="0">
            <x v="27"/>
          </reference>
          <reference field="9" count="1">
            <x v="61"/>
          </reference>
        </references>
      </pivotArea>
    </format>
    <format dxfId="960">
      <pivotArea dataOnly="0" labelOnly="1" outline="0" fieldPosition="0">
        <references count="9">
          <reference field="0" count="0" selected="0"/>
          <reference field="1" count="1" selected="0">
            <x v="23"/>
          </reference>
          <reference field="2" count="1" selected="0">
            <x v="69"/>
          </reference>
          <reference field="3" count="1" selected="0">
            <x v="14"/>
          </reference>
          <reference field="4" count="1" selected="0">
            <x v="81"/>
          </reference>
          <reference field="5" count="1" selected="0">
            <x v="90"/>
          </reference>
          <reference field="7" count="1" selected="0">
            <x v="55"/>
          </reference>
          <reference field="8" count="1" selected="0">
            <x v="1"/>
          </reference>
          <reference field="9" count="1">
            <x v="69"/>
          </reference>
        </references>
      </pivotArea>
    </format>
    <format dxfId="959">
      <pivotArea dataOnly="0" labelOnly="1" outline="0" fieldPosition="0">
        <references count="9">
          <reference field="0" count="0" selected="0"/>
          <reference field="1" count="1" selected="0">
            <x v="24"/>
          </reference>
          <reference field="2" count="1" selected="0">
            <x v="104"/>
          </reference>
          <reference field="3" count="1" selected="0">
            <x v="36"/>
          </reference>
          <reference field="4" count="1" selected="0">
            <x v="109"/>
          </reference>
          <reference field="5" count="1" selected="0">
            <x v="89"/>
          </reference>
          <reference field="7" count="1" selected="0">
            <x v="24"/>
          </reference>
          <reference field="8" count="1" selected="0">
            <x v="29"/>
          </reference>
          <reference field="9" count="1">
            <x v="74"/>
          </reference>
        </references>
      </pivotArea>
    </format>
    <format dxfId="958">
      <pivotArea dataOnly="0" labelOnly="1" outline="0" fieldPosition="0">
        <references count="9">
          <reference field="0" count="0" selected="0"/>
          <reference field="1" count="1" selected="0">
            <x v="25"/>
          </reference>
          <reference field="2" count="1" selected="0">
            <x v="57"/>
          </reference>
          <reference field="3" count="1" selected="0">
            <x v="22"/>
          </reference>
          <reference field="4" count="1" selected="0">
            <x v="76"/>
          </reference>
          <reference field="5" count="1" selected="0">
            <x v="56"/>
          </reference>
          <reference field="7" count="1" selected="0">
            <x v="63"/>
          </reference>
          <reference field="8" count="1" selected="0">
            <x v="5"/>
          </reference>
          <reference field="9" count="1">
            <x v="46"/>
          </reference>
        </references>
      </pivotArea>
    </format>
    <format dxfId="957">
      <pivotArea dataOnly="0" labelOnly="1" outline="0" fieldPosition="0">
        <references count="9">
          <reference field="0" count="0" selected="0"/>
          <reference field="1" count="1" selected="0">
            <x v="26"/>
          </reference>
          <reference field="2" count="1" selected="0">
            <x v="85"/>
          </reference>
          <reference field="3" count="1" selected="0">
            <x v="42"/>
          </reference>
          <reference field="4" count="1" selected="0">
            <x v="26"/>
          </reference>
          <reference field="5" count="1" selected="0">
            <x v="40"/>
          </reference>
          <reference field="7" count="1" selected="0">
            <x v="56"/>
          </reference>
          <reference field="8" count="1" selected="0">
            <x v="27"/>
          </reference>
          <reference field="9" count="1">
            <x v="47"/>
          </reference>
        </references>
      </pivotArea>
    </format>
    <format dxfId="956">
      <pivotArea dataOnly="0" labelOnly="1" outline="0" fieldPosition="0">
        <references count="9">
          <reference field="0" count="0" selected="0"/>
          <reference field="1" count="1" selected="0">
            <x v="27"/>
          </reference>
          <reference field="2" count="1" selected="0">
            <x v="47"/>
          </reference>
          <reference field="3" count="1" selected="0">
            <x v="5"/>
          </reference>
          <reference field="4" count="1" selected="0">
            <x v="74"/>
          </reference>
          <reference field="5" count="1" selected="0">
            <x v="95"/>
          </reference>
          <reference field="7" count="1" selected="0">
            <x v="82"/>
          </reference>
          <reference field="8" count="1" selected="0">
            <x v="27"/>
          </reference>
          <reference field="9" count="1">
            <x v="33"/>
          </reference>
        </references>
      </pivotArea>
    </format>
    <format dxfId="955">
      <pivotArea dataOnly="0" labelOnly="1" outline="0" fieldPosition="0">
        <references count="9">
          <reference field="0" count="0" selected="0"/>
          <reference field="1" count="1" selected="0">
            <x v="28"/>
          </reference>
          <reference field="2" count="1" selected="0">
            <x v="91"/>
          </reference>
          <reference field="3" count="1" selected="0">
            <x v="36"/>
          </reference>
          <reference field="4" count="1" selected="0">
            <x v="97"/>
          </reference>
          <reference field="5" count="1" selected="0">
            <x v="49"/>
          </reference>
          <reference field="7" count="1" selected="0">
            <x v="28"/>
          </reference>
          <reference field="8" count="1" selected="0">
            <x v="5"/>
          </reference>
          <reference field="9" count="1">
            <x v="14"/>
          </reference>
        </references>
      </pivotArea>
    </format>
    <format dxfId="954">
      <pivotArea dataOnly="0" labelOnly="1" outline="0" fieldPosition="0">
        <references count="9">
          <reference field="0" count="0" selected="0"/>
          <reference field="1" count="1" selected="0">
            <x v="29"/>
          </reference>
          <reference field="2" count="1" selected="0">
            <x v="85"/>
          </reference>
          <reference field="3" count="1" selected="0">
            <x v="25"/>
          </reference>
          <reference field="4" count="1" selected="0">
            <x v="57"/>
          </reference>
          <reference field="5" count="1" selected="0">
            <x v="42"/>
          </reference>
          <reference field="7" count="1" selected="0">
            <x v="57"/>
          </reference>
          <reference field="8" count="1" selected="0">
            <x v="1"/>
          </reference>
          <reference field="9" count="1">
            <x v="52"/>
          </reference>
        </references>
      </pivotArea>
    </format>
    <format dxfId="953">
      <pivotArea dataOnly="0" labelOnly="1" outline="0" fieldPosition="0">
        <references count="9">
          <reference field="0" count="0" selected="0"/>
          <reference field="1" count="1" selected="0">
            <x v="30"/>
          </reference>
          <reference field="2" count="1" selected="0">
            <x v="37"/>
          </reference>
          <reference field="3" count="1" selected="0">
            <x v="22"/>
          </reference>
          <reference field="4" count="1" selected="0">
            <x v="30"/>
          </reference>
          <reference field="5" count="1" selected="0">
            <x v="66"/>
          </reference>
          <reference field="7" count="1" selected="0">
            <x v="30"/>
          </reference>
          <reference field="8" count="1" selected="0">
            <x v="15"/>
          </reference>
          <reference field="9" count="1">
            <x v="23"/>
          </reference>
        </references>
      </pivotArea>
    </format>
    <format dxfId="952">
      <pivotArea dataOnly="0" labelOnly="1" outline="0" fieldPosition="0">
        <references count="9">
          <reference field="0" count="0" selected="0"/>
          <reference field="1" count="1" selected="0">
            <x v="31"/>
          </reference>
          <reference field="2" count="1" selected="0">
            <x v="86"/>
          </reference>
          <reference field="3" count="1" selected="0">
            <x v="38"/>
          </reference>
          <reference field="4" count="1" selected="0">
            <x v="67"/>
          </reference>
          <reference field="5" count="1" selected="0">
            <x v="63"/>
          </reference>
          <reference field="7" count="1" selected="0">
            <x v="31"/>
          </reference>
          <reference field="8" count="1" selected="0">
            <x v="15"/>
          </reference>
          <reference field="9" count="1">
            <x v="31"/>
          </reference>
        </references>
      </pivotArea>
    </format>
    <format dxfId="951">
      <pivotArea dataOnly="0" labelOnly="1" outline="0" fieldPosition="0">
        <references count="9">
          <reference field="0" count="0" selected="0"/>
          <reference field="1" count="1" selected="0">
            <x v="32"/>
          </reference>
          <reference field="2" count="1" selected="0">
            <x v="85"/>
          </reference>
          <reference field="3" count="1" selected="0">
            <x v="29"/>
          </reference>
          <reference field="4" count="1" selected="0">
            <x v="98"/>
          </reference>
          <reference field="5" count="1" selected="0">
            <x v="23"/>
          </reference>
          <reference field="7" count="1" selected="0">
            <x v="70"/>
          </reference>
          <reference field="8" count="1" selected="0">
            <x v="20"/>
          </reference>
          <reference field="9" count="1">
            <x v="73"/>
          </reference>
        </references>
      </pivotArea>
    </format>
    <format dxfId="950">
      <pivotArea dataOnly="0" labelOnly="1" outline="0" fieldPosition="0">
        <references count="9">
          <reference field="0" count="0" selected="0"/>
          <reference field="1" count="1" selected="0">
            <x v="33"/>
          </reference>
          <reference field="2" count="1" selected="0">
            <x v="50"/>
          </reference>
          <reference field="3" count="1" selected="0">
            <x v="34"/>
          </reference>
          <reference field="4" count="1" selected="0">
            <x v="33"/>
          </reference>
          <reference field="5" count="1" selected="0">
            <x v="83"/>
          </reference>
          <reference field="7" count="1" selected="0">
            <x v="33"/>
          </reference>
          <reference field="8" count="1" selected="0">
            <x v="18"/>
          </reference>
          <reference field="9" count="1">
            <x v="77"/>
          </reference>
        </references>
      </pivotArea>
    </format>
    <format dxfId="949">
      <pivotArea dataOnly="0" labelOnly="1" outline="0" fieldPosition="0">
        <references count="9">
          <reference field="0" count="0" selected="0"/>
          <reference field="1" count="1" selected="0">
            <x v="34"/>
          </reference>
          <reference field="2" count="1" selected="0">
            <x v="72"/>
          </reference>
          <reference field="3" count="1" selected="0">
            <x v="22"/>
          </reference>
          <reference field="4" count="1" selected="0">
            <x v="58"/>
          </reference>
          <reference field="5" count="1" selected="0">
            <x v="103"/>
          </reference>
          <reference field="7" count="1" selected="0">
            <x v="77"/>
          </reference>
          <reference field="8" count="1" selected="0">
            <x v="4"/>
          </reference>
          <reference field="9" count="1">
            <x v="59"/>
          </reference>
        </references>
      </pivotArea>
    </format>
    <format dxfId="948">
      <pivotArea dataOnly="0" labelOnly="1" outline="0" fieldPosition="0">
        <references count="9">
          <reference field="0" count="0" selected="0"/>
          <reference field="1" count="1" selected="0">
            <x v="35"/>
          </reference>
          <reference field="2" count="1" selected="0">
            <x v="68"/>
          </reference>
          <reference field="3" count="1" selected="0">
            <x v="8"/>
          </reference>
          <reference field="4" count="1" selected="0">
            <x v="59"/>
          </reference>
          <reference field="5" count="1" selected="0">
            <x v="13"/>
          </reference>
          <reference field="7" count="1" selected="0">
            <x v="61"/>
          </reference>
          <reference field="8" count="1" selected="0">
            <x v="28"/>
          </reference>
          <reference field="9" count="1">
            <x v="67"/>
          </reference>
        </references>
      </pivotArea>
    </format>
    <format dxfId="947">
      <pivotArea dataOnly="0" labelOnly="1" outline="0" fieldPosition="0">
        <references count="9">
          <reference field="0" count="0" selected="0"/>
          <reference field="1" count="1" selected="0">
            <x v="36"/>
          </reference>
          <reference field="2" count="1" selected="0">
            <x v="59"/>
          </reference>
          <reference field="3" count="1" selected="0">
            <x v="25"/>
          </reference>
          <reference field="4" count="1" selected="0">
            <x v="75"/>
          </reference>
          <reference field="5" count="1" selected="0">
            <x v="53"/>
          </reference>
          <reference field="7" count="1" selected="0">
            <x v="58"/>
          </reference>
          <reference field="8" count="1" selected="0">
            <x v="5"/>
          </reference>
          <reference field="9" count="1">
            <x v="48"/>
          </reference>
        </references>
      </pivotArea>
    </format>
    <format dxfId="946">
      <pivotArea dataOnly="0" labelOnly="1" outline="0" fieldPosition="0">
        <references count="9">
          <reference field="0" count="0" selected="0"/>
          <reference field="1" count="1" selected="0">
            <x v="37"/>
          </reference>
          <reference field="2" count="1" selected="0">
            <x v="87"/>
          </reference>
          <reference field="3" count="1" selected="0">
            <x v="32"/>
          </reference>
          <reference field="4" count="1" selected="0">
            <x v="60"/>
          </reference>
          <reference field="5" count="1" selected="0">
            <x v="50"/>
          </reference>
          <reference field="7" count="1" selected="0">
            <x v="37"/>
          </reference>
          <reference field="8" count="1" selected="0">
            <x v="21"/>
          </reference>
          <reference field="9" count="1">
            <x v="45"/>
          </reference>
        </references>
      </pivotArea>
    </format>
    <format dxfId="945">
      <pivotArea dataOnly="0" labelOnly="1" outline="0" fieldPosition="0">
        <references count="9">
          <reference field="0" count="0" selected="0"/>
          <reference field="1" count="1" selected="0">
            <x v="38"/>
          </reference>
          <reference field="2" count="1" selected="0">
            <x v="61"/>
          </reference>
          <reference field="3" count="1" selected="0">
            <x v="22"/>
          </reference>
          <reference field="4" count="1" selected="0">
            <x v="38"/>
          </reference>
          <reference field="5" count="1" selected="0">
            <x v="15"/>
          </reference>
          <reference field="7" count="1" selected="0">
            <x v="67"/>
          </reference>
          <reference field="8" count="1" selected="0">
            <x v="12"/>
          </reference>
          <reference field="9" count="1">
            <x v="71"/>
          </reference>
        </references>
      </pivotArea>
    </format>
    <format dxfId="944">
      <pivotArea dataOnly="0" labelOnly="1" outline="0" fieldPosition="0">
        <references count="9">
          <reference field="0" count="0" selected="0"/>
          <reference field="1" count="1" selected="0">
            <x v="39"/>
          </reference>
          <reference field="2" count="1" selected="0">
            <x v="89"/>
          </reference>
          <reference field="3" count="1" selected="0">
            <x v="8"/>
          </reference>
          <reference field="4" count="1" selected="0">
            <x v="103"/>
          </reference>
          <reference field="5" count="1" selected="0">
            <x v="68"/>
          </reference>
          <reference field="7" count="1" selected="0">
            <x v="39"/>
          </reference>
          <reference field="8" count="1" selected="0">
            <x v="2"/>
          </reference>
          <reference field="9" count="1">
            <x v="42"/>
          </reference>
        </references>
      </pivotArea>
    </format>
    <format dxfId="943">
      <pivotArea dataOnly="0" labelOnly="1" outline="0" fieldPosition="0">
        <references count="9">
          <reference field="0" count="0" selected="0"/>
          <reference field="1" count="1" selected="0">
            <x v="40"/>
          </reference>
          <reference field="2" count="1" selected="0">
            <x v="52"/>
          </reference>
          <reference field="3" count="1" selected="0">
            <x v="30"/>
          </reference>
          <reference field="4" count="1" selected="0">
            <x v="40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35"/>
          </reference>
          <reference field="9" count="1">
            <x v="68"/>
          </reference>
        </references>
      </pivotArea>
    </format>
    <format dxfId="942">
      <pivotArea dataOnly="0" labelOnly="1" outline="0" fieldPosition="0">
        <references count="9">
          <reference field="0" count="0" selected="0"/>
          <reference field="1" count="1" selected="0">
            <x v="41"/>
          </reference>
          <reference field="2" count="1" selected="0">
            <x v="73"/>
          </reference>
          <reference field="3" count="1" selected="0">
            <x v="36"/>
          </reference>
          <reference field="4" count="1" selected="0">
            <x v="41"/>
          </reference>
          <reference field="5" count="1" selected="0">
            <x v="40"/>
          </reference>
          <reference field="7" count="1" selected="0">
            <x v="41"/>
          </reference>
          <reference field="8" count="1" selected="0">
            <x v="5"/>
          </reference>
          <reference field="9" count="1">
            <x v="19"/>
          </reference>
        </references>
      </pivotArea>
    </format>
    <format dxfId="941">
      <pivotArea dataOnly="0" labelOnly="1" outline="0" fieldPosition="0">
        <references count="9">
          <reference field="0" count="0" selected="0"/>
          <reference field="1" count="1" selected="0">
            <x v="42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42"/>
          </reference>
          <reference field="5" count="1" selected="0">
            <x v="75"/>
          </reference>
          <reference field="7" count="1" selected="0">
            <x v="42"/>
          </reference>
          <reference field="8" count="1" selected="0">
            <x v="16"/>
          </reference>
          <reference field="9" count="1">
            <x v="58"/>
          </reference>
        </references>
      </pivotArea>
    </format>
    <format dxfId="940">
      <pivotArea dataOnly="0" labelOnly="1" outline="0" fieldPosition="0">
        <references count="9">
          <reference field="0" count="0" selected="0"/>
          <reference field="1" count="1" selected="0">
            <x v="43"/>
          </reference>
          <reference field="2" count="1" selected="0">
            <x v="67"/>
          </reference>
          <reference field="3" count="1" selected="0">
            <x v="15"/>
          </reference>
          <reference field="4" count="1" selected="0">
            <x v="43"/>
          </reference>
          <reference field="5" count="1" selected="0">
            <x v="21"/>
          </reference>
          <reference field="7" count="1" selected="0">
            <x v="62"/>
          </reference>
          <reference field="8" count="1" selected="0">
            <x v="11"/>
          </reference>
          <reference field="9" count="1">
            <x v="36"/>
          </reference>
        </references>
      </pivotArea>
    </format>
    <format dxfId="939">
      <pivotArea dataOnly="0" labelOnly="1" outline="0" fieldPosition="0">
        <references count="9">
          <reference field="0" count="0" selected="0"/>
          <reference field="1" count="1" selected="0">
            <x v="44"/>
          </reference>
          <reference field="2" count="1" selected="0">
            <x v="69"/>
          </reference>
          <reference field="3" count="1" selected="0">
            <x v="26"/>
          </reference>
          <reference field="4" count="1" selected="0">
            <x v="99"/>
          </reference>
          <reference field="5" count="1" selected="0">
            <x v="71"/>
          </reference>
          <reference field="7" count="1" selected="0">
            <x v="78"/>
          </reference>
          <reference field="8" count="1" selected="0">
            <x v="28"/>
          </reference>
          <reference field="9" count="1">
            <x v="70"/>
          </reference>
        </references>
      </pivotArea>
    </format>
    <format dxfId="938">
      <pivotArea dataOnly="0" labelOnly="1" outline="0" fieldPosition="0">
        <references count="9">
          <reference field="0" count="0" selected="0"/>
          <reference field="1" count="1" selected="0">
            <x v="45"/>
          </reference>
          <reference field="2" count="1" selected="0">
            <x v="69"/>
          </reference>
          <reference field="3" count="1" selected="0">
            <x v="12"/>
          </reference>
          <reference field="4" count="1" selected="0">
            <x v="45"/>
          </reference>
          <reference field="5" count="1" selected="0">
            <x v="61"/>
          </reference>
          <reference field="7" count="1" selected="0">
            <x v="45"/>
          </reference>
          <reference field="8" count="1" selected="0">
            <x v="1"/>
          </reference>
          <reference field="9" count="1">
            <x v="49"/>
          </reference>
        </references>
      </pivotArea>
    </format>
    <format dxfId="937">
      <pivotArea dataOnly="0" labelOnly="1" outline="0" fieldPosition="0">
        <references count="9">
          <reference field="0" count="0" selected="0"/>
          <reference field="1" count="1" selected="0">
            <x v="46"/>
          </reference>
          <reference field="2" count="1" selected="0">
            <x v="103"/>
          </reference>
          <reference field="3" count="1" selected="0">
            <x v="36"/>
          </reference>
          <reference field="4" count="1" selected="0">
            <x v="46"/>
          </reference>
          <reference field="5" count="1" selected="0">
            <x v="71"/>
          </reference>
          <reference field="7" count="1" selected="0">
            <x v="53"/>
          </reference>
          <reference field="8" count="1" selected="0">
            <x v="17"/>
          </reference>
          <reference field="9" count="1">
            <x v="75"/>
          </reference>
        </references>
      </pivotArea>
    </format>
    <format dxfId="936">
      <pivotArea dataOnly="0" labelOnly="1" outline="0" fieldPosition="0">
        <references count="9">
          <reference field="0" count="0" selected="0"/>
          <reference field="1" count="1" selected="0">
            <x v="47"/>
          </reference>
          <reference field="2" count="1" selected="0">
            <x v="107"/>
          </reference>
          <reference field="3" count="1" selected="0">
            <x v="20"/>
          </reference>
          <reference field="4" count="1" selected="0">
            <x v="94"/>
          </reference>
          <reference field="5" count="1" selected="0">
            <x v="54"/>
          </reference>
          <reference field="7" count="1" selected="0">
            <x v="47"/>
          </reference>
          <reference field="8" count="1" selected="0">
            <x v="28"/>
          </reference>
          <reference field="9" count="1">
            <x v="72"/>
          </reference>
        </references>
      </pivotArea>
    </format>
    <format dxfId="935">
      <pivotArea dataOnly="0" labelOnly="1" outline="0" fieldPosition="0">
        <references count="9">
          <reference field="0" count="0" selected="0"/>
          <reference field="1" count="1" selected="0">
            <x v="48"/>
          </reference>
          <reference field="2" count="1" selected="0">
            <x v="81"/>
          </reference>
          <reference field="3" count="1" selected="0">
            <x v="38"/>
          </reference>
          <reference field="4" count="1" selected="0">
            <x v="61"/>
          </reference>
          <reference field="5" count="1" selected="0">
            <x v="48"/>
          </reference>
          <reference field="7" count="1" selected="0">
            <x v="48"/>
          </reference>
          <reference field="8" count="1" selected="0">
            <x v="1"/>
          </reference>
          <reference field="9" count="1">
            <x v="50"/>
          </reference>
        </references>
      </pivotArea>
    </format>
    <format dxfId="934">
      <pivotArea dataOnly="0" labelOnly="1" outline="0" fieldPosition="0">
        <references count="9">
          <reference field="0" count="0" selected="0"/>
          <reference field="1" count="1" selected="0">
            <x v="49"/>
          </reference>
          <reference field="2" count="1" selected="0">
            <x v="46"/>
          </reference>
          <reference field="3" count="1" selected="0">
            <x v="25"/>
          </reference>
          <reference field="4" count="1" selected="0">
            <x v="107"/>
          </reference>
          <reference field="5" count="1" selected="0">
            <x v="43"/>
          </reference>
          <reference field="7" count="1" selected="0">
            <x v="79"/>
          </reference>
          <reference field="8" count="1" selected="0">
            <x v="36"/>
          </reference>
          <reference field="9" count="1">
            <x v="53"/>
          </reference>
        </references>
      </pivotArea>
    </format>
    <format dxfId="933">
      <pivotArea dataOnly="0" labelOnly="1" outline="0" fieldPosition="0">
        <references count="9">
          <reference field="0" count="0" selected="0"/>
          <reference field="1" count="1" selected="0">
            <x v="50"/>
          </reference>
          <reference field="2" count="1" selected="0">
            <x v="71"/>
          </reference>
          <reference field="3" count="1" selected="0">
            <x v="15"/>
          </reference>
          <reference field="4" count="1" selected="0">
            <x v="78"/>
          </reference>
          <reference field="5" count="1" selected="0">
            <x v="26"/>
          </reference>
          <reference field="7" count="1" selected="0">
            <x v="50"/>
          </reference>
          <reference field="8" count="1" selected="0">
            <x v="21"/>
          </reference>
          <reference field="9" count="1">
            <x v="44"/>
          </reference>
        </references>
      </pivotArea>
    </format>
    <format dxfId="932">
      <pivotArea dataOnly="0" labelOnly="1" outline="0" fieldPosition="0">
        <references count="9">
          <reference field="0" count="0" selected="0"/>
          <reference field="1" count="1" selected="0">
            <x v="51"/>
          </reference>
          <reference field="2" count="1" selected="0">
            <x v="96"/>
          </reference>
          <reference field="3" count="1" selected="0">
            <x v="27"/>
          </reference>
          <reference field="4" count="1" selected="0">
            <x v="86"/>
          </reference>
          <reference field="5" count="1" selected="0">
            <x v="67"/>
          </reference>
          <reference field="7" count="1" selected="0">
            <x v="64"/>
          </reference>
          <reference field="8" count="1" selected="0">
            <x v="16"/>
          </reference>
          <reference field="9" count="1">
            <x v="51"/>
          </reference>
        </references>
      </pivotArea>
    </format>
    <format dxfId="931">
      <pivotArea dataOnly="0" labelOnly="1" outline="0" fieldPosition="0">
        <references count="6">
          <reference field="0" count="0" selected="0"/>
          <reference field="1" count="1" selected="0">
            <x v="0"/>
          </reference>
          <reference field="2" count="1" selected="0">
            <x v="83"/>
          </reference>
          <reference field="3" count="1" selected="0">
            <x v="26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930">
      <pivotArea dataOnly="0" labelOnly="1" outline="0" fieldPosition="0">
        <references count="6">
          <reference field="0" count="0" selected="0"/>
          <reference field="1" count="1" selected="0">
            <x v="1"/>
          </reference>
          <reference field="2" count="1" selected="0">
            <x v="76"/>
          </reference>
          <reference field="3" count="1" selected="0">
            <x v="31"/>
          </reference>
          <reference field="4" count="1" selected="0">
            <x v="71"/>
          </reference>
          <reference field="5" count="1">
            <x v="78"/>
          </reference>
        </references>
      </pivotArea>
    </format>
    <format dxfId="929">
      <pivotArea dataOnly="0" labelOnly="1" outline="0" fieldPosition="0">
        <references count="6">
          <reference field="0" count="0" selected="0"/>
          <reference field="1" count="1" selected="0">
            <x v="2"/>
          </reference>
          <reference field="2" count="1" selected="0">
            <x v="93"/>
          </reference>
          <reference field="3" count="1" selected="0">
            <x v="38"/>
          </reference>
          <reference field="4" count="1" selected="0">
            <x v="79"/>
          </reference>
          <reference field="5" count="1">
            <x v="96"/>
          </reference>
        </references>
      </pivotArea>
    </format>
    <format dxfId="928">
      <pivotArea dataOnly="0" labelOnly="1" outline="0" fieldPosition="0">
        <references count="6">
          <reference field="0" count="0" selected="0"/>
          <reference field="1" count="1" selected="0">
            <x v="3"/>
          </reference>
          <reference field="2" count="1" selected="0">
            <x v="100"/>
          </reference>
          <reference field="3" count="1" selected="0">
            <x v="17"/>
          </reference>
          <reference field="4" count="1" selected="0">
            <x v="3"/>
          </reference>
          <reference field="5" count="1">
            <x v="98"/>
          </reference>
        </references>
      </pivotArea>
    </format>
    <format dxfId="927">
      <pivotArea dataOnly="0" labelOnly="1" outline="0" fieldPosition="0">
        <references count="6">
          <reference field="0" count="0" selected="0"/>
          <reference field="1" count="1" selected="0">
            <x v="4"/>
          </reference>
          <reference field="2" count="1" selected="0">
            <x v="5"/>
          </reference>
          <reference field="3" count="1" selected="0">
            <x v="9"/>
          </reference>
          <reference field="4" count="1" selected="0">
            <x v="53"/>
          </reference>
          <reference field="5" count="1">
            <x v="29"/>
          </reference>
        </references>
      </pivotArea>
    </format>
    <format dxfId="926">
      <pivotArea dataOnly="0" labelOnly="1" outline="0" fieldPosition="0">
        <references count="6">
          <reference field="0" count="0" selected="0"/>
          <reference field="1" count="1" selected="0">
            <x v="5"/>
          </reference>
          <reference field="2" count="1" selected="0">
            <x v="105"/>
          </reference>
          <reference field="3" count="1" selected="0">
            <x v="8"/>
          </reference>
          <reference field="4" count="1" selected="0">
            <x v="85"/>
          </reference>
          <reference field="5" count="1">
            <x v="69"/>
          </reference>
        </references>
      </pivotArea>
    </format>
    <format dxfId="925">
      <pivotArea dataOnly="0" labelOnly="1" outline="0" fieldPosition="0">
        <references count="6">
          <reference field="0" count="0" selected="0"/>
          <reference field="1" count="1" selected="0">
            <x v="6"/>
          </reference>
          <reference field="2" count="1" selected="0">
            <x v="109"/>
          </reference>
          <reference field="3" count="1" selected="0">
            <x v="23"/>
          </reference>
          <reference field="4" count="1" selected="0">
            <x v="82"/>
          </reference>
          <reference field="5" count="1">
            <x v="55"/>
          </reference>
        </references>
      </pivotArea>
    </format>
    <format dxfId="924">
      <pivotArea dataOnly="0" labelOnly="1" outline="0" fieldPosition="0">
        <references count="6">
          <reference field="0" count="0" selected="0"/>
          <reference field="1" count="1" selected="0">
            <x v="7"/>
          </reference>
          <reference field="2" count="1" selected="0">
            <x v="96"/>
          </reference>
          <reference field="3" count="1" selected="0">
            <x v="32"/>
          </reference>
          <reference field="4" count="1" selected="0">
            <x v="68"/>
          </reference>
          <reference field="5" count="1">
            <x v="82"/>
          </reference>
        </references>
      </pivotArea>
    </format>
    <format dxfId="923">
      <pivotArea dataOnly="0" labelOnly="1" outline="0" fieldPosition="0">
        <references count="6">
          <reference field="0" count="0" selected="0"/>
          <reference field="1" count="1" selected="0">
            <x v="8"/>
          </reference>
          <reference field="2" count="1" selected="0">
            <x v="77"/>
          </reference>
          <reference field="3" count="1" selected="0">
            <x v="15"/>
          </reference>
          <reference field="4" count="1" selected="0">
            <x v="8"/>
          </reference>
          <reference field="5" count="1">
            <x v="50"/>
          </reference>
        </references>
      </pivotArea>
    </format>
    <format dxfId="922">
      <pivotArea dataOnly="0" labelOnly="1" outline="0" fieldPosition="0">
        <references count="6">
          <reference field="0" count="0" selected="0"/>
          <reference field="1" count="1" selected="0">
            <x v="9"/>
          </reference>
          <reference field="2" count="1" selected="0">
            <x v="78"/>
          </reference>
          <reference field="3" count="1" selected="0">
            <x v="32"/>
          </reference>
          <reference field="4" count="1" selected="0">
            <x v="62"/>
          </reference>
          <reference field="5" count="1">
            <x v="99"/>
          </reference>
        </references>
      </pivotArea>
    </format>
    <format dxfId="921">
      <pivotArea dataOnly="0" labelOnly="1" outline="0" fieldPosition="0">
        <references count="6">
          <reference field="0" count="0" selected="0"/>
          <reference field="1" count="1" selected="0">
            <x v="10"/>
          </reference>
          <reference field="2" count="1" selected="0">
            <x v="99"/>
          </reference>
          <reference field="3" count="1" selected="0">
            <x v="28"/>
          </reference>
          <reference field="4" count="1" selected="0">
            <x v="73"/>
          </reference>
          <reference field="5" count="1">
            <x v="86"/>
          </reference>
        </references>
      </pivotArea>
    </format>
    <format dxfId="920">
      <pivotArea dataOnly="0" labelOnly="1" outline="0" fieldPosition="0">
        <references count="6">
          <reference field="0" count="0" selected="0"/>
          <reference field="1" count="1" selected="0">
            <x v="11"/>
          </reference>
          <reference field="2" count="1" selected="0">
            <x v="65"/>
          </reference>
          <reference field="3" count="1" selected="0">
            <x v="28"/>
          </reference>
          <reference field="4" count="1" selected="0">
            <x v="96"/>
          </reference>
          <reference field="5" count="1">
            <x v="88"/>
          </reference>
        </references>
      </pivotArea>
    </format>
    <format dxfId="919">
      <pivotArea dataOnly="0" labelOnly="1" outline="0" fieldPosition="0">
        <references count="6">
          <reference field="0" count="0" selected="0"/>
          <reference field="1" count="1" selected="0">
            <x v="12"/>
          </reference>
          <reference field="2" count="1" selected="0">
            <x v="66"/>
          </reference>
          <reference field="3" count="1" selected="0">
            <x v="0"/>
          </reference>
          <reference field="4" count="1" selected="0">
            <x v="89"/>
          </reference>
          <reference field="5" count="1">
            <x v="91"/>
          </reference>
        </references>
      </pivotArea>
    </format>
    <format dxfId="918">
      <pivotArea dataOnly="0" labelOnly="1" outline="0" fieldPosition="0">
        <references count="6">
          <reference field="0" count="0" selected="0"/>
          <reference field="1" count="1" selected="0">
            <x v="13"/>
          </reference>
          <reference field="2" count="1" selected="0">
            <x v="57"/>
          </reference>
          <reference field="3" count="1" selected="0">
            <x v="26"/>
          </reference>
          <reference field="4" count="1" selected="0">
            <x v="13"/>
          </reference>
          <reference field="5" count="1">
            <x v="87"/>
          </reference>
        </references>
      </pivotArea>
    </format>
    <format dxfId="917">
      <pivotArea dataOnly="0" labelOnly="1" outline="0" fieldPosition="0">
        <references count="6">
          <reference field="0" count="0" selected="0"/>
          <reference field="1" count="1" selected="0">
            <x v="14"/>
          </reference>
          <reference field="2" count="1" selected="0">
            <x v="102"/>
          </reference>
          <reference field="3" count="1" selected="0">
            <x v="22"/>
          </reference>
          <reference field="4" count="1" selected="0">
            <x v="14"/>
          </reference>
          <reference field="5" count="1">
            <x v="51"/>
          </reference>
        </references>
      </pivotArea>
    </format>
    <format dxfId="916">
      <pivotArea dataOnly="0" labelOnly="1" outline="0" fieldPosition="0">
        <references count="6">
          <reference field="0" count="0" selected="0"/>
          <reference field="1" count="1" selected="0">
            <x v="15"/>
          </reference>
          <reference field="2" count="1" selected="0">
            <x v="108"/>
          </reference>
          <reference field="3" count="1" selected="0">
            <x v="27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915">
      <pivotArea dataOnly="0" labelOnly="1" outline="0" fieldPosition="0">
        <references count="6">
          <reference field="0" count="0" selected="0"/>
          <reference field="1" count="1" selected="0">
            <x v="16"/>
          </reference>
          <reference field="2" count="1" selected="0">
            <x v="88"/>
          </reference>
          <reference field="3" count="1" selected="0">
            <x v="38"/>
          </reference>
          <reference field="4" count="1" selected="0">
            <x v="64"/>
          </reference>
          <reference field="5" count="1">
            <x v="43"/>
          </reference>
        </references>
      </pivotArea>
    </format>
    <format dxfId="914">
      <pivotArea dataOnly="0" labelOnly="1" outline="0" fieldPosition="0">
        <references count="6">
          <reference field="0" count="0" selected="0"/>
          <reference field="1" count="1" selected="0">
            <x v="17"/>
          </reference>
          <reference field="2" count="1" selected="0">
            <x v="75"/>
          </reference>
          <reference field="3" count="1" selected="0">
            <x v="20"/>
          </reference>
          <reference field="4" count="1" selected="0">
            <x v="80"/>
          </reference>
          <reference field="5" count="1">
            <x v="102"/>
          </reference>
        </references>
      </pivotArea>
    </format>
    <format dxfId="913">
      <pivotArea dataOnly="0" labelOnly="1" outline="0" fieldPosition="0">
        <references count="6">
          <reference field="0" count="0" selected="0"/>
          <reference field="1" count="1" selected="0">
            <x v="18"/>
          </reference>
          <reference field="2" count="1" selected="0">
            <x v="88"/>
          </reference>
          <reference field="3" count="1" selected="0">
            <x v="23"/>
          </reference>
          <reference field="4" count="1" selected="0">
            <x v="65"/>
          </reference>
          <reference field="5" count="1">
            <x v="81"/>
          </reference>
        </references>
      </pivotArea>
    </format>
    <format dxfId="912">
      <pivotArea dataOnly="0" labelOnly="1" outline="0" fieldPosition="0">
        <references count="6">
          <reference field="0" count="0" selected="0"/>
          <reference field="1" count="1" selected="0">
            <x v="19"/>
          </reference>
          <reference field="2" count="1" selected="0">
            <x v="60"/>
          </reference>
          <reference field="3" count="1" selected="0">
            <x v="21"/>
          </reference>
          <reference field="4" count="1" selected="0">
            <x v="19"/>
          </reference>
          <reference field="5" count="1">
            <x v="57"/>
          </reference>
        </references>
      </pivotArea>
    </format>
    <format dxfId="911">
      <pivotArea dataOnly="0" labelOnly="1" outline="0" fieldPosition="0">
        <references count="6">
          <reference field="0" count="0" selected="0"/>
          <reference field="1" count="1" selected="0">
            <x v="20"/>
          </reference>
          <reference field="2" count="1" selected="0">
            <x v="50"/>
          </reference>
          <reference field="3" count="1" selected="0">
            <x v="12"/>
          </reference>
          <reference field="4" count="1" selected="0">
            <x v="106"/>
          </reference>
          <reference field="5" count="1">
            <x v="77"/>
          </reference>
        </references>
      </pivotArea>
    </format>
    <format dxfId="910">
      <pivotArea dataOnly="0" labelOnly="1" outline="0" fieldPosition="0">
        <references count="6">
          <reference field="0" count="0" selected="0"/>
          <reference field="1" count="1" selected="0">
            <x v="21"/>
          </reference>
          <reference field="2" count="1" selected="0">
            <x v="106"/>
          </reference>
          <reference field="3" count="1" selected="0">
            <x v="36"/>
          </reference>
          <reference field="4" count="1" selected="0">
            <x v="56"/>
          </reference>
          <reference field="5" count="1">
            <x v="81"/>
          </reference>
        </references>
      </pivotArea>
    </format>
    <format dxfId="909">
      <pivotArea dataOnly="0" labelOnly="1" outline="0" fieldPosition="0">
        <references count="6">
          <reference field="0" count="0" selected="0"/>
          <reference field="1" count="1" selected="0">
            <x v="22"/>
          </reference>
          <reference field="2" count="1" selected="0">
            <x v="75"/>
          </reference>
          <reference field="3" count="1" selected="0">
            <x v="41"/>
          </reference>
          <reference field="4" count="1" selected="0">
            <x v="100"/>
          </reference>
          <reference field="5" count="1">
            <x v="47"/>
          </reference>
        </references>
      </pivotArea>
    </format>
    <format dxfId="908">
      <pivotArea dataOnly="0" labelOnly="1" outline="0" fieldPosition="0">
        <references count="6">
          <reference field="0" count="0" selected="0"/>
          <reference field="1" count="1" selected="0">
            <x v="23"/>
          </reference>
          <reference field="2" count="1" selected="0">
            <x v="69"/>
          </reference>
          <reference field="3" count="1" selected="0">
            <x v="14"/>
          </reference>
          <reference field="4" count="1" selected="0">
            <x v="81"/>
          </reference>
          <reference field="5" count="1">
            <x v="90"/>
          </reference>
        </references>
      </pivotArea>
    </format>
    <format dxfId="907">
      <pivotArea dataOnly="0" labelOnly="1" outline="0" fieldPosition="0">
        <references count="6">
          <reference field="0" count="0" selected="0"/>
          <reference field="1" count="1" selected="0">
            <x v="24"/>
          </reference>
          <reference field="2" count="1" selected="0">
            <x v="104"/>
          </reference>
          <reference field="3" count="1" selected="0">
            <x v="36"/>
          </reference>
          <reference field="4" count="1" selected="0">
            <x v="109"/>
          </reference>
          <reference field="5" count="1">
            <x v="89"/>
          </reference>
        </references>
      </pivotArea>
    </format>
    <format dxfId="906">
      <pivotArea dataOnly="0" labelOnly="1" outline="0" fieldPosition="0">
        <references count="6">
          <reference field="0" count="0" selected="0"/>
          <reference field="1" count="1" selected="0">
            <x v="25"/>
          </reference>
          <reference field="2" count="1" selected="0">
            <x v="57"/>
          </reference>
          <reference field="3" count="1" selected="0">
            <x v="22"/>
          </reference>
          <reference field="4" count="1" selected="0">
            <x v="76"/>
          </reference>
          <reference field="5" count="1">
            <x v="56"/>
          </reference>
        </references>
      </pivotArea>
    </format>
    <format dxfId="905">
      <pivotArea dataOnly="0" labelOnly="1" outline="0" fieldPosition="0">
        <references count="6">
          <reference field="0" count="0" selected="0"/>
          <reference field="1" count="1" selected="0">
            <x v="26"/>
          </reference>
          <reference field="2" count="1" selected="0">
            <x v="85"/>
          </reference>
          <reference field="3" count="1" selected="0">
            <x v="42"/>
          </reference>
          <reference field="4" count="1" selected="0">
            <x v="26"/>
          </reference>
          <reference field="5" count="1">
            <x v="40"/>
          </reference>
        </references>
      </pivotArea>
    </format>
    <format dxfId="904">
      <pivotArea dataOnly="0" labelOnly="1" outline="0" fieldPosition="0">
        <references count="6">
          <reference field="0" count="0" selected="0"/>
          <reference field="1" count="1" selected="0">
            <x v="27"/>
          </reference>
          <reference field="2" count="1" selected="0">
            <x v="47"/>
          </reference>
          <reference field="3" count="1" selected="0">
            <x v="5"/>
          </reference>
          <reference field="4" count="1" selected="0">
            <x v="74"/>
          </reference>
          <reference field="5" count="1">
            <x v="95"/>
          </reference>
        </references>
      </pivotArea>
    </format>
    <format dxfId="903">
      <pivotArea dataOnly="0" labelOnly="1" outline="0" fieldPosition="0">
        <references count="6">
          <reference field="0" count="0" selected="0"/>
          <reference field="1" count="1" selected="0">
            <x v="28"/>
          </reference>
          <reference field="2" count="1" selected="0">
            <x v="91"/>
          </reference>
          <reference field="3" count="1" selected="0">
            <x v="36"/>
          </reference>
          <reference field="4" count="1" selected="0">
            <x v="97"/>
          </reference>
          <reference field="5" count="1">
            <x v="49"/>
          </reference>
        </references>
      </pivotArea>
    </format>
    <format dxfId="902">
      <pivotArea dataOnly="0" labelOnly="1" outline="0" fieldPosition="0">
        <references count="6">
          <reference field="0" count="0" selected="0"/>
          <reference field="1" count="1" selected="0">
            <x v="29"/>
          </reference>
          <reference field="2" count="1" selected="0">
            <x v="85"/>
          </reference>
          <reference field="3" count="1" selected="0">
            <x v="25"/>
          </reference>
          <reference field="4" count="1" selected="0">
            <x v="57"/>
          </reference>
          <reference field="5" count="1">
            <x v="42"/>
          </reference>
        </references>
      </pivotArea>
    </format>
    <format dxfId="901">
      <pivotArea dataOnly="0" labelOnly="1" outline="0" fieldPosition="0">
        <references count="6">
          <reference field="0" count="0" selected="0"/>
          <reference field="1" count="1" selected="0">
            <x v="30"/>
          </reference>
          <reference field="2" count="1" selected="0">
            <x v="37"/>
          </reference>
          <reference field="3" count="1" selected="0">
            <x v="22"/>
          </reference>
          <reference field="4" count="1" selected="0">
            <x v="30"/>
          </reference>
          <reference field="5" count="1">
            <x v="66"/>
          </reference>
        </references>
      </pivotArea>
    </format>
    <format dxfId="900">
      <pivotArea dataOnly="0" labelOnly="1" outline="0" fieldPosition="0">
        <references count="6">
          <reference field="0" count="0" selected="0"/>
          <reference field="1" count="1" selected="0">
            <x v="31"/>
          </reference>
          <reference field="2" count="1" selected="0">
            <x v="86"/>
          </reference>
          <reference field="3" count="1" selected="0">
            <x v="38"/>
          </reference>
          <reference field="4" count="1" selected="0">
            <x v="67"/>
          </reference>
          <reference field="5" count="1">
            <x v="63"/>
          </reference>
        </references>
      </pivotArea>
    </format>
    <format dxfId="899">
      <pivotArea dataOnly="0" labelOnly="1" outline="0" fieldPosition="0">
        <references count="6">
          <reference field="0" count="0" selected="0"/>
          <reference field="1" count="1" selected="0">
            <x v="32"/>
          </reference>
          <reference field="2" count="1" selected="0">
            <x v="85"/>
          </reference>
          <reference field="3" count="1" selected="0">
            <x v="29"/>
          </reference>
          <reference field="4" count="1" selected="0">
            <x v="98"/>
          </reference>
          <reference field="5" count="1">
            <x v="23"/>
          </reference>
        </references>
      </pivotArea>
    </format>
    <format dxfId="898">
      <pivotArea dataOnly="0" labelOnly="1" outline="0" fieldPosition="0">
        <references count="6">
          <reference field="0" count="0" selected="0"/>
          <reference field="1" count="1" selected="0">
            <x v="33"/>
          </reference>
          <reference field="2" count="1" selected="0">
            <x v="50"/>
          </reference>
          <reference field="3" count="1" selected="0">
            <x v="34"/>
          </reference>
          <reference field="4" count="1" selected="0">
            <x v="33"/>
          </reference>
          <reference field="5" count="1">
            <x v="83"/>
          </reference>
        </references>
      </pivotArea>
    </format>
    <format dxfId="897">
      <pivotArea dataOnly="0" labelOnly="1" outline="0" fieldPosition="0">
        <references count="6">
          <reference field="0" count="0" selected="0"/>
          <reference field="1" count="1" selected="0">
            <x v="34"/>
          </reference>
          <reference field="2" count="1" selected="0">
            <x v="72"/>
          </reference>
          <reference field="3" count="1" selected="0">
            <x v="22"/>
          </reference>
          <reference field="4" count="1" selected="0">
            <x v="58"/>
          </reference>
          <reference field="5" count="1">
            <x v="103"/>
          </reference>
        </references>
      </pivotArea>
    </format>
    <format dxfId="896">
      <pivotArea dataOnly="0" labelOnly="1" outline="0" fieldPosition="0">
        <references count="6">
          <reference field="0" count="0" selected="0"/>
          <reference field="1" count="1" selected="0">
            <x v="35"/>
          </reference>
          <reference field="2" count="1" selected="0">
            <x v="68"/>
          </reference>
          <reference field="3" count="1" selected="0">
            <x v="8"/>
          </reference>
          <reference field="4" count="1" selected="0">
            <x v="59"/>
          </reference>
          <reference field="5" count="1">
            <x v="13"/>
          </reference>
        </references>
      </pivotArea>
    </format>
    <format dxfId="895">
      <pivotArea dataOnly="0" labelOnly="1" outline="0" fieldPosition="0">
        <references count="6">
          <reference field="0" count="0" selected="0"/>
          <reference field="1" count="1" selected="0">
            <x v="36"/>
          </reference>
          <reference field="2" count="1" selected="0">
            <x v="59"/>
          </reference>
          <reference field="3" count="1" selected="0">
            <x v="25"/>
          </reference>
          <reference field="4" count="1" selected="0">
            <x v="75"/>
          </reference>
          <reference field="5" count="1">
            <x v="53"/>
          </reference>
        </references>
      </pivotArea>
    </format>
    <format dxfId="894">
      <pivotArea dataOnly="0" labelOnly="1" outline="0" fieldPosition="0">
        <references count="6">
          <reference field="0" count="0" selected="0"/>
          <reference field="1" count="1" selected="0">
            <x v="37"/>
          </reference>
          <reference field="2" count="1" selected="0">
            <x v="87"/>
          </reference>
          <reference field="3" count="1" selected="0">
            <x v="32"/>
          </reference>
          <reference field="4" count="1" selected="0">
            <x v="60"/>
          </reference>
          <reference field="5" count="1">
            <x v="50"/>
          </reference>
        </references>
      </pivotArea>
    </format>
    <format dxfId="893">
      <pivotArea dataOnly="0" labelOnly="1" outline="0" fieldPosition="0">
        <references count="6">
          <reference field="0" count="0" selected="0"/>
          <reference field="1" count="1" selected="0">
            <x v="38"/>
          </reference>
          <reference field="2" count="1" selected="0">
            <x v="61"/>
          </reference>
          <reference field="3" count="1" selected="0">
            <x v="22"/>
          </reference>
          <reference field="4" count="1" selected="0">
            <x v="38"/>
          </reference>
          <reference field="5" count="1">
            <x v="15"/>
          </reference>
        </references>
      </pivotArea>
    </format>
    <format dxfId="892">
      <pivotArea dataOnly="0" labelOnly="1" outline="0" fieldPosition="0">
        <references count="6">
          <reference field="0" count="0" selected="0"/>
          <reference field="1" count="1" selected="0">
            <x v="39"/>
          </reference>
          <reference field="2" count="1" selected="0">
            <x v="89"/>
          </reference>
          <reference field="3" count="1" selected="0">
            <x v="8"/>
          </reference>
          <reference field="4" count="1" selected="0">
            <x v="103"/>
          </reference>
          <reference field="5" count="1">
            <x v="68"/>
          </reference>
        </references>
      </pivotArea>
    </format>
    <format dxfId="891">
      <pivotArea dataOnly="0" labelOnly="1" outline="0" fieldPosition="0">
        <references count="6">
          <reference field="0" count="0" selected="0"/>
          <reference field="1" count="1" selected="0">
            <x v="40"/>
          </reference>
          <reference field="2" count="1" selected="0">
            <x v="52"/>
          </reference>
          <reference field="3" count="1" selected="0">
            <x v="30"/>
          </reference>
          <reference field="4" count="1" selected="0">
            <x v="40"/>
          </reference>
          <reference field="5" count="1">
            <x v="46"/>
          </reference>
        </references>
      </pivotArea>
    </format>
    <format dxfId="890">
      <pivotArea dataOnly="0" labelOnly="1" outline="0" fieldPosition="0">
        <references count="6">
          <reference field="0" count="0" selected="0"/>
          <reference field="1" count="1" selected="0">
            <x v="41"/>
          </reference>
          <reference field="2" count="1" selected="0">
            <x v="73"/>
          </reference>
          <reference field="3" count="1" selected="0">
            <x v="36"/>
          </reference>
          <reference field="4" count="1" selected="0">
            <x v="41"/>
          </reference>
          <reference field="5" count="1">
            <x v="40"/>
          </reference>
        </references>
      </pivotArea>
    </format>
    <format dxfId="889">
      <pivotArea dataOnly="0" labelOnly="1" outline="0" fieldPosition="0">
        <references count="6">
          <reference field="0" count="0" selected="0"/>
          <reference field="1" count="1" selected="0">
            <x v="42"/>
          </reference>
          <reference field="2" count="1" selected="0">
            <x v="104"/>
          </reference>
          <reference field="3" count="1" selected="0">
            <x v="12"/>
          </reference>
          <reference field="4" count="1" selected="0">
            <x v="42"/>
          </reference>
          <reference field="5" count="1">
            <x v="75"/>
          </reference>
        </references>
      </pivotArea>
    </format>
    <format dxfId="888">
      <pivotArea dataOnly="0" labelOnly="1" outline="0" fieldPosition="0">
        <references count="6">
          <reference field="0" count="0" selected="0"/>
          <reference field="1" count="1" selected="0">
            <x v="43"/>
          </reference>
          <reference field="2" count="1" selected="0">
            <x v="67"/>
          </reference>
          <reference field="3" count="1" selected="0">
            <x v="15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887">
      <pivotArea dataOnly="0" labelOnly="1" outline="0" fieldPosition="0">
        <references count="6">
          <reference field="0" count="0" selected="0"/>
          <reference field="1" count="1" selected="0">
            <x v="44"/>
          </reference>
          <reference field="2" count="1" selected="0">
            <x v="69"/>
          </reference>
          <reference field="3" count="1" selected="0">
            <x v="26"/>
          </reference>
          <reference field="4" count="1" selected="0">
            <x v="99"/>
          </reference>
          <reference field="5" count="1">
            <x v="71"/>
          </reference>
        </references>
      </pivotArea>
    </format>
    <format dxfId="886">
      <pivotArea dataOnly="0" labelOnly="1" outline="0" fieldPosition="0">
        <references count="6">
          <reference field="0" count="0" selected="0"/>
          <reference field="1" count="1" selected="0">
            <x v="45"/>
          </reference>
          <reference field="2" count="1" selected="0">
            <x v="69"/>
          </reference>
          <reference field="3" count="1" selected="0">
            <x v="12"/>
          </reference>
          <reference field="4" count="1" selected="0">
            <x v="45"/>
          </reference>
          <reference field="5" count="1">
            <x v="61"/>
          </reference>
        </references>
      </pivotArea>
    </format>
    <format dxfId="885">
      <pivotArea dataOnly="0" labelOnly="1" outline="0" fieldPosition="0">
        <references count="6">
          <reference field="0" count="0" selected="0"/>
          <reference field="1" count="1" selected="0">
            <x v="46"/>
          </reference>
          <reference field="2" count="1" selected="0">
            <x v="103"/>
          </reference>
          <reference field="3" count="1" selected="0">
            <x v="36"/>
          </reference>
          <reference field="4" count="1" selected="0">
            <x v="46"/>
          </reference>
          <reference field="5" count="1">
            <x v="71"/>
          </reference>
        </references>
      </pivotArea>
    </format>
    <format dxfId="884">
      <pivotArea dataOnly="0" labelOnly="1" outline="0" fieldPosition="0">
        <references count="6">
          <reference field="0" count="0" selected="0"/>
          <reference field="1" count="1" selected="0">
            <x v="47"/>
          </reference>
          <reference field="2" count="1" selected="0">
            <x v="107"/>
          </reference>
          <reference field="3" count="1" selected="0">
            <x v="20"/>
          </reference>
          <reference field="4" count="1" selected="0">
            <x v="94"/>
          </reference>
          <reference field="5" count="1">
            <x v="54"/>
          </reference>
        </references>
      </pivotArea>
    </format>
    <format dxfId="883">
      <pivotArea dataOnly="0" labelOnly="1" outline="0" fieldPosition="0">
        <references count="6">
          <reference field="0" count="0" selected="0"/>
          <reference field="1" count="1" selected="0">
            <x v="48"/>
          </reference>
          <reference field="2" count="1" selected="0">
            <x v="81"/>
          </reference>
          <reference field="3" count="1" selected="0">
            <x v="38"/>
          </reference>
          <reference field="4" count="1" selected="0">
            <x v="61"/>
          </reference>
          <reference field="5" count="1">
            <x v="48"/>
          </reference>
        </references>
      </pivotArea>
    </format>
    <format dxfId="882">
      <pivotArea dataOnly="0" labelOnly="1" outline="0" fieldPosition="0">
        <references count="6">
          <reference field="0" count="0" selected="0"/>
          <reference field="1" count="1" selected="0">
            <x v="49"/>
          </reference>
          <reference field="2" count="1" selected="0">
            <x v="46"/>
          </reference>
          <reference field="3" count="1" selected="0">
            <x v="25"/>
          </reference>
          <reference field="4" count="1" selected="0">
            <x v="107"/>
          </reference>
          <reference field="5" count="1">
            <x v="43"/>
          </reference>
        </references>
      </pivotArea>
    </format>
    <format dxfId="881">
      <pivotArea dataOnly="0" labelOnly="1" outline="0" fieldPosition="0">
        <references count="6">
          <reference field="0" count="0" selected="0"/>
          <reference field="1" count="1" selected="0">
            <x v="50"/>
          </reference>
          <reference field="2" count="1" selected="0">
            <x v="71"/>
          </reference>
          <reference field="3" count="1" selected="0">
            <x v="15"/>
          </reference>
          <reference field="4" count="1" selected="0">
            <x v="78"/>
          </reference>
          <reference field="5" count="1">
            <x v="26"/>
          </reference>
        </references>
      </pivotArea>
    </format>
    <format dxfId="880">
      <pivotArea dataOnly="0" labelOnly="1" outline="0" fieldPosition="0">
        <references count="6">
          <reference field="0" count="0" selected="0"/>
          <reference field="1" count="1" selected="0">
            <x v="51"/>
          </reference>
          <reference field="2" count="1" selected="0">
            <x v="96"/>
          </reference>
          <reference field="3" count="1" selected="0">
            <x v="27"/>
          </reference>
          <reference field="4" count="1" selected="0">
            <x v="86"/>
          </reference>
          <reference field="5" count="1">
            <x v="67"/>
          </reference>
        </references>
      </pivotArea>
    </format>
    <format dxfId="879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">
            <x v="83"/>
          </reference>
        </references>
      </pivotArea>
    </format>
    <format dxfId="878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1">
            <x v="76"/>
          </reference>
        </references>
      </pivotArea>
    </format>
    <format dxfId="877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">
            <x v="93"/>
          </reference>
        </references>
      </pivotArea>
    </format>
    <format dxfId="876">
      <pivotArea dataOnly="0" labelOnly="1" outline="0" fieldPosition="0">
        <references count="3">
          <reference field="0" count="0" selected="0"/>
          <reference field="1" count="1" selected="0">
            <x v="3"/>
          </reference>
          <reference field="2" count="1">
            <x v="100"/>
          </reference>
        </references>
      </pivotArea>
    </format>
    <format dxfId="875">
      <pivotArea dataOnly="0" labelOnly="1" outline="0" fieldPosition="0">
        <references count="3">
          <reference field="0" count="0" selected="0"/>
          <reference field="1" count="1" selected="0">
            <x v="4"/>
          </reference>
          <reference field="2" count="1">
            <x v="5"/>
          </reference>
        </references>
      </pivotArea>
    </format>
    <format dxfId="874">
      <pivotArea dataOnly="0" labelOnly="1" outline="0" fieldPosition="0">
        <references count="3">
          <reference field="0" count="0" selected="0"/>
          <reference field="1" count="1" selected="0">
            <x v="5"/>
          </reference>
          <reference field="2" count="1">
            <x v="105"/>
          </reference>
        </references>
      </pivotArea>
    </format>
    <format dxfId="873">
      <pivotArea dataOnly="0" labelOnly="1" outline="0" fieldPosition="0">
        <references count="3">
          <reference field="0" count="0" selected="0"/>
          <reference field="1" count="1" selected="0">
            <x v="6"/>
          </reference>
          <reference field="2" count="1">
            <x v="109"/>
          </reference>
        </references>
      </pivotArea>
    </format>
    <format dxfId="872">
      <pivotArea dataOnly="0" labelOnly="1" outline="0" fieldPosition="0">
        <references count="3">
          <reference field="0" count="0" selected="0"/>
          <reference field="1" count="1" selected="0">
            <x v="7"/>
          </reference>
          <reference field="2" count="1">
            <x v="96"/>
          </reference>
        </references>
      </pivotArea>
    </format>
    <format dxfId="871">
      <pivotArea dataOnly="0" labelOnly="1" outline="0" fieldPosition="0">
        <references count="3">
          <reference field="0" count="0" selected="0"/>
          <reference field="1" count="1" selected="0">
            <x v="8"/>
          </reference>
          <reference field="2" count="1">
            <x v="77"/>
          </reference>
        </references>
      </pivotArea>
    </format>
    <format dxfId="870">
      <pivotArea dataOnly="0" labelOnly="1" outline="0" fieldPosition="0">
        <references count="3">
          <reference field="0" count="0" selected="0"/>
          <reference field="1" count="1" selected="0">
            <x v="9"/>
          </reference>
          <reference field="2" count="1">
            <x v="78"/>
          </reference>
        </references>
      </pivotArea>
    </format>
    <format dxfId="869">
      <pivotArea dataOnly="0" labelOnly="1" outline="0" fieldPosition="0">
        <references count="3">
          <reference field="0" count="0" selected="0"/>
          <reference field="1" count="1" selected="0">
            <x v="10"/>
          </reference>
          <reference field="2" count="1">
            <x v="99"/>
          </reference>
        </references>
      </pivotArea>
    </format>
    <format dxfId="868">
      <pivotArea dataOnly="0" labelOnly="1" outline="0" fieldPosition="0">
        <references count="3">
          <reference field="0" count="0" selected="0"/>
          <reference field="1" count="1" selected="0">
            <x v="11"/>
          </reference>
          <reference field="2" count="1">
            <x v="65"/>
          </reference>
        </references>
      </pivotArea>
    </format>
    <format dxfId="867">
      <pivotArea dataOnly="0" labelOnly="1" outline="0" fieldPosition="0">
        <references count="3">
          <reference field="0" count="0" selected="0"/>
          <reference field="1" count="1" selected="0">
            <x v="12"/>
          </reference>
          <reference field="2" count="1">
            <x v="66"/>
          </reference>
        </references>
      </pivotArea>
    </format>
    <format dxfId="866">
      <pivotArea dataOnly="0" labelOnly="1" outline="0" fieldPosition="0">
        <references count="3">
          <reference field="0" count="0" selected="0"/>
          <reference field="1" count="1" selected="0">
            <x v="13"/>
          </reference>
          <reference field="2" count="1">
            <x v="57"/>
          </reference>
        </references>
      </pivotArea>
    </format>
    <format dxfId="865">
      <pivotArea dataOnly="0" labelOnly="1" outline="0" fieldPosition="0">
        <references count="3">
          <reference field="0" count="0" selected="0"/>
          <reference field="1" count="1" selected="0">
            <x v="14"/>
          </reference>
          <reference field="2" count="1">
            <x v="102"/>
          </reference>
        </references>
      </pivotArea>
    </format>
    <format dxfId="864">
      <pivotArea dataOnly="0" labelOnly="1" outline="0" fieldPosition="0">
        <references count="3">
          <reference field="0" count="0" selected="0"/>
          <reference field="1" count="1" selected="0">
            <x v="15"/>
          </reference>
          <reference field="2" count="1">
            <x v="108"/>
          </reference>
        </references>
      </pivotArea>
    </format>
    <format dxfId="863">
      <pivotArea dataOnly="0" labelOnly="1" outline="0" fieldPosition="0">
        <references count="3">
          <reference field="0" count="0" selected="0"/>
          <reference field="1" count="1" selected="0">
            <x v="16"/>
          </reference>
          <reference field="2" count="1">
            <x v="88"/>
          </reference>
        </references>
      </pivotArea>
    </format>
    <format dxfId="862">
      <pivotArea dataOnly="0" labelOnly="1" outline="0" fieldPosition="0">
        <references count="3">
          <reference field="0" count="0" selected="0"/>
          <reference field="1" count="1" selected="0">
            <x v="17"/>
          </reference>
          <reference field="2" count="1">
            <x v="75"/>
          </reference>
        </references>
      </pivotArea>
    </format>
    <format dxfId="861">
      <pivotArea dataOnly="0" labelOnly="1" outline="0" fieldPosition="0">
        <references count="3">
          <reference field="0" count="0" selected="0"/>
          <reference field="1" count="1" selected="0">
            <x v="18"/>
          </reference>
          <reference field="2" count="1">
            <x v="88"/>
          </reference>
        </references>
      </pivotArea>
    </format>
    <format dxfId="860">
      <pivotArea dataOnly="0" labelOnly="1" outline="0" fieldPosition="0">
        <references count="3">
          <reference field="0" count="0" selected="0"/>
          <reference field="1" count="1" selected="0">
            <x v="19"/>
          </reference>
          <reference field="2" count="1">
            <x v="60"/>
          </reference>
        </references>
      </pivotArea>
    </format>
    <format dxfId="859">
      <pivotArea dataOnly="0" labelOnly="1" outline="0" fieldPosition="0">
        <references count="3">
          <reference field="0" count="0" selected="0"/>
          <reference field="1" count="1" selected="0">
            <x v="20"/>
          </reference>
          <reference field="2" count="1">
            <x v="50"/>
          </reference>
        </references>
      </pivotArea>
    </format>
    <format dxfId="858">
      <pivotArea dataOnly="0" labelOnly="1" outline="0" fieldPosition="0">
        <references count="3">
          <reference field="0" count="0" selected="0"/>
          <reference field="1" count="1" selected="0">
            <x v="21"/>
          </reference>
          <reference field="2" count="1">
            <x v="106"/>
          </reference>
        </references>
      </pivotArea>
    </format>
    <format dxfId="857">
      <pivotArea dataOnly="0" labelOnly="1" outline="0" fieldPosition="0">
        <references count="3">
          <reference field="0" count="0" selected="0"/>
          <reference field="1" count="1" selected="0">
            <x v="22"/>
          </reference>
          <reference field="2" count="1">
            <x v="75"/>
          </reference>
        </references>
      </pivotArea>
    </format>
    <format dxfId="856">
      <pivotArea dataOnly="0" labelOnly="1" outline="0" fieldPosition="0">
        <references count="3">
          <reference field="0" count="0" selected="0"/>
          <reference field="1" count="1" selected="0">
            <x v="23"/>
          </reference>
          <reference field="2" count="1">
            <x v="69"/>
          </reference>
        </references>
      </pivotArea>
    </format>
    <format dxfId="855">
      <pivotArea dataOnly="0" labelOnly="1" outline="0" fieldPosition="0">
        <references count="3">
          <reference field="0" count="0" selected="0"/>
          <reference field="1" count="1" selected="0">
            <x v="24"/>
          </reference>
          <reference field="2" count="1">
            <x v="104"/>
          </reference>
        </references>
      </pivotArea>
    </format>
    <format dxfId="854">
      <pivotArea dataOnly="0" labelOnly="1" outline="0" fieldPosition="0">
        <references count="3">
          <reference field="0" count="0" selected="0"/>
          <reference field="1" count="1" selected="0">
            <x v="25"/>
          </reference>
          <reference field="2" count="1">
            <x v="57"/>
          </reference>
        </references>
      </pivotArea>
    </format>
    <format dxfId="853">
      <pivotArea dataOnly="0" labelOnly="1" outline="0" fieldPosition="0">
        <references count="3">
          <reference field="0" count="0" selected="0"/>
          <reference field="1" count="1" selected="0">
            <x v="26"/>
          </reference>
          <reference field="2" count="1">
            <x v="85"/>
          </reference>
        </references>
      </pivotArea>
    </format>
    <format dxfId="852">
      <pivotArea dataOnly="0" labelOnly="1" outline="0" fieldPosition="0">
        <references count="3">
          <reference field="0" count="0" selected="0"/>
          <reference field="1" count="1" selected="0">
            <x v="27"/>
          </reference>
          <reference field="2" count="1">
            <x v="47"/>
          </reference>
        </references>
      </pivotArea>
    </format>
    <format dxfId="851">
      <pivotArea dataOnly="0" labelOnly="1" outline="0" fieldPosition="0">
        <references count="3">
          <reference field="0" count="0" selected="0"/>
          <reference field="1" count="1" selected="0">
            <x v="28"/>
          </reference>
          <reference field="2" count="1">
            <x v="91"/>
          </reference>
        </references>
      </pivotArea>
    </format>
    <format dxfId="850">
      <pivotArea dataOnly="0" labelOnly="1" outline="0" fieldPosition="0">
        <references count="3">
          <reference field="0" count="0" selected="0"/>
          <reference field="1" count="1" selected="0">
            <x v="29"/>
          </reference>
          <reference field="2" count="1">
            <x v="85"/>
          </reference>
        </references>
      </pivotArea>
    </format>
    <format dxfId="849">
      <pivotArea dataOnly="0" labelOnly="1" outline="0" fieldPosition="0">
        <references count="3">
          <reference field="0" count="0" selected="0"/>
          <reference field="1" count="1" selected="0">
            <x v="30"/>
          </reference>
          <reference field="2" count="1">
            <x v="37"/>
          </reference>
        </references>
      </pivotArea>
    </format>
    <format dxfId="848">
      <pivotArea dataOnly="0" labelOnly="1" outline="0" fieldPosition="0">
        <references count="3">
          <reference field="0" count="0" selected="0"/>
          <reference field="1" count="1" selected="0">
            <x v="31"/>
          </reference>
          <reference field="2" count="1">
            <x v="86"/>
          </reference>
        </references>
      </pivotArea>
    </format>
    <format dxfId="847">
      <pivotArea dataOnly="0" labelOnly="1" outline="0" fieldPosition="0">
        <references count="3">
          <reference field="0" count="0" selected="0"/>
          <reference field="1" count="1" selected="0">
            <x v="32"/>
          </reference>
          <reference field="2" count="1">
            <x v="85"/>
          </reference>
        </references>
      </pivotArea>
    </format>
    <format dxfId="846">
      <pivotArea dataOnly="0" labelOnly="1" outline="0" fieldPosition="0">
        <references count="3">
          <reference field="0" count="0" selected="0"/>
          <reference field="1" count="1" selected="0">
            <x v="33"/>
          </reference>
          <reference field="2" count="1">
            <x v="50"/>
          </reference>
        </references>
      </pivotArea>
    </format>
    <format dxfId="845">
      <pivotArea dataOnly="0" labelOnly="1" outline="0" fieldPosition="0">
        <references count="3">
          <reference field="0" count="0" selected="0"/>
          <reference field="1" count="1" selected="0">
            <x v="34"/>
          </reference>
          <reference field="2" count="1">
            <x v="72"/>
          </reference>
        </references>
      </pivotArea>
    </format>
    <format dxfId="844">
      <pivotArea dataOnly="0" labelOnly="1" outline="0" fieldPosition="0">
        <references count="3">
          <reference field="0" count="0" selected="0"/>
          <reference field="1" count="1" selected="0">
            <x v="35"/>
          </reference>
          <reference field="2" count="1">
            <x v="68"/>
          </reference>
        </references>
      </pivotArea>
    </format>
    <format dxfId="843">
      <pivotArea dataOnly="0" labelOnly="1" outline="0" fieldPosition="0">
        <references count="3">
          <reference field="0" count="0" selected="0"/>
          <reference field="1" count="1" selected="0">
            <x v="36"/>
          </reference>
          <reference field="2" count="1">
            <x v="59"/>
          </reference>
        </references>
      </pivotArea>
    </format>
    <format dxfId="842">
      <pivotArea dataOnly="0" labelOnly="1" outline="0" fieldPosition="0">
        <references count="3">
          <reference field="0" count="0" selected="0"/>
          <reference field="1" count="1" selected="0">
            <x v="37"/>
          </reference>
          <reference field="2" count="1">
            <x v="87"/>
          </reference>
        </references>
      </pivotArea>
    </format>
    <format dxfId="841">
      <pivotArea dataOnly="0" labelOnly="1" outline="0" fieldPosition="0">
        <references count="3">
          <reference field="0" count="0" selected="0"/>
          <reference field="1" count="1" selected="0">
            <x v="38"/>
          </reference>
          <reference field="2" count="1">
            <x v="61"/>
          </reference>
        </references>
      </pivotArea>
    </format>
    <format dxfId="840">
      <pivotArea dataOnly="0" labelOnly="1" outline="0" fieldPosition="0">
        <references count="3">
          <reference field="0" count="0" selected="0"/>
          <reference field="1" count="1" selected="0">
            <x v="39"/>
          </reference>
          <reference field="2" count="1">
            <x v="89"/>
          </reference>
        </references>
      </pivotArea>
    </format>
    <format dxfId="839">
      <pivotArea dataOnly="0" labelOnly="1" outline="0" fieldPosition="0">
        <references count="3">
          <reference field="0" count="0" selected="0"/>
          <reference field="1" count="1" selected="0">
            <x v="40"/>
          </reference>
          <reference field="2" count="1">
            <x v="52"/>
          </reference>
        </references>
      </pivotArea>
    </format>
    <format dxfId="838">
      <pivotArea dataOnly="0" labelOnly="1" outline="0" fieldPosition="0">
        <references count="3">
          <reference field="0" count="0" selected="0"/>
          <reference field="1" count="1" selected="0">
            <x v="41"/>
          </reference>
          <reference field="2" count="1">
            <x v="73"/>
          </reference>
        </references>
      </pivotArea>
    </format>
    <format dxfId="837">
      <pivotArea dataOnly="0" labelOnly="1" outline="0" fieldPosition="0">
        <references count="3">
          <reference field="0" count="0" selected="0"/>
          <reference field="1" count="1" selected="0">
            <x v="42"/>
          </reference>
          <reference field="2" count="1">
            <x v="104"/>
          </reference>
        </references>
      </pivotArea>
    </format>
    <format dxfId="836">
      <pivotArea dataOnly="0" labelOnly="1" outline="0" fieldPosition="0">
        <references count="3">
          <reference field="0" count="0" selected="0"/>
          <reference field="1" count="1" selected="0">
            <x v="43"/>
          </reference>
          <reference field="2" count="1">
            <x v="67"/>
          </reference>
        </references>
      </pivotArea>
    </format>
    <format dxfId="835">
      <pivotArea dataOnly="0" labelOnly="1" outline="0" fieldPosition="0">
        <references count="3">
          <reference field="0" count="0" selected="0"/>
          <reference field="1" count="1" selected="0">
            <x v="44"/>
          </reference>
          <reference field="2" count="1">
            <x v="69"/>
          </reference>
        </references>
      </pivotArea>
    </format>
    <format dxfId="834">
      <pivotArea dataOnly="0" labelOnly="1" outline="0" fieldPosition="0">
        <references count="3">
          <reference field="0" count="0" selected="0"/>
          <reference field="1" count="1" selected="0">
            <x v="46"/>
          </reference>
          <reference field="2" count="1">
            <x v="103"/>
          </reference>
        </references>
      </pivotArea>
    </format>
    <format dxfId="833">
      <pivotArea dataOnly="0" labelOnly="1" outline="0" fieldPosition="0">
        <references count="3">
          <reference field="0" count="0" selected="0"/>
          <reference field="1" count="1" selected="0">
            <x v="47"/>
          </reference>
          <reference field="2" count="1">
            <x v="107"/>
          </reference>
        </references>
      </pivotArea>
    </format>
    <format dxfId="832">
      <pivotArea dataOnly="0" labelOnly="1" outline="0" fieldPosition="0">
        <references count="3">
          <reference field="0" count="0" selected="0"/>
          <reference field="1" count="1" selected="0">
            <x v="48"/>
          </reference>
          <reference field="2" count="1">
            <x v="81"/>
          </reference>
        </references>
      </pivotArea>
    </format>
    <format dxfId="831">
      <pivotArea dataOnly="0" labelOnly="1" outline="0" fieldPosition="0">
        <references count="3">
          <reference field="0" count="0" selected="0"/>
          <reference field="1" count="1" selected="0">
            <x v="49"/>
          </reference>
          <reference field="2" count="1">
            <x v="46"/>
          </reference>
        </references>
      </pivotArea>
    </format>
    <format dxfId="830">
      <pivotArea dataOnly="0" labelOnly="1" outline="0" fieldPosition="0">
        <references count="3">
          <reference field="0" count="0" selected="0"/>
          <reference field="1" count="1" selected="0">
            <x v="50"/>
          </reference>
          <reference field="2" count="1">
            <x v="71"/>
          </reference>
        </references>
      </pivotArea>
    </format>
    <format dxfId="829">
      <pivotArea dataOnly="0" labelOnly="1" outline="0" fieldPosition="0">
        <references count="3">
          <reference field="0" count="0" selected="0"/>
          <reference field="1" count="1" selected="0">
            <x v="51"/>
          </reference>
          <reference field="2" count="1">
            <x v="96"/>
          </reference>
        </references>
      </pivotArea>
    </format>
    <format dxfId="828">
      <pivotArea dataOnly="0" labelOnly="1" outline="0" fieldPosition="0">
        <references count="1">
          <reference field="17" count="0"/>
        </references>
      </pivotArea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Dark3" showRowHeaders="1" showColHeaders="1" showRowStripes="0" showColStripes="0" showLastColumn="1"/>
  <filters count="2">
    <filter fld="0" type="dateEqual" evalOrder="-1" id="1598" name="[HistorialTiempo1].[Fecha]">
      <autoFilter ref="A1">
        <filterColumn colId="0">
          <customFilters>
            <customFilter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19" type="dateBetween" evalOrder="-1" id="834" name="[HistorialTiempo].[Fecha]">
      <autoFilter ref="A1">
        <filterColumn colId="0">
          <customFilters and="1">
            <customFilter operator="greaterThanOrEqual" val="44900"/>
            <customFilter operator="lessThanOrEqual" val="4490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9">
    <rowHierarchyUsage hierarchyUsage="20"/>
    <rowHierarchyUsage hierarchyUsage="21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  <rowHierarchyUsage hierarchyUsage="3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C5F43-47FE-4E6B-AC1D-1D72A5670B59}" name="TablaDinámicaMáximas" cacheId="63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A1:D729" firstHeaderRow="1" firstDataRow="1" firstDataCol="3"/>
  <pivotFields count="5">
    <pivotField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3"/>
    <field x="1"/>
  </rowFields>
  <rowItems count="728"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Máxima (ºC)" fld="2" subtotal="max" baseField="1" baseItem="10"/>
  </dataFields>
  <formats count="15">
    <format dxfId="743">
      <pivotArea type="all" dataOnly="0" outline="0" fieldPosition="0"/>
    </format>
    <format dxfId="742">
      <pivotArea field="0" type="button" dataOnly="0" labelOnly="1" outline="0"/>
    </format>
    <format dxfId="741">
      <pivotArea field="1" type="button" dataOnly="0" labelOnly="1" outline="0" axis="axisRow" fieldPosition="2"/>
    </format>
    <format dxfId="740">
      <pivotArea dataOnly="0" labelOnly="1" grandRow="1" outline="0" fieldPosition="0"/>
    </format>
    <format dxfId="739">
      <pivotArea dataOnly="0" labelOnly="1" outline="0" fieldPosition="0">
        <references count="1">
          <reference field="1" count="0"/>
        </references>
      </pivotArea>
    </format>
    <format dxfId="738">
      <pivotArea dataOnly="0" labelOnly="1" outline="0" fieldPosition="0">
        <references count="1">
          <reference field="1" count="0"/>
        </references>
      </pivotArea>
    </format>
    <format dxfId="737">
      <pivotArea type="all" dataOnly="0" outline="0" fieldPosition="0"/>
    </format>
    <format dxfId="736">
      <pivotArea outline="0" collapsedLevelsAreSubtotals="1" fieldPosition="0"/>
    </format>
    <format dxfId="735">
      <pivotArea type="origin" dataOnly="0" labelOnly="1" outline="0" fieldPosition="0"/>
    </format>
    <format dxfId="734">
      <pivotArea field="0" type="button" dataOnly="0" labelOnly="1" outline="0"/>
    </format>
    <format dxfId="733">
      <pivotArea type="topRight" dataOnly="0" labelOnly="1" outline="0" fieldPosition="0"/>
    </format>
    <format dxfId="732">
      <pivotArea field="1" type="button" dataOnly="0" labelOnly="1" outline="0" axis="axisRow" fieldPosition="2"/>
    </format>
    <format dxfId="731">
      <pivotArea dataOnly="0" labelOnly="1" outline="0" fieldPosition="0">
        <references count="1">
          <reference field="1" count="0"/>
        </references>
      </pivotArea>
    </format>
    <format dxfId="730">
      <pivotArea dataOnly="0" labelOnly="1" grandRow="1" outline="0" fieldPosition="0"/>
    </format>
    <format dxfId="729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ima (ºC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DD08FE-BE46-4E9A-BB54-B9A6414C1366}" name="TablaDinámicaProvincias" cacheId="57" applyNumberFormats="0" applyBorderFormats="0" applyFontFormats="0" applyPatternFormats="0" applyAlignmentFormats="0" applyWidthHeightFormats="1" dataCaption="Valores" tag="ad14b9d2-c023-441f-935f-be1cb00a27a4" updatedVersion="8" minRefreshableVersion="5" showDrill="0" subtotalHiddenItems="1" rowGrandTotals="0" colGrandTotals="0" itemPrintTitles="1" createdVersion="8" indent="0" compact="0" compactData="0" multipleFieldFilters="0" rowHeaderCaption="Provincia">
  <location ref="K1:K7" firstHeaderRow="1" firstDataRow="1" firstDataCol="1"/>
  <pivotFields count="11">
    <pivotField compact="0" allDrilled="1" outline="0" subtotalTop="0" showAll="0" sortType="ascending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áximas (°C)" compact="0" allDrilled="1" outline="0" subtotalTop="0" showAll="0" dataSourceSort="1" defaultSubtotal="0" defaultAttributeDrillState="1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name="Hora Máximas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name="Estación Máximas" compact="0" allDrilled="1" outline="0" subtotalTop="0" showAll="0" dataSourceSort="1" defaultSubtotal="0" defaultAttributeDrillState="1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name="Mínimas máx. (°C)" compact="0" allDrilled="1" outline="0" subtotalTop="0" showAll="0" dataSourceSort="1" defaultSubtotal="0" defaultAttributeDrillState="1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name="Hora Mínimas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name="Estación Mínimas máx.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Hora Mínimas máx.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Mínimas (°C)" compact="0" allDrilled="1" outline="0" subtotalTop="0" showAll="0" dataSourceSort="1" defaultSubtotal="0" defaultAttributeDrillState="1">
      <items count="1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name="Estación Mínimas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>
      <x v="5"/>
    </i>
  </rowItems>
  <formats count="5">
    <format dxfId="756">
      <pivotArea type="all" dataOnly="0" outline="0" fieldPosition="0"/>
    </format>
    <format dxfId="755">
      <pivotArea dataOnly="0" labelOnly="1" grandRow="1" outline="0" fieldPosition="0"/>
    </format>
    <format dxfId="754">
      <pivotArea type="all" dataOnly="0" outline="0" fieldPosition="0"/>
    </format>
    <format dxfId="753">
      <pivotArea field="10" type="button" dataOnly="0" labelOnly="1" outline="0" axis="axisRow" fieldPosition="0"/>
    </format>
    <format dxfId="752">
      <pivotArea dataOnly="0" labelOnly="1" outline="0" fieldPosition="0">
        <references count="1">
          <reference field="10" count="0"/>
        </references>
      </pivotArea>
    </format>
  </formats>
  <pivotHierarchies count="59">
    <pivotHierarchy dragToData="1"/>
    <pivotHierarchy multipleItemSelectionAllowed="1" dragToData="1"/>
    <pivotHierarchy dragToData="1"/>
    <pivotHierarchy dragToData="1" caption="Máximas (°C)"/>
    <pivotHierarchy dragToData="1"/>
    <pivotHierarchy dragToData="1"/>
    <pivotHierarchy dragToData="1" caption="Mínimas máx. (°C)"/>
    <pivotHierarchy dragToData="1"/>
    <pivotHierarchy dragToData="1"/>
    <pivotHierarchy dragToData="1" caption="Mínimas (°C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. de Máximas (°C)"/>
    <pivotHierarchy dragToData="1"/>
    <pivotHierarchy dragToData="1" caption="Máx. de Mínimas máx. (°C)"/>
    <pivotHierarchy dragToData="1"/>
    <pivotHierarchy dragToData="1" caption="Mín. de Mínimas (°C)"/>
    <pivotHierarchy dragToData="1" caption="Máx. de Racha (km/h)"/>
    <pivotHierarchy dragToData="1"/>
    <pivotHierarchy dragToData="1" caption="Máx. de Velocidad máxima (km/h)"/>
    <pivotHierarchy dragToData="1"/>
    <pivotHierarchy dragToData="1" caption="Máx. de Precipitación (mm)"/>
    <pivotHierarchy dragToData="1"/>
  </pivotHierarchies>
  <pivotTableStyleInfo name="PivotStyleDark3" showRowHeaders="1" showColHeaders="1" showRowStripes="0" showColStripes="0" showLastColumn="1"/>
  <filters count="1">
    <filter fld="0" type="dateBetween" evalOrder="-1" id="210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AF5238-7F34-4089-80AF-32220436FB37}" name="TablaDinámicaTiempo" cacheId="60" applyNumberFormats="0" applyBorderFormats="0" applyFontFormats="0" applyPatternFormats="0" applyAlignmentFormats="0" applyWidthHeightFormats="1" dataCaption="Valores" tag="9964d162-0f07-44e6-b08e-49be11a6f751" updatedVersion="8" minRefreshableVersion="5" showDrill="0" useAutoFormatting="1" subtotalHiddenItems="1" rowGrandTotals="0" colGrandTotals="0" itemPrintTitles="1" createdVersion="8" indent="0" compact="0" compactData="0" multipleFieldFilters="0" rowHeaderCaption="Provincia">
  <location ref="A1:I85" firstHeaderRow="0" firstDataRow="1" firstDataCol="3"/>
  <pivotFields count="18">
    <pivotField axis="axisRow" compact="0" allDrilled="1" outline="0" subtotalTop="0" showAll="0" sortType="ascending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áximas (°C)" compact="0" allDrilled="1" outline="0" subtotalTop="0" showAll="0" dataSourceSort="1" defaultSubtotal="0" defaultAttributeDrillState="1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name="Hora Máximas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name="Estación Máximas" compact="0" allDrilled="1" outline="0" subtotalTop="0" showAll="0" dataSourceSort="1" defaultSubtotal="0" defaultAttributeDrillState="1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name="Mínimas máx. (°C)" compact="0" allDrilled="1" outline="0" subtotalTop="0" showAll="0" dataSourceSort="1" defaultSubtotal="0" defaultAttributeDrillState="1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name="Hora Mínimas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name="Estación Mínimas máx.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Hora Mínimas máx.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Mínimas (°C)" compact="0" allDrilled="1" outline="0" subtotalTop="0" showAll="0" dataSourceSort="1" defaultSubtotal="0" defaultAttributeDrillState="1">
      <items count="1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name="Estación Mínimas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7">
        <item s="1" x="0"/>
        <item s="1" x="1"/>
        <item s="1" x="2"/>
        <item s="1" x="3"/>
        <item s="1" x="4"/>
        <item x="6"/>
        <item s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3">
    <field x="11"/>
    <field x="10"/>
    <field x="0"/>
  </rowFields>
  <rowItems count="8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Máx. de Máximas (°C)" fld="12" subtotal="max" baseField="0" baseItem="0"/>
    <dataField name="Máx. de Mínimas máx. (°C)" fld="13" subtotal="max" baseField="0" baseItem="0"/>
    <dataField name="Mín. de Mínimas (°C)" fld="14" subtotal="min" baseField="0" baseItem="0"/>
    <dataField name="Máx. de Racha (km/h)" fld="15" subtotal="max" baseField="0" baseItem="0"/>
    <dataField name="Máx. de Velocidad máxima (km/h)" fld="16" subtotal="max" baseField="0" baseItem="0"/>
    <dataField name="Máx. de Precipitación (mm)" fld="17" subtotal="max" baseField="0" baseItem="0"/>
  </dataFields>
  <formats count="18">
    <format dxfId="774">
      <pivotArea type="all" dataOnly="0" outline="0" fieldPosition="0"/>
    </format>
    <format dxfId="773">
      <pivotArea dataOnly="0" labelOnly="1" grandRow="1" outline="0" fieldPosition="0"/>
    </format>
    <format dxfId="772">
      <pivotArea dataOnly="0" labelOnly="1" outline="0" fieldPosition="0">
        <references count="1">
          <reference field="0" count="0"/>
        </references>
      </pivotArea>
    </format>
    <format dxfId="771">
      <pivotArea type="all" dataOnly="0" outline="0" fieldPosition="0"/>
    </format>
    <format dxfId="770">
      <pivotArea outline="0" collapsedLevelsAreSubtotals="1" fieldPosition="0"/>
    </format>
    <format dxfId="769">
      <pivotArea field="10" type="button" dataOnly="0" labelOnly="1" outline="0" axis="axisRow" fieldPosition="1"/>
    </format>
    <format dxfId="768">
      <pivotArea field="11" type="button" dataOnly="0" labelOnly="1" outline="0" axis="axisRow" fieldPosition="0"/>
    </format>
    <format dxfId="767">
      <pivotArea field="0" type="button" dataOnly="0" labelOnly="1" outline="0" axis="axisRow" fieldPosition="2"/>
    </format>
    <format dxfId="766">
      <pivotArea dataOnly="0" labelOnly="1" outline="0" fieldPosition="0">
        <references count="1">
          <reference field="10" count="0"/>
        </references>
      </pivotArea>
    </format>
    <format dxfId="765">
      <pivotArea dataOnly="0" labelOnly="1" outline="0" fieldPosition="0">
        <references count="2">
          <reference field="10" count="1" selected="0">
            <x v="5"/>
          </reference>
          <reference field="11" count="1">
            <x v="5"/>
          </reference>
        </references>
      </pivotArea>
    </format>
    <format dxfId="764">
      <pivotArea dataOnly="0" labelOnly="1" outline="0" fieldPosition="0">
        <references count="2">
          <reference field="10" count="1" selected="0">
            <x v="4"/>
          </reference>
          <reference field="11" count="1">
            <x v="6"/>
          </reference>
        </references>
      </pivotArea>
    </format>
    <format dxfId="763">
      <pivotArea dataOnly="0" labelOnly="1" outline="0" fieldPosition="0">
        <references count="2">
          <reference field="10" count="1" selected="0">
            <x v="1"/>
          </reference>
          <reference field="11" count="1">
            <x v="4"/>
          </reference>
        </references>
      </pivotArea>
    </format>
    <format dxfId="762">
      <pivotArea dataOnly="0" labelOnly="1" outline="0" fieldPosition="0">
        <references count="2">
          <reference field="10" count="1" selected="0">
            <x v="3"/>
          </reference>
          <reference field="11" count="1">
            <x v="3"/>
          </reference>
        </references>
      </pivotArea>
    </format>
    <format dxfId="761">
      <pivotArea dataOnly="0" labelOnly="1" outline="0" fieldPosition="0">
        <references count="3">
          <reference field="0" count="0"/>
          <reference field="10" count="1" selected="0">
            <x v="5"/>
          </reference>
          <reference field="11" count="1" selected="0">
            <x v="5"/>
          </reference>
        </references>
      </pivotArea>
    </format>
    <format dxfId="760">
      <pivotArea dataOnly="0" labelOnly="1" outline="0" fieldPosition="0">
        <references count="3">
          <reference field="0" count="0"/>
          <reference field="10" count="1" selected="0">
            <x v="4"/>
          </reference>
          <reference field="11" count="1" selected="0">
            <x v="6"/>
          </reference>
        </references>
      </pivotArea>
    </format>
    <format dxfId="759">
      <pivotArea dataOnly="0" labelOnly="1" outline="0" fieldPosition="0">
        <references count="3">
          <reference field="0" count="0"/>
          <reference field="10" count="1" selected="0">
            <x v="1"/>
          </reference>
          <reference field="11" count="1" selected="0">
            <x v="4"/>
          </reference>
        </references>
      </pivotArea>
    </format>
    <format dxfId="758">
      <pivotArea dataOnly="0" labelOnly="1" outline="0" fieldPosition="0">
        <references count="3">
          <reference field="0" count="0"/>
          <reference field="10" count="1" selected="0">
            <x v="3"/>
          </reference>
          <reference field="11" count="1" selected="0">
            <x v="3"/>
          </reference>
        </references>
      </pivotArea>
    </format>
    <format dxfId="75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Hierarchies count="59">
    <pivotHierarchy dragToData="1"/>
    <pivotHierarchy multipleItemSelectionAllowed="1" dragToData="1"/>
    <pivotHierarchy dragToData="1"/>
    <pivotHierarchy dragToData="1" caption="Máximas (°C)"/>
    <pivotHierarchy dragToData="1"/>
    <pivotHierarchy dragToData="1"/>
    <pivotHierarchy dragToData="1" caption="Mínimas máx. (°C)"/>
    <pivotHierarchy dragToData="1"/>
    <pivotHierarchy dragToData="1"/>
    <pivotHierarchy dragToData="1" caption="Mínimas (°C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. de Máximas (°C)"/>
    <pivotHierarchy dragToData="1"/>
    <pivotHierarchy dragToData="1" caption="Máx. de Mínimas máx. (°C)"/>
    <pivotHierarchy dragToData="1"/>
    <pivotHierarchy dragToData="1" caption="Mín. de Mínimas (°C)"/>
    <pivotHierarchy dragToData="1" caption="Máx. de Racha (km/h)"/>
    <pivotHierarchy dragToData="1"/>
    <pivotHierarchy dragToData="1" caption="Máx. de Velocidad máxima (km/h)"/>
    <pivotHierarchy dragToData="1"/>
    <pivotHierarchy dragToData="1" caption="Máx. de Precipitación (mm)"/>
    <pivotHierarchy dragToData="1"/>
  </pivotHierarchies>
  <pivotTableStyleInfo name="PivotStyleDark3" showRowHeaders="1" showColHeaders="1" showRowStripes="0" showColStripes="0" showLastColumn="1"/>
  <filters count="1">
    <filter fld="0" type="dateBetween" evalOrder="-1" id="210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30A16-E06A-4FF0-B42A-121E453136A5}" name="TablaDinámicaFechas" cacheId="54" applyNumberFormats="0" applyBorderFormats="0" applyFontFormats="0" applyPatternFormats="0" applyAlignmentFormats="0" applyWidthHeightFormats="1" dataCaption="Valores" tag="ad14b9d2-c023-441f-935f-be1cb00a27a4" updatedVersion="8" minRefreshableVersion="5" showDrill="0" subtotalHiddenItems="1" rowGrandTotals="0" colGrandTotals="0" itemPrintTitles="1" createdVersion="8" indent="0" compact="0" compactData="0" multipleFieldFilters="0" rowHeaderCaption="Provincia">
  <location ref="L1:L15" firstHeaderRow="1" firstDataRow="1" firstDataCol="1"/>
  <pivotFields count="11">
    <pivotField axis="axisRow" compact="0" allDrilled="1" outline="0" subtotalTop="0" showAll="0" sortType="ascending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áximas (°C)" compact="0" allDrilled="1" outline="0" subtotalTop="0" showAll="0" dataSourceSort="1" defaultSubtotal="0" defaultAttributeDrillState="1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name="Hora Máximas" compact="0" allDrilled="1" outline="0" subtotalTop="0" showAll="0" dataSourceSort="1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name="Estación Máximas" compact="0" allDrilled="1" outline="0" subtotalTop="0" showAll="0" dataSourceSort="1" defaultSubtotal="0" defaultAttributeDrillState="1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name="Mínimas máx. (°C)" compact="0" allDrilled="1" outline="0" subtotalTop="0" showAll="0" dataSourceSort="1" defaultSubtotal="0" defaultAttributeDrillState="1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name="Hora Mínimas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name="Estación Mínimas máx.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Hora Mínimas máx.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Mínimas (°C)" compact="0" allDrilled="1" outline="0" subtotalTop="0" showAll="0" dataSourceSort="1" defaultSubtotal="0" defaultAttributeDrillState="1">
      <items count="1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name="Estación Mínimas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allDrilled="1" outline="0" subtotalTop="0" showAll="0" dataSourceSort="1" defaultSubtotal="0" defaultAttributeDrillState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formats count="6">
    <format dxfId="780">
      <pivotArea type="all" dataOnly="0" outline="0" fieldPosition="0"/>
    </format>
    <format dxfId="779">
      <pivotArea dataOnly="0" labelOnly="1" grandRow="1" outline="0" fieldPosition="0"/>
    </format>
    <format dxfId="778">
      <pivotArea dataOnly="0" labelOnly="1" outline="0" fieldPosition="0">
        <references count="1">
          <reference field="0" count="0"/>
        </references>
      </pivotArea>
    </format>
    <format dxfId="777">
      <pivotArea type="all" dataOnly="0" outline="0" fieldPosition="0"/>
    </format>
    <format dxfId="776">
      <pivotArea field="0" type="button" dataOnly="0" labelOnly="1" outline="0" axis="axisRow" fieldPosition="0"/>
    </format>
    <format dxfId="775">
      <pivotArea dataOnly="0" labelOnly="1" outline="0" fieldPosition="0">
        <references count="1">
          <reference field="0" count="0"/>
        </references>
      </pivotArea>
    </format>
  </formats>
  <pivotHierarchies count="59">
    <pivotHierarchy dragToData="1"/>
    <pivotHierarchy multipleItemSelectionAllowed="1" dragToData="1"/>
    <pivotHierarchy dragToData="1"/>
    <pivotHierarchy dragToData="1" caption="Máximas (°C)"/>
    <pivotHierarchy dragToData="1"/>
    <pivotHierarchy dragToData="1"/>
    <pivotHierarchy dragToData="1" caption="Mínimas máx. (°C)"/>
    <pivotHierarchy dragToData="1"/>
    <pivotHierarchy dragToData="1"/>
    <pivotHierarchy dragToData="1" caption="Mínimas (°C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6" level="1">
        <member name="[TablaAutonomías].[50 Provincias + 2 CA].&amp;[Gerona]"/>
        <member name="[TablaAutonomías].[50 Provincias + 2 CA].&amp;[Las Palmas]"/>
        <member name="[TablaAutonomías].[50 Provincias + 2 CA].&amp;[Lugo]"/>
        <member name="[TablaAutonomías].[50 Provincias + 2 CA].&amp;[Madrid]"/>
        <member name="[TablaAutonomías].[50 Provincias + 2 CA].&amp;[Santa Cruz de Tenerife]"/>
        <member name="[TablaAutonomías].[50 Provincias + 2 CA].&amp;[Zaragoza]"/>
      </members>
    </pivotHierarchy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. de Máximas (°C)"/>
    <pivotHierarchy dragToData="1"/>
    <pivotHierarchy dragToData="1" caption="Máx. de Mínimas máx. (°C)"/>
    <pivotHierarchy dragToData="1"/>
    <pivotHierarchy dragToData="1" caption="Mín. de Mínimas (°C)"/>
    <pivotHierarchy dragToData="1" caption="Máx. de Racha (km/h)"/>
    <pivotHierarchy dragToData="1"/>
    <pivotHierarchy dragToData="1" caption="Máx. de Velocidad máxima (km/h)"/>
    <pivotHierarchy dragToData="1"/>
    <pivotHierarchy dragToData="1" caption="Máx. de Precipitación (mm)"/>
    <pivotHierarchy dragToData="1"/>
  </pivotHierarchies>
  <pivotTableStyleInfo name="PivotStyleDark3" showRowHeaders="1" showColHeaders="1" showRowStripes="0" showColStripes="0" showLastColumn="1"/>
  <filters count="1">
    <filter fld="0" type="dateBetween" evalOrder="-1" id="2104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0BEC86-1825-401B-A27E-A285084A7D61}" name="TablaDinámicaMínimas" cacheId="69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K1:N729" firstHeaderRow="1" firstDataRow="1" firstDataCol="3"/>
  <pivotFields count="5">
    <pivotField compact="0" allDrilled="1" outline="0" subtotalTop="0" showAll="0" sortType="a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1"/>
  </rowFields>
  <rowItems count="728"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Mínima (ºC)" fld="3" subtotal="min" baseField="1" baseItem="0"/>
  </dataFields>
  <formats count="15">
    <format dxfId="668">
      <pivotArea type="all" dataOnly="0" outline="0" fieldPosition="0"/>
    </format>
    <format dxfId="667">
      <pivotArea field="0" type="button" dataOnly="0" labelOnly="1" outline="0"/>
    </format>
    <format dxfId="666">
      <pivotArea field="1" type="button" dataOnly="0" labelOnly="1" outline="0" axis="axisRow" fieldPosition="2"/>
    </format>
    <format dxfId="665">
      <pivotArea dataOnly="0" labelOnly="1" grandRow="1" outline="0" fieldPosition="0"/>
    </format>
    <format dxfId="664">
      <pivotArea dataOnly="0" labelOnly="1" outline="0" fieldPosition="0">
        <references count="1">
          <reference field="1" count="0"/>
        </references>
      </pivotArea>
    </format>
    <format dxfId="663">
      <pivotArea dataOnly="0" labelOnly="1" outline="0" fieldPosition="0">
        <references count="1">
          <reference field="1" count="0"/>
        </references>
      </pivotArea>
    </format>
    <format dxfId="662">
      <pivotArea type="all" dataOnly="0" outline="0" fieldPosition="0"/>
    </format>
    <format dxfId="661">
      <pivotArea outline="0" collapsedLevelsAreSubtotals="1" fieldPosition="0"/>
    </format>
    <format dxfId="660">
      <pivotArea type="origin" dataOnly="0" labelOnly="1" outline="0" fieldPosition="0"/>
    </format>
    <format dxfId="659">
      <pivotArea field="0" type="button" dataOnly="0" labelOnly="1" outline="0"/>
    </format>
    <format dxfId="658">
      <pivotArea type="topRight" dataOnly="0" labelOnly="1" outline="0" fieldPosition="0"/>
    </format>
    <format dxfId="657">
      <pivotArea field="1" type="button" dataOnly="0" labelOnly="1" outline="0" axis="axisRow" fieldPosition="2"/>
    </format>
    <format dxfId="656">
      <pivotArea dataOnly="0" labelOnly="1" outline="0" fieldPosition="0">
        <references count="1">
          <reference field="1" count="0"/>
        </references>
      </pivotArea>
    </format>
    <format dxfId="655">
      <pivotArea dataOnly="0" labelOnly="1" grandRow="1" outline="0" fieldPosition="0"/>
    </format>
    <format dxfId="654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ima (ºC)"/>
    <pivotHierarchy dragToData="1"/>
    <pivotHierarchy dragToData="1" caption="Mínima máx. (ºC)"/>
    <pivotHierarchy dragToData="1" caption="Mínima (ºC)"/>
    <pivotHierarchy dragToData="1" caption="Mínima (ºC)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D9B553-2796-4FA2-B71C-3258BDB3435F}" name="TablaDinámicaPrecipitación" cacheId="72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Z1:AC729" firstHeaderRow="1" firstDataRow="1" firstDataCol="3"/>
  <pivotFields count="5">
    <pivotField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axis="axisRow"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1"/>
  </rowFields>
  <rowItems count="728"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Precipitación (mm)" fld="3" subtotal="max" baseField="1" baseItem="9"/>
  </dataFields>
  <formats count="15">
    <format dxfId="683">
      <pivotArea type="all" dataOnly="0" outline="0" fieldPosition="0"/>
    </format>
    <format dxfId="682">
      <pivotArea field="0" type="button" dataOnly="0" labelOnly="1" outline="0"/>
    </format>
    <format dxfId="681">
      <pivotArea field="1" type="button" dataOnly="0" labelOnly="1" outline="0" axis="axisRow" fieldPosition="2"/>
    </format>
    <format dxfId="680">
      <pivotArea dataOnly="0" labelOnly="1" grandRow="1" outline="0" fieldPosition="0"/>
    </format>
    <format dxfId="679">
      <pivotArea dataOnly="0" labelOnly="1" outline="0" fieldPosition="0">
        <references count="1">
          <reference field="1" count="0"/>
        </references>
      </pivotArea>
    </format>
    <format dxfId="678">
      <pivotArea dataOnly="0" labelOnly="1" outline="0" fieldPosition="0">
        <references count="1">
          <reference field="1" count="0"/>
        </references>
      </pivotArea>
    </format>
    <format dxfId="677">
      <pivotArea type="all" dataOnly="0" outline="0" fieldPosition="0"/>
    </format>
    <format dxfId="676">
      <pivotArea outline="0" collapsedLevelsAreSubtotals="1" fieldPosition="0"/>
    </format>
    <format dxfId="675">
      <pivotArea type="origin" dataOnly="0" labelOnly="1" outline="0" fieldPosition="0"/>
    </format>
    <format dxfId="674">
      <pivotArea field="0" type="button" dataOnly="0" labelOnly="1" outline="0"/>
    </format>
    <format dxfId="673">
      <pivotArea type="topRight" dataOnly="0" labelOnly="1" outline="0" fieldPosition="0"/>
    </format>
    <format dxfId="672">
      <pivotArea field="1" type="button" dataOnly="0" labelOnly="1" outline="0" axis="axisRow" fieldPosition="2"/>
    </format>
    <format dxfId="671">
      <pivotArea dataOnly="0" labelOnly="1" outline="0" fieldPosition="0">
        <references count="1">
          <reference field="1" count="0"/>
        </references>
      </pivotArea>
    </format>
    <format dxfId="670">
      <pivotArea dataOnly="0" labelOnly="1" grandRow="1" outline="0" fieldPosition="0"/>
    </format>
    <format dxfId="669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Racha (km/h)"/>
    <pivotHierarchy dragToData="1"/>
    <pivotHierarchy dragToData="1" caption="Máxima (ºC)"/>
    <pivotHierarchy dragToData="1"/>
    <pivotHierarchy dragToData="1" caption="Mínima máx. (ºC)"/>
    <pivotHierarchy dragToData="1" caption="Mínima (ºC)"/>
    <pivotHierarchy dragToData="1" caption="Mínima (ºC)"/>
    <pivotHierarchy dragToData="1" caption="Máx. de Racha (km/h)"/>
    <pivotHierarchy dragToData="1"/>
    <pivotHierarchy dragToData="1" caption="Velocidad máxima (km/h)"/>
    <pivotHierarchy dragToData="1"/>
    <pivotHierarchy dragToData="1" caption="Precipitación (mm)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0B1F20-DB8B-41C7-990C-D60D009FC814}" name="TablaDinámicaVelocidad" cacheId="78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U1:X729" firstHeaderRow="1" firstDataRow="1" firstDataCol="3"/>
  <pivotFields count="5">
    <pivotField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axis="axisRow"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1"/>
  </rowFields>
  <rowItems count="728"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Velocidad máxima (km/h)" fld="3" subtotal="max" baseField="1" baseItem="0"/>
  </dataFields>
  <formats count="15">
    <format dxfId="698">
      <pivotArea type="all" dataOnly="0" outline="0" fieldPosition="0"/>
    </format>
    <format dxfId="697">
      <pivotArea field="0" type="button" dataOnly="0" labelOnly="1" outline="0"/>
    </format>
    <format dxfId="696">
      <pivotArea field="1" type="button" dataOnly="0" labelOnly="1" outline="0" axis="axisRow" fieldPosition="2"/>
    </format>
    <format dxfId="695">
      <pivotArea dataOnly="0" labelOnly="1" grandRow="1" outline="0" fieldPosition="0"/>
    </format>
    <format dxfId="694">
      <pivotArea dataOnly="0" labelOnly="1" outline="0" fieldPosition="0">
        <references count="1">
          <reference field="1" count="0"/>
        </references>
      </pivotArea>
    </format>
    <format dxfId="693">
      <pivotArea dataOnly="0" labelOnly="1" outline="0" fieldPosition="0">
        <references count="1">
          <reference field="1" count="0"/>
        </references>
      </pivotArea>
    </format>
    <format dxfId="692">
      <pivotArea type="all" dataOnly="0" outline="0" fieldPosition="0"/>
    </format>
    <format dxfId="691">
      <pivotArea outline="0" collapsedLevelsAreSubtotals="1" fieldPosition="0"/>
    </format>
    <format dxfId="690">
      <pivotArea type="origin" dataOnly="0" labelOnly="1" outline="0" fieldPosition="0"/>
    </format>
    <format dxfId="689">
      <pivotArea field="0" type="button" dataOnly="0" labelOnly="1" outline="0"/>
    </format>
    <format dxfId="688">
      <pivotArea type="topRight" dataOnly="0" labelOnly="1" outline="0" fieldPosition="0"/>
    </format>
    <format dxfId="687">
      <pivotArea field="1" type="button" dataOnly="0" labelOnly="1" outline="0" axis="axisRow" fieldPosition="2"/>
    </format>
    <format dxfId="686">
      <pivotArea dataOnly="0" labelOnly="1" outline="0" fieldPosition="0">
        <references count="1">
          <reference field="1" count="0"/>
        </references>
      </pivotArea>
    </format>
    <format dxfId="685">
      <pivotArea dataOnly="0" labelOnly="1" grandRow="1" outline="0" fieldPosition="0"/>
    </format>
    <format dxfId="684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Racha (km/h)"/>
    <pivotHierarchy dragToData="1"/>
    <pivotHierarchy dragToData="1" caption="Máxima (ºC)"/>
    <pivotHierarchy dragToData="1"/>
    <pivotHierarchy dragToData="1" caption="Mínima máx. (ºC)"/>
    <pivotHierarchy dragToData="1" caption="Mínima (ºC)"/>
    <pivotHierarchy dragToData="1" caption="Mínima (ºC)"/>
    <pivotHierarchy dragToData="1" caption="Máx. de Racha (km/h)"/>
    <pivotHierarchy dragToData="1"/>
    <pivotHierarchy dragToData="1" caption="Velocidad máxima (km/h)"/>
    <pivotHierarchy dragToData="1"/>
    <pivotHierarchy dragToData="1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F70209-2BF3-47DB-B26D-7AD77C96548F}" name="TablaDinámicaRacha" cacheId="75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P1:S729" firstHeaderRow="1" firstDataRow="1" firstDataCol="3"/>
  <pivotFields count="5">
    <pivotField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axis="axisRow"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1"/>
  </rowFields>
  <rowItems count="728"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Racha (km/h)" fld="3" subtotal="max" baseField="1" baseItem="4"/>
  </dataFields>
  <formats count="15">
    <format dxfId="713">
      <pivotArea type="all" dataOnly="0" outline="0" fieldPosition="0"/>
    </format>
    <format dxfId="712">
      <pivotArea field="0" type="button" dataOnly="0" labelOnly="1" outline="0"/>
    </format>
    <format dxfId="711">
      <pivotArea field="1" type="button" dataOnly="0" labelOnly="1" outline="0" axis="axisRow" fieldPosition="2"/>
    </format>
    <format dxfId="710">
      <pivotArea dataOnly="0" labelOnly="1" grandRow="1" outline="0" fieldPosition="0"/>
    </format>
    <format dxfId="709">
      <pivotArea dataOnly="0" labelOnly="1" outline="0" fieldPosition="0">
        <references count="1">
          <reference field="1" count="0"/>
        </references>
      </pivotArea>
    </format>
    <format dxfId="708">
      <pivotArea dataOnly="0" labelOnly="1" outline="0" fieldPosition="0">
        <references count="1">
          <reference field="1" count="0"/>
        </references>
      </pivotArea>
    </format>
    <format dxfId="707">
      <pivotArea type="all" dataOnly="0" outline="0" fieldPosition="0"/>
    </format>
    <format dxfId="706">
      <pivotArea outline="0" collapsedLevelsAreSubtotals="1" fieldPosition="0"/>
    </format>
    <format dxfId="705">
      <pivotArea type="origin" dataOnly="0" labelOnly="1" outline="0" fieldPosition="0"/>
    </format>
    <format dxfId="704">
      <pivotArea field="0" type="button" dataOnly="0" labelOnly="1" outline="0"/>
    </format>
    <format dxfId="703">
      <pivotArea type="topRight" dataOnly="0" labelOnly="1" outline="0" fieldPosition="0"/>
    </format>
    <format dxfId="702">
      <pivotArea field="1" type="button" dataOnly="0" labelOnly="1" outline="0" axis="axisRow" fieldPosition="2"/>
    </format>
    <format dxfId="701">
      <pivotArea dataOnly="0" labelOnly="1" outline="0" fieldPosition="0">
        <references count="1">
          <reference field="1" count="0"/>
        </references>
      </pivotArea>
    </format>
    <format dxfId="700">
      <pivotArea dataOnly="0" labelOnly="1" grandRow="1" outline="0" fieldPosition="0"/>
    </format>
    <format dxfId="699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Racha (km/h)"/>
    <pivotHierarchy dragToData="1"/>
    <pivotHierarchy dragToData="1" caption="Máxima (ºC)"/>
    <pivotHierarchy dragToData="1"/>
    <pivotHierarchy dragToData="1" caption="Mínima máx. (ºC)"/>
    <pivotHierarchy dragToData="1" caption="Mínima (ºC)"/>
    <pivotHierarchy dragToData="1" caption="Mínima (ºC)"/>
    <pivotHierarchy dragToData="1" caption="Racha (km/h)"/>
    <pivotHierarchy dragToData="1"/>
    <pivotHierarchy dragToData="1"/>
    <pivotHierarchy dragToData="1"/>
    <pivotHierarchy dragToData="1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7AC9F6-1FF2-4DE1-A911-9F9352F78BB0}" name="TablaDinámicaMínimaMáx" cacheId="66" applyNumberFormats="0" applyBorderFormats="0" applyFontFormats="0" applyPatternFormats="0" applyAlignmentFormats="0" applyWidthHeightFormats="1" dataCaption="Valores" updatedVersion="8" minRefreshableVersion="5" showDrill="0" useAutoFormatting="1" subtotalHiddenItems="1" rowGrandTotals="0" colGrandTotals="0" itemPrintTitles="1" createdVersion="8" indent="0" compact="0" compactData="0" multipleFieldFilters="0" chartFormat="1">
  <location ref="F1:I729" firstHeaderRow="1" firstDataRow="1" firstDataCol="3"/>
  <pivotFields count="5">
    <pivotField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axis="axisRow" compact="0" allDrilled="1" outline="0" subtotalTop="0" showAll="0" sortType="descending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1"/>
  </rowFields>
  <rowItems count="728">
    <i>
      <x v="27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0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0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1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9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2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3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3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5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0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5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8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7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1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4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1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7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1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2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4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4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2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6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9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5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19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7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8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9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26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>
      <x v="43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</rowItems>
  <colItems count="1">
    <i/>
  </colItems>
  <dataFields count="1">
    <dataField name="Mínima máx. (ºC)" fld="3" subtotal="max" baseField="1" baseItem="1"/>
  </dataFields>
  <formats count="15">
    <format dxfId="728">
      <pivotArea type="all" dataOnly="0" outline="0" fieldPosition="0"/>
    </format>
    <format dxfId="727">
      <pivotArea field="0" type="button" dataOnly="0" labelOnly="1" outline="0"/>
    </format>
    <format dxfId="726">
      <pivotArea field="1" type="button" dataOnly="0" labelOnly="1" outline="0" axis="axisRow" fieldPosition="2"/>
    </format>
    <format dxfId="725">
      <pivotArea dataOnly="0" labelOnly="1" grandRow="1" outline="0" fieldPosition="0"/>
    </format>
    <format dxfId="724">
      <pivotArea dataOnly="0" labelOnly="1" outline="0" fieldPosition="0">
        <references count="1">
          <reference field="1" count="0"/>
        </references>
      </pivotArea>
    </format>
    <format dxfId="723">
      <pivotArea dataOnly="0" labelOnly="1" outline="0" fieldPosition="0">
        <references count="1">
          <reference field="1" count="0"/>
        </references>
      </pivotArea>
    </format>
    <format dxfId="722">
      <pivotArea type="all" dataOnly="0" outline="0" fieldPosition="0"/>
    </format>
    <format dxfId="721">
      <pivotArea outline="0" collapsedLevelsAreSubtotals="1" fieldPosition="0"/>
    </format>
    <format dxfId="720">
      <pivotArea type="origin" dataOnly="0" labelOnly="1" outline="0" fieldPosition="0"/>
    </format>
    <format dxfId="719">
      <pivotArea field="0" type="button" dataOnly="0" labelOnly="1" outline="0"/>
    </format>
    <format dxfId="718">
      <pivotArea type="topRight" dataOnly="0" labelOnly="1" outline="0" fieldPosition="0"/>
    </format>
    <format dxfId="717">
      <pivotArea field="1" type="button" dataOnly="0" labelOnly="1" outline="0" axis="axisRow" fieldPosition="2"/>
    </format>
    <format dxfId="716">
      <pivotArea dataOnly="0" labelOnly="1" outline="0" fieldPosition="0">
        <references count="1">
          <reference field="1" count="0"/>
        </references>
      </pivotArea>
    </format>
    <format dxfId="715">
      <pivotArea dataOnly="0" labelOnly="1" grandRow="1" outline="0" fieldPosition="0"/>
    </format>
    <format dxfId="714">
      <pivotArea dataOnly="0" labelOnly="1" grandCol="1" outline="0" fieldPosition="0"/>
    </format>
  </format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áxima (ºC)"/>
    <pivotHierarchy dragToData="1"/>
    <pivotHierarchy dragToData="1" caption="Mínima máx. (ºC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Dark10" showRowHeaders="1" showColHeaders="1" showRowStripes="0" showColStripes="0" showLastColumn="1"/>
  <filters count="1">
    <filter fld="1" type="dateBetween" evalOrder="-1" id="1510" name="[HistorialTiempo].[Fecha]">
      <autoFilter ref="A1">
        <filterColumn colId="0">
          <customFilters and="1">
            <customFilter operator="greaterThanOrEqual" val="45394"/>
            <customFilter operator="lessThanOrEqual" val="454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41"/>
    <rowHierarchyUsage hierarchyUsage="40"/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istorialTiempo]"/>
        <x15:activeTabTopLevelEntity name="[TablaAutonomí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fb>5816.5</fb>
    <v>0</v>
  </rv>
  <rv s="0">
    <fb>8774.8700000000008</fb>
    <v>0</v>
  </rv>
  <rv s="0">
    <fb>10604</fb>
    <v>0</v>
  </rv>
  <rv s="0">
    <fb>21766</fb>
    <v>0</v>
  </rv>
  <rv s="0">
    <fb>19868</fb>
    <v>0</v>
  </rv>
  <rv s="0">
    <fb>5321</fb>
    <v>0</v>
  </rv>
  <rv s="0">
    <fb>1980</fb>
    <v>0</v>
  </rv>
  <rv s="0">
    <fb>4992</fb>
    <v>0</v>
  </rv>
  <rv s="0">
    <fb>5045</fb>
    <v>0</v>
  </rv>
  <rv s="0">
    <fb>15581</fb>
    <v>0</v>
  </rv>
  <rv s="0">
    <fb>9856</fb>
    <v>0</v>
  </rv>
  <rv s="0">
    <fb>12.3</fb>
    <v>0</v>
  </rv>
  <rv s="0">
    <fb>10391</fb>
    <v>0</v>
  </rv>
  <rv s="0">
    <fb>7273</fb>
    <v>0</v>
  </rv>
  <rv s="0">
    <fb>4495</fb>
    <v>0</v>
  </rv>
  <rv s="0">
    <fb>15370</fb>
    <v>0</v>
  </rv>
  <rv s="0">
    <fb>2217</fb>
    <v>0</v>
  </rv>
  <rv s="0">
    <fb>17274</fb>
    <v>0</v>
  </rv>
</rvData>
</file>

<file path=xl/richData/rdrichvaluestructure.xml><?xml version="1.0" encoding="utf-8"?>
<rvStructures xmlns="http://schemas.microsoft.com/office/spreadsheetml/2017/richdata" count="1">
  <s t="_formattednumber">
    <k n="_Format" t="spb"/>
  </s>
</rvStructures>
</file>

<file path=xl/richData/rdsupportingpropertybag.xml><?xml version="1.0" encoding="utf-8"?>
<supportingPropertyBags xmlns="http://schemas.microsoft.com/office/spreadsheetml/2017/richdata2">
  <spbData count="1">
    <spb s="0">
      <v>1</v>
    </spb>
  </spbData>
</supportingPropertyBags>
</file>

<file path=xl/richData/rdsupportingpropertybagstructure.xml><?xml version="1.0" encoding="utf-8"?>
<spbStructures xmlns="http://schemas.microsoft.com/office/spreadsheetml/2017/richdata2" count="1">
  <s>
    <k n="_Self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1">
    <x:dxf>
      <x:numFmt numFmtId="3" formatCode="#,##0"/>
    </x:dxf>
  </dxfs>
  <richStyles>
    <rSty dxfid="0"/>
  </richStyles>
</richStyleSheet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50_Provincias___2_CA" xr10:uid="{73C48085-BB18-4AAE-9BCC-6C7BC6D643BE}" sourceName="[TablaAutonomías].[50 Provincias + 2 CA]">
  <pivotTables>
    <pivotTable tabId="4" name="TablaDinámicaTiempo"/>
    <pivotTable tabId="4" name="TablaDinámicaProvincias"/>
    <pivotTable tabId="4" name="TablaDinámicaFechas"/>
  </pivotTables>
  <data>
    <olap pivotCacheId="571703904">
      <levels count="2">
        <level uniqueName="[TablaAutonomías].[50 Provincias + 2 CA].[(All)]" sourceCaption="(All)" count="0"/>
        <level uniqueName="[TablaAutonomías].[50 Provincias + 2 CA].[50 Provincias + 2 CA]" sourceCaption="50 Provincias + 2 CA" count="52">
          <ranges>
            <range startItem="0">
              <i n="[TablaAutonomías].[50 Provincias + 2 CA].&amp;[Álava]" c="Álava"/>
              <i n="[TablaAutonomías].[50 Provincias + 2 CA].&amp;[Albacete]" c="Albacete"/>
              <i n="[TablaAutonomías].[50 Provincias + 2 CA].&amp;[Alicante]" c="Alicante"/>
              <i n="[TablaAutonomías].[50 Provincias + 2 CA].&amp;[Almería]" c="Almería"/>
              <i n="[TablaAutonomías].[50 Provincias + 2 CA].&amp;[Asturias]" c="Asturias"/>
              <i n="[TablaAutonomías].[50 Provincias + 2 CA].&amp;[Ávila]" c="Ávila"/>
              <i n="[TablaAutonomías].[50 Provincias + 2 CA].&amp;[Badajoz]" c="Badajoz"/>
              <i n="[TablaAutonomías].[50 Provincias + 2 CA].&amp;[Barcelona]" c="Barcelona"/>
              <i n="[TablaAutonomías].[50 Provincias + 2 CA].&amp;[Burgos]" c="Burgos"/>
              <i n="[TablaAutonomías].[50 Provincias + 2 CA].&amp;[Cáceres]" c="Cáceres"/>
              <i n="[TablaAutonomías].[50 Provincias + 2 CA].&amp;[Cádiz]" c="Cádiz"/>
              <i n="[TablaAutonomías].[50 Provincias + 2 CA].&amp;[Cantabria]" c="Cantabria"/>
              <i n="[TablaAutonomías].[50 Provincias + 2 CA].&amp;[Castellón]" c="Castellón"/>
              <i n="[TablaAutonomías].[50 Provincias + 2 CA].&amp;[Ceuta]" c="Ceuta"/>
              <i n="[TablaAutonomías].[50 Provincias + 2 CA].&amp;[Ciudad Real]" c="Ciudad Real"/>
              <i n="[TablaAutonomías].[50 Provincias + 2 CA].&amp;[Córdoba]" c="Córdoba"/>
              <i n="[TablaAutonomías].[50 Provincias + 2 CA].&amp;[Cuenca]" c="Cuenca"/>
              <i n="[TablaAutonomías].[50 Provincias + 2 CA].&amp;[Gerona]" c="Gerona"/>
              <i n="[TablaAutonomías].[50 Provincias + 2 CA].&amp;[Granada]" c="Granada"/>
              <i n="[TablaAutonomías].[50 Provincias + 2 CA].&amp;[Guadalajara]" c="Guadalajara"/>
              <i n="[TablaAutonomías].[50 Provincias + 2 CA].&amp;[Guipúzcoa]" c="Guipúzcoa"/>
              <i n="[TablaAutonomías].[50 Provincias + 2 CA].&amp;[Huelva]" c="Huelva"/>
              <i n="[TablaAutonomías].[50 Provincias + 2 CA].&amp;[Huesca]" c="Huesca"/>
              <i n="[TablaAutonomías].[50 Provincias + 2 CA].&amp;[Islas Baleares]" c="Islas Baleares"/>
              <i n="[TablaAutonomías].[50 Provincias + 2 CA].&amp;[Jaén]" c="Jaén"/>
              <i n="[TablaAutonomías].[50 Provincias + 2 CA].&amp;[La Coruña]" c="La Coruña"/>
              <i n="[TablaAutonomías].[50 Provincias + 2 CA].&amp;[La Rioja]" c="La Rioja"/>
              <i n="[TablaAutonomías].[50 Provincias + 2 CA].&amp;[Las Palmas]" c="Las Palmas"/>
              <i n="[TablaAutonomías].[50 Provincias + 2 CA].&amp;[León]" c="León"/>
              <i n="[TablaAutonomías].[50 Provincias + 2 CA].&amp;[Lérida]" c="Lérida"/>
              <i n="[TablaAutonomías].[50 Provincias + 2 CA].&amp;[Lugo]" c="Lugo"/>
              <i n="[TablaAutonomías].[50 Provincias + 2 CA].&amp;[Madrid]" c="Madrid"/>
              <i n="[TablaAutonomías].[50 Provincias + 2 CA].&amp;[Málaga]" c="Málaga"/>
              <i n="[TablaAutonomías].[50 Provincias + 2 CA].&amp;[Melilla]" c="Melilla"/>
              <i n="[TablaAutonomías].[50 Provincias + 2 CA].&amp;[Murcia]" c="Murcia"/>
              <i n="[TablaAutonomías].[50 Provincias + 2 CA].&amp;[Navarra]" c="Navarra"/>
              <i n="[TablaAutonomías].[50 Provincias + 2 CA].&amp;[Orense]" c="Orense"/>
              <i n="[TablaAutonomías].[50 Provincias + 2 CA].&amp;[Palencia]" c="Palencia"/>
              <i n="[TablaAutonomías].[50 Provincias + 2 CA].&amp;[Pontevedra]" c="Pontevedra"/>
              <i n="[TablaAutonomías].[50 Provincias + 2 CA].&amp;[Salamanca]" c="Salamanca"/>
              <i n="[TablaAutonomías].[50 Provincias + 2 CA].&amp;[Santa Cruz de Tenerife]" c="Santa Cruz de Tenerife"/>
              <i n="[TablaAutonomías].[50 Provincias + 2 CA].&amp;[Segovia]" c="Segovia"/>
              <i n="[TablaAutonomías].[50 Provincias + 2 CA].&amp;[Sevilla]" c="Sevilla"/>
              <i n="[TablaAutonomías].[50 Provincias + 2 CA].&amp;[Soria]" c="Soria"/>
              <i n="[TablaAutonomías].[50 Provincias + 2 CA].&amp;[Tarragona]" c="Tarragona"/>
              <i n="[TablaAutonomías].[50 Provincias + 2 CA].&amp;[Teruel]" c="Teruel"/>
              <i n="[TablaAutonomías].[50 Provincias + 2 CA].&amp;[Toledo]" c="Toledo"/>
              <i n="[TablaAutonomías].[50 Provincias + 2 CA].&amp;[Valencia]" c="Valencia"/>
              <i n="[TablaAutonomías].[50 Provincias + 2 CA].&amp;[Valladolid]" c="Valladolid"/>
              <i n="[TablaAutonomías].[50 Provincias + 2 CA].&amp;[Vizcaya]" c="Vizcaya"/>
              <i n="[TablaAutonomías].[50 Provincias + 2 CA].&amp;[Zamora]" c="Zamora"/>
              <i n="[TablaAutonomías].[50 Provincias + 2 CA].&amp;[Zaragoza]" c="Zaragoza"/>
            </range>
          </ranges>
        </level>
      </levels>
      <selections count="6">
        <selection n="[TablaAutonomías].[50 Provincias + 2 CA].&amp;[Gerona]"/>
        <selection n="[TablaAutonomías].[50 Provincias + 2 CA].&amp;[Las Palmas]"/>
        <selection n="[TablaAutonomías].[50 Provincias + 2 CA].&amp;[Lugo]"/>
        <selection n="[TablaAutonomías].[50 Provincias + 2 CA].&amp;[Madrid]"/>
        <selection n="[TablaAutonomías].[50 Provincias + 2 CA].&amp;[Santa Cruz de Tenerife]"/>
        <selection n="[TablaAutonomías].[50 Provincias + 2 CA].&amp;[Zaragoza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utonomías" xr10:uid="{1549BBA9-61AE-455B-A14C-F5DAD6526800}" sourceName="[TablaAutonomías].[Autonomías]">
  <pivotTables>
    <pivotTable tabId="4" name="TablaDinámicaTiempo"/>
    <pivotTable tabId="4" name="TablaDinámicaProvincias"/>
    <pivotTable tabId="4" name="TablaDinámicaFechas"/>
  </pivotTables>
  <data>
    <olap pivotCacheId="571703904">
      <levels count="2">
        <level uniqueName="[TablaAutonomías].[Autonomías].[(All)]" sourceCaption="(All)" count="0"/>
        <level uniqueName="[TablaAutonomías].[Autonomías].[Autonomías]" sourceCaption="Autonomías" count="19">
          <ranges>
            <range startItem="0">
              <i n="[TablaAutonomías].[Autonomías].&amp;[Aragón]" c="Aragón"/>
              <i n="[TablaAutonomías].[Autonomías].&amp;[Canarias]" c="Canarias"/>
              <i n="[TablaAutonomías].[Autonomías].&amp;[Cataluña]" c="Cataluña"/>
              <i n="[TablaAutonomías].[Autonomías].&amp;[Comunidad de Madrid]" c="Comunidad de Madrid"/>
              <i n="[TablaAutonomías].[Autonomías].&amp;[Galicia]" c="Galicia"/>
              <i n="[TablaAutonomías].[Autonomías].&amp;[Andalucía]" c="Andalucía" nd="1"/>
              <i n="[TablaAutonomías].[Autonomías].&amp;[Asturias]" c="Asturias" nd="1"/>
              <i n="[TablaAutonomías].[Autonomías].&amp;[Cantabria]" c="Cantabria" nd="1"/>
              <i n="[TablaAutonomías].[Autonomías].&amp;[Castilla y León]" c="Castilla y León" nd="1"/>
              <i n="[TablaAutonomías].[Autonomías].&amp;[Castilla-La Mancha]" c="Castilla-La Mancha" nd="1"/>
              <i n="[TablaAutonomías].[Autonomías].&amp;[Ceuta]" c="Ceuta" nd="1"/>
              <i n="[TablaAutonomías].[Autonomías].&amp;[Comunidad Valenciana]" c="Comunidad Valenciana" nd="1"/>
              <i n="[TablaAutonomías].[Autonomías].&amp;[Extremadura]" c="Extremadura" nd="1"/>
              <i n="[TablaAutonomías].[Autonomías].&amp;[Islas Baleares]" c="Islas Baleares" nd="1"/>
              <i n="[TablaAutonomías].[Autonomías].&amp;[La Rioja]" c="La Rioja" nd="1"/>
              <i n="[TablaAutonomías].[Autonomías].&amp;[Melilla]" c="Melilla" nd="1"/>
              <i n="[TablaAutonomías].[Autonomías].&amp;[Navarra]" c="Navarra" nd="1"/>
              <i n="[TablaAutonomías].[Autonomías].&amp;[País Vasco]" c="País Vasco" nd="1"/>
              <i n="[TablaAutonomías].[Autonomías].&amp;[Región de Murcia]" c="Región de Murcia" nd="1"/>
            </range>
          </ranges>
        </level>
      </levels>
      <selections count="1">
        <selection n="[TablaAutonomías].[Autonomías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utonomías1" xr10:uid="{98DDC9E9-1808-454D-9C0D-551C70BF8003}" sourceName="Autonomías">
  <extLst>
    <x:ext xmlns:x15="http://schemas.microsoft.com/office/spreadsheetml/2010/11/main" uri="{2F2917AC-EB37-4324-AD4E-5DD8C200BD13}">
      <x15:tableSlicerCache tableId="6" column="3" customListSort="0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50_Provincias___2_CA1" xr10:uid="{20168AAD-DBE3-43A4-A1EC-865D2BB5EC9C}" sourceName="50 Provincias + 2 CA*">
  <extLst>
    <x:ext xmlns:x15="http://schemas.microsoft.com/office/spreadsheetml/2010/11/main" uri="{2F2917AC-EB37-4324-AD4E-5DD8C200BD13}">
      <x15:tableSlicerCache tableId="6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utonomías 1" xr10:uid="{F7891D48-5A6F-4FFA-8902-375479EA4D88}" cache="SegmentaciónDeDatos_Autonomías1" caption="Autonomías" lockedPosition="1" rowHeight="180000"/>
  <slicer name="50 Provincias + 2 CA*" xr10:uid="{4C41F49A-236D-4B15-B14E-CFC0E291D581}" cache="SegmentaciónDeDatos_50_Provincias___2_CA1" caption="50 Provincias + 2 CA*" lockedPosition="1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50 Provincias + 2 CA" xr10:uid="{F6A32526-1672-4264-981A-87DAC723AA31}" cache="SegmentaciónDeDatos_50_Provincias___2_CA" caption="50 Provincias + 2 CA" startItem="27" level="1" lockedPosition="1" rowHeight="180000"/>
  <slicer name="Autonomías" xr10:uid="{788D9211-A92A-4A9E-8D86-5CFCFC02B5C5}" cache="SegmentaciónDeDatos_Autonomías" caption="Autonomías" level="1" lockedPosition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62B7F51-ABDC-4585-85BA-226AC8A8AA49}" name="TablaProvincias7" displayName="TablaProvincias7" ref="A1:P54" totalsRowCount="1" headerRowDxfId="1279" dataDxfId="1277" totalsRowDxfId="1275" headerRowBorderDxfId="1278" tableBorderDxfId="1276" totalsRowBorderDxfId="1274">
  <autoFilter ref="A1:P53" xr:uid="{4C0177DD-F286-4C9B-A16F-DB3BA18D47DC}">
    <filterColumn colId="0">
      <filters>
        <filter val="Andalucía"/>
        <filter val="Aragón"/>
        <filter val="Asturias"/>
        <filter val="Cantabria"/>
        <filter val="Castilla y León"/>
        <filter val="Castilla-La Mancha"/>
        <filter val="Cataluña"/>
        <filter val="Comunidad de Madrid"/>
        <filter val="Comunidad Valenciana"/>
        <filter val="Extremadura"/>
        <filter val="Galicia"/>
        <filter val="Islas Baleares"/>
        <filter val="La Rioja"/>
        <filter val="Navarra"/>
        <filter val="País Vasco"/>
        <filter val="Región de Murcia"/>
      </filters>
    </filterColumn>
  </autoFilter>
  <tableColumns count="16">
    <tableColumn id="3" xr3:uid="{E1F98761-C0AB-42D4-85D1-EF86BBA8607F}" name="Autonomías" totalsRowLabel="Total" dataDxfId="1273" totalsRowDxfId="1272"/>
    <tableColumn id="1" xr3:uid="{D2C515D1-A025-4CAE-86AF-C30542B9D32B}" name="50 Provincias + 2 CA*" totalsRowFunction="count" dataDxfId="1271" totalsRowDxfId="1270"/>
    <tableColumn id="8" xr3:uid="{84E2254B-7264-46EF-8639-38244705C243}" name="Provincias" totalsRowFunction="count" dataDxfId="1269" totalsRowDxfId="1268">
      <calculatedColumnFormula>"Provincia de " &amp; TablaProvincias7[[#This Row],[50 Provincias + 2 CA*]]</calculatedColumnFormula>
    </tableColumn>
    <tableColumn id="2" xr3:uid="{83CDD8DC-A872-4336-B59F-984450EEC4EC}" name="Valores" totalsRowFunction="custom" dataDxfId="1267" totalsRowDxfId="1266">
      <calculatedColumnFormula>IFERROR(INDEX($E2:$M2,1,MATCH(miMapa,miTipoDatos,0))+ROW()*0.000001,"")</calculatedColumnFormula>
      <totalsRowFormula>IFERROR(INDEX($E54:$M54,1,MATCH(miMapa,miTipoDatos,0)),"")</totalsRowFormula>
    </tableColumn>
    <tableColumn id="4" xr3:uid="{4156B850-6ED0-4AE4-9F81-9F18B63F3C56}" name="Población (el 01/01/2022)" totalsRowFunction="sum" dataDxfId="1265" totalsRowDxfId="1264"/>
    <tableColumn id="5" xr3:uid="{05F3FF52-933C-456E-83ED-07C932AC5BF3}" name="Área (km²)" totalsRowFunction="sum" dataDxfId="1263" totalsRowDxfId="1262"/>
    <tableColumn id="6" xr3:uid="{B5CFA66C-644A-4858-83BC-F8CCFD975892}" name="Densidad (hab/km²)" totalsRowFunction="custom" dataDxfId="1261" totalsRowDxfId="1260">
      <calculatedColumnFormula>TablaProvincias7[[#This Row],[Población (el 01/01/2022)]]/TablaProvincias7[[#This Row],[Área (km²)]]</calculatedColumnFormula>
      <totalsRowFormula>TablaProvincias7[[#Totals],[Población (el 01/01/2022)]]/TablaProvincias7[[#Totals],[Área (km²)]]</totalsRowFormula>
    </tableColumn>
    <tableColumn id="7" xr3:uid="{1E7AEC66-913A-42BB-BAD1-0349B5B8998B}" name="Máximas (°C)" totalsRowFunction="max" dataDxfId="1259" totalsRowDxfId="1258">
      <calculatedColumnFormula array="1">INDEX(TiempoMapa!$C$2:$C$53,TablaProvincias7[[#This Row],[Fila Tiempo]])</calculatedColumnFormula>
    </tableColumn>
    <tableColumn id="9" xr3:uid="{A600DF6D-A307-4121-BD68-4D2CE27C6042}" name="Mínimas máx. (°C)" totalsRowFunction="max" dataDxfId="1257" totalsRowDxfId="1256">
      <calculatedColumnFormula array="1">INDEX(TiempoMapa!$F$2:$F$53,TablaProvincias7[[#This Row],[Fila Tiempo]])</calculatedColumnFormula>
    </tableColumn>
    <tableColumn id="11" xr3:uid="{AFC735C7-3771-4576-9D51-CBEFE54B93D6}" name="Mínimas (°C)" totalsRowFunction="custom" dataDxfId="1255" totalsRowDxfId="1254">
      <calculatedColumnFormula>IF(SUBTOTAL(103,TablaProvincias7[[#This Row],[Provincias]])=0,100,TablaProvincias7[[#This Row],[Mínimas]])</calculatedColumnFormula>
      <totalsRowFormula>TablaProvincias7[[#Totals],[Mínimas]]</totalsRowFormula>
    </tableColumn>
    <tableColumn id="14" xr3:uid="{E32CB266-E397-48E5-8452-B2B09983911C}" name="Racha (km/h)" totalsRowFunction="max" dataDxfId="1253" totalsRowDxfId="1252">
      <calculatedColumnFormula array="1">INDEX(TiempoMapa!$L$2:$L$53,TablaProvincias7[[#This Row],[Fila Tiempo]])</calculatedColumnFormula>
    </tableColumn>
    <tableColumn id="13" xr3:uid="{6D3A14E8-E03A-42CD-A097-F49674F78858}" name="Velocidad máxima (km/h)" totalsRowFunction="max" dataDxfId="1251" totalsRowDxfId="1250">
      <calculatedColumnFormula array="1">INDEX(TiempoMapa!$O$2:$O$53,TablaProvincias7[[#This Row],[Fila Tiempo]])</calculatedColumnFormula>
    </tableColumn>
    <tableColumn id="12" xr3:uid="{99C3EEB7-B351-4DCF-A5FA-A680A09FEC38}" name="Precipitación (mm)" totalsRowFunction="max" dataDxfId="1249" totalsRowDxfId="1248">
      <calculatedColumnFormula array="1">INDEX(TiempoMapa!$R$2:$R$53,TablaProvincias7[[#This Row],[Fila Tiempo]])</calculatedColumnFormula>
    </tableColumn>
    <tableColumn id="10" xr3:uid="{0ECB1ED8-12F7-46AA-B625-AA10C477F147}" name="Oculta" dataDxfId="1247" totalsRowDxfId="1246">
      <calculatedColumnFormula>IF(miMapa=TiempoMapa!$I$1,1,IF(AND(miMapa=TiempoMapa!$R$1,TablaProvincias7[[#This Row],[Precipitación (mm)]]=0),0,SUBTOTAL(103,TablaProvincias7[[#This Row],[Provincias]])))</calculatedColumnFormula>
    </tableColumn>
    <tableColumn id="15" xr3:uid="{7C0A52F8-2B7D-4161-A54F-95A62364F440}" name="Mínimas" totalsRowFunction="min" dataDxfId="1245" totalsRowDxfId="1244">
      <calculatedColumnFormula array="1">INDEX(TiempoMapa!$I$2:$I$53,TablaProvincias7[[#This Row],[Fila Tiempo]])</calculatedColumnFormula>
    </tableColumn>
    <tableColumn id="16" xr3:uid="{D11DCC5A-815E-4783-BF20-4BBE28DE40D9}" name="Fila Tiempo" dataDxfId="1243" totalsRowDxfId="1242">
      <calculatedColumnFormula>MATCH(TablaProvincias7[[#This Row],[50 Provincias + 2 CA*]],misProvincias,0)</calculatedColumnFormula>
    </tableColumn>
  </tableColumns>
  <tableStyleInfo name="TableStyleMedium2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256AD1F-7BCC-4D4C-A9A2-A82544739774}" name="TablaFin" displayName="TablaFin" ref="A54:A55" insertRow="1" totalsRowShown="0" tableBorderDxfId="827">
  <autoFilter ref="A54:A55" xr:uid="{30356246-35F6-4E0A-89A9-010F6D775149}"/>
  <tableColumns count="1">
    <tableColumn id="1" xr3:uid="{CF565E2C-9EA4-478B-B526-3F6B40615D00}" name="Tabla FIN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6D549B2-1FED-41D4-AC2A-517069D401B4}" name="TablaProvincias" displayName="TablaProvincias" ref="A3:S144" totalsRowCount="1" headerRowDxfId="826" dataDxfId="825" tableBorderDxfId="824">
  <autoFilter ref="A3:S143" xr:uid="{69FB0FF1-24B6-4D71-8593-4BAAD1D73A32}"/>
  <tableColumns count="19">
    <tableColumn id="2" xr3:uid="{35FDC98B-A9E9-4F63-B8F2-8EDEA906DB8B}" name="Provincias" totalsRowLabel="Total" dataDxfId="823" totalsRowDxfId="822">
      <calculatedColumnFormula array="1">IF(miNúmTOP=1,IF(Tiempo!A2&gt;0,Tiempo!A2 &amp; "",""),
CHOOSE(miNúmTiempo,
IF(TOP!A2&gt;0,TOP!A2 &amp; "",""),
IF(TOP!F2&gt;0,TOP!F2 &amp; "",""),
IF(TOP!K2&gt;0,TOP!K2 &amp; "",""),
IF(TOP!P2&gt;0,TOP!P2 &amp; "",""),
IF(TOP!U2&gt;0,TOP!U2 &amp; "",""),
IF(TOP!Z2&gt;0,TOP!Z2 &amp; "","")))</calculatedColumnFormula>
    </tableColumn>
    <tableColumn id="20" xr3:uid="{DBA66EDA-587D-433C-A78E-45BD690B7325}" name="Autonomías" dataDxfId="821" totalsRowDxfId="820">
      <calculatedColumnFormula array="1">IF(miNúmTOP=1,IF(Tiempo!B2&gt;0,Tiempo!B2 &amp; "",NA()),
CHOOSE(miNúmTiempo,
IF(TOP!B2&gt;0,TOP!B2 &amp; "",NA()),
IF(TOP!G2&gt;0,TOP!G2 &amp; "",NA()),
IF(TOP!L2&gt;0,TOP!L2 &amp; "",NA()),
IF(TOP!Q2&gt;0,TOP!Q2 &amp; "",NA()),
IF(TOP!V2&gt;0,TOP!V2 &amp; "",NA()),
IF(TOP!AA2&gt;0,TOP!AA2 &amp; "",NA())))</calculatedColumnFormula>
    </tableColumn>
    <tableColumn id="3" xr3:uid="{FBB420B2-A70C-4CD7-9D95-A8496EB44BBF}" name="Fecha" totalsRowFunction="custom" dataDxfId="819" totalsRowDxfId="818">
      <calculatedColumnFormula array="1">--IF(miNúmTOP=1,IF(Tiempo!C2&gt;0,Tiempo!C2 &amp; "",NA()),
CHOOSE(miNúmTiempo,
IF(TOP!C2&gt;0,TOP!C2 &amp; "",NA()),
IF(TOP!H2&gt;0,TOP!H2 &amp; "",NA()),
IF(TOP!M2&gt;0,TOP!M2 &amp; "",NA()),
IF(TOP!R2&gt;0,TOP!R2 &amp; "",NA()),
IF(TOP!W2&gt;0,TOP!W2 &amp; "",NA()),
IF(TOP!AB2&gt;0,TOP!AB2 &amp; "",NA())))</calculatedColumnFormula>
      <totalsRowFormula>_xlfn.MAXIFS(TablaProvincias[Fecha],TablaProvincias[Fecha],"&gt;0")</totalsRowFormula>
    </tableColumn>
    <tableColumn id="4" xr3:uid="{A6D5323A-AAF1-409C-BBF9-B032090C8A04}" name="Datos1" totalsRowFunction="custom" dataDxfId="817" totalsRowDxfId="816">
      <calculatedColumnFormula array="1">IF($A4=D$1,IFERROR(INDEX($N4:$S4,1,miNúmTiempo),NA()),NA())</calculatedColumnFormula>
      <totalsRowFormula array="1">IF(miNúmTiempo=3,_xlfn.MINIFS(TablaProvincias[Datos1],TablaProvincias[Datos1],"&lt;1000"),_xlfn.MAXIFS(TablaProvincias[Datos1],TablaProvincias[Datos1],"&lt;1000"))</totalsRowFormula>
    </tableColumn>
    <tableColumn id="5" xr3:uid="{B6D7C5BA-AA11-4579-AD10-C25BE75A5B0E}" name="Datos2" totalsRowFunction="custom" dataDxfId="815" totalsRowDxfId="814">
      <calculatedColumnFormula array="1">IF($A4=E$1,IFERROR(INDEX($N4:$S4,1,miNúmTiempo),NA()),NA())</calculatedColumnFormula>
      <totalsRowFormula array="1">IF(miNúmTiempo=3,_xlfn.MINIFS(TablaProvincias[Datos2],TablaProvincias[Datos2],"&lt;1000"),_xlfn.MAXIFS(TablaProvincias[Datos2],TablaProvincias[Datos2],"&lt;1000"))</totalsRowFormula>
    </tableColumn>
    <tableColumn id="6" xr3:uid="{C5D54C36-F753-4CFC-9817-345311DFEEA2}" name="Datos3" totalsRowFunction="custom" dataDxfId="813" totalsRowDxfId="812">
      <calculatedColumnFormula array="1">IF($A4=F$1,IFERROR(INDEX($N4:$S4,1,miNúmTiempo),NA()),NA())</calculatedColumnFormula>
      <totalsRowFormula array="1">IF(miNúmTiempo=3,_xlfn.MINIFS(TablaProvincias[Datos3],TablaProvincias[Datos3],"&lt;1000"),_xlfn.MAXIFS(TablaProvincias[Datos3],TablaProvincias[Datos3],"&lt;1000"))</totalsRowFormula>
    </tableColumn>
    <tableColumn id="17" xr3:uid="{BCE52BDF-F3B3-48E5-B251-5D38841A91C3}" name="Datos4" totalsRowFunction="custom" dataDxfId="811" totalsRowDxfId="810">
      <calculatedColumnFormula array="1">IF($A4=G$1,IFERROR(INDEX($N4:$S4,1,miNúmTiempo),NA()),NA())</calculatedColumnFormula>
      <totalsRowFormula array="1">IF(miNúmTiempo=3,_xlfn.MINIFS(TablaProvincias[Datos4],TablaProvincias[Datos4],"&lt;1000"),_xlfn.MAXIFS(TablaProvincias[Datos4],TablaProvincias[Datos4],"&lt;1000"))</totalsRowFormula>
    </tableColumn>
    <tableColumn id="16" xr3:uid="{96B95AE0-D79B-4F8E-A564-99A6C4F2190C}" name="Datos5" totalsRowFunction="custom" dataDxfId="809" totalsRowDxfId="808">
      <calculatedColumnFormula array="1">IF($A4=H$1,IFERROR(INDEX($N4:$S4,1,miNúmTiempo),NA()),NA())</calculatedColumnFormula>
      <totalsRowFormula array="1">IF(miNúmTiempo=3,_xlfn.MINIFS(TablaProvincias[Datos5],TablaProvincias[Datos5],"&lt;1000"),_xlfn.MAXIFS(TablaProvincias[Datos5],TablaProvincias[Datos5],"&lt;1000"))</totalsRowFormula>
    </tableColumn>
    <tableColumn id="15" xr3:uid="{632D8E72-35F7-4092-9157-192D154974DA}" name="Datos6" totalsRowFunction="custom" dataDxfId="807" totalsRowDxfId="806">
      <calculatedColumnFormula array="1">IF($A4=I$1,IFERROR(INDEX($N4:$S4,1,miNúmTiempo),NA()),NA())</calculatedColumnFormula>
      <totalsRowFormula array="1">IF(miNúmTiempo=3,_xlfn.MINIFS(TablaProvincias[Datos6],TablaProvincias[Datos6],"&lt;1000"),_xlfn.MAXIFS(TablaProvincias[Datos6],TablaProvincias[Datos6],"&lt;1000"))</totalsRowFormula>
    </tableColumn>
    <tableColumn id="14" xr3:uid="{709ACEAC-BA9E-4291-8791-996BF0CB15B9}" name="Datos7" totalsRowFunction="custom" dataDxfId="805" totalsRowDxfId="804">
      <calculatedColumnFormula array="1">IF($A4=J$1,IFERROR(INDEX($N4:$S4,1,miNúmTiempo),NA()),NA())</calculatedColumnFormula>
      <totalsRowFormula array="1">IF(miNúmTiempo=3,_xlfn.MINIFS(TablaProvincias[Datos7],TablaProvincias[Datos7],"&lt;1000"),_xlfn.MAXIFS(TablaProvincias[Datos7],TablaProvincias[Datos7],"&lt;1000"))</totalsRowFormula>
    </tableColumn>
    <tableColumn id="13" xr3:uid="{9E14563B-BD0D-4778-B1E1-2BA0E01F5390}" name="Datos8" totalsRowFunction="custom" dataDxfId="803" totalsRowDxfId="802">
      <calculatedColumnFormula array="1">IF($A4=K$1,IFERROR(INDEX($N4:$S4,1,miNúmTiempo),NA()),NA())</calculatedColumnFormula>
      <totalsRowFormula array="1">IF(miNúmTiempo=3,_xlfn.MINIFS(TablaProvincias[Datos8],TablaProvincias[Datos8],"&lt;1000"),_xlfn.MAXIFS(TablaProvincias[Datos8],TablaProvincias[Datos8],"&lt;1000"))</totalsRowFormula>
    </tableColumn>
    <tableColumn id="18" xr3:uid="{D9AC7C4B-241A-4B47-B90E-DAC1210AB157}" name="Datos9" totalsRowFunction="custom" dataDxfId="801" totalsRowDxfId="800">
      <calculatedColumnFormula array="1">IF($A4=L$1,IFERROR(INDEX($N4:$S4,1,miNúmTiempo),NA()),NA())</calculatedColumnFormula>
      <totalsRowFormula array="1">IF(miNúmTiempo=3,_xlfn.MINIFS(TablaProvincias[Datos9],TablaProvincias[Datos9],"&lt;1000"),_xlfn.MAXIFS(TablaProvincias[Datos9],TablaProvincias[Datos9],"&lt;1000"))</totalsRowFormula>
    </tableColumn>
    <tableColumn id="19" xr3:uid="{1E44E71E-413A-4AC8-BFA7-4DEC7A0437B3}" name="Datos10" totalsRowFunction="custom" dataDxfId="799" totalsRowDxfId="798">
      <calculatedColumnFormula array="1">IF($A4=M$1,IFERROR(INDEX($N4:$S4,1,miNúmTiempo),NA()),NA())</calculatedColumnFormula>
      <totalsRowFormula array="1">IF(miNúmTiempo=3,_xlfn.MINIFS(TablaProvincias[Datos10],TablaProvincias[Datos10],"&lt;1000"),_xlfn.MAXIFS(TablaProvincias[Datos10],TablaProvincias[Datos10],"&lt;1000"))</totalsRowFormula>
    </tableColumn>
    <tableColumn id="7" xr3:uid="{29F893C9-7987-47A2-9C2E-312041CE5584}" name="Máximas (°C)" totalsRowFunction="max" dataDxfId="797" totalsRowDxfId="796">
      <calculatedColumnFormula array="1">IF(miNúmTOP=1,IF(Tiempo!$A2="","",Tiempo!D2),IF(TOP!$A2="","",TOP!D2))</calculatedColumnFormula>
    </tableColumn>
    <tableColumn id="8" xr3:uid="{2C45CF79-656F-43C7-9E6A-48ACA7AE3B5C}" name="Mínimas máx. (°C)" totalsRowFunction="max" dataDxfId="795" totalsRowDxfId="794">
      <calculatedColumnFormula array="1">IF(miNúmTOP=1,IF(Tiempo!$A2="","",Tiempo!E2),IF(TOP!$F2="","",TOP!I2))</calculatedColumnFormula>
    </tableColumn>
    <tableColumn id="9" xr3:uid="{E17BC5A3-354F-491A-B40E-2FE21A4D0F80}" name="Mínimas (°C)" totalsRowFunction="min" dataDxfId="793" totalsRowDxfId="792">
      <calculatedColumnFormula array="1">IF(miNúmTOP=1,IF(Tiempo!$A2="","",Tiempo!F2),IF(TOP!$K2="","",TOP!N2))</calculatedColumnFormula>
    </tableColumn>
    <tableColumn id="10" xr3:uid="{0785280E-0740-4F3A-85AF-4ED244DA8504}" name="Racha (km/h)" totalsRowFunction="max" dataDxfId="791" totalsRowDxfId="790">
      <calculatedColumnFormula array="1">IF(miNúmTOP=1,IF(Tiempo!$A2="","",Tiempo!G2),IF(TOP!$P2="","",TOP!S2))</calculatedColumnFormula>
    </tableColumn>
    <tableColumn id="11" xr3:uid="{ED4E567D-FD58-4D04-ACE8-1516B3F26190}" name="Velocidad máxima (km/h)" totalsRowFunction="max" dataDxfId="789" totalsRowDxfId="788">
      <calculatedColumnFormula array="1">IF(miNúmTOP=1,IF(Tiempo!$A2="","",Tiempo!H2),IF(TOP!$U2="","",TOP!X2))</calculatedColumnFormula>
    </tableColumn>
    <tableColumn id="12" xr3:uid="{78A6022E-ABC3-4B9C-ABD6-6F9D523FE5BB}" name="Precipitación (mm)" totalsRowFunction="max" dataDxfId="787" totalsRowDxfId="786">
      <calculatedColumnFormula array="1">IF(miNúmTOP=1,IF(Tiempo!$A2="","",Tiempo!I2),IF(TOP!$Z2="","",TOP!AC2))</calculatedColumnFormula>
    </tableColumn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22D4E0-2F0E-4DC2-94AE-6408B8132277}" name="TablaAutonomías" displayName="TablaAutonomías" ref="A1:B53" totalsRowShown="0" headerRowDxfId="785" headerRowBorderDxfId="784" tableBorderDxfId="783">
  <autoFilter ref="A1:B53" xr:uid="{0022D4E0-2F0E-4DC2-94AE-6408B8132277}"/>
  <tableColumns count="2">
    <tableColumn id="1" xr3:uid="{38979516-BC03-4000-99E2-5BBE988B2DE5}" name="Autonomías" dataDxfId="782"/>
    <tableColumn id="2" xr3:uid="{AB93C4E6-1EE7-40F2-93DD-FAD2EBF00158}" name="50 Provincias + 2 CA" dataDxfId="781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7B5A9F-239E-45C6-B03A-59733DD46F4F}" name="TablaFinProvincias" displayName="TablaFinProvincias" ref="K12:K13" totalsRowShown="0" headerRowDxfId="751" dataDxfId="750" tableBorderDxfId="749">
  <autoFilter ref="K12:K13" xr:uid="{7F7B5A9F-239E-45C6-B03A-59733DD46F4F}"/>
  <tableColumns count="1">
    <tableColumn id="1" xr3:uid="{D63EAF11-5DBE-4B70-BE06-773E3BB615CB}" name="FIN Provincias" dataDxfId="748">
      <calculatedColumnFormula>COUNTA($K$2:$K$11)</calculatedColumnFormula>
    </tableColumn>
  </tableColumns>
  <tableStyleInfo name="TableStyleMedium1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5B4C27B-15F8-4854-9122-3EC87166E1A9}" name="TablaFinFechas" displayName="TablaFinFechas" ref="L16:L17" totalsRowShown="0" headerRowDxfId="747" dataDxfId="746" tableBorderDxfId="745">
  <autoFilter ref="L16:L17" xr:uid="{05B4C27B-15F8-4854-9122-3EC87166E1A9}"/>
  <tableColumns count="1">
    <tableColumn id="1" xr3:uid="{9AFDA8F2-708C-4FC6-A108-A4B74F38CE4F}" name="FIN Fechas" dataDxfId="744">
      <calculatedColumnFormula>COUNTA($L$2:$L$15)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1" xr10:uid="{F434997D-36E1-4F41-97F0-1BAB66EE00D6}" sourceName="[HistorialTiempo].[Fecha]">
  <pivotTables>
    <pivotTable tabId="4" name="TablaDinámicaFechas"/>
    <pivotTable tabId="4" name="TablaDinámicaProvincias"/>
    <pivotTable tabId="4" name="TablaDinámicaTiempo"/>
    <pivotTable tabId="6" name="TablaDinámicaMáximas"/>
    <pivotTable tabId="6" name="TablaDinámicaMínimaMáx"/>
    <pivotTable tabId="6" name="TablaDinámicaMínimas"/>
    <pivotTable tabId="6" name="TablaDinámicaPrecipitación"/>
    <pivotTable tabId="6" name="TablaDinámicaRacha"/>
    <pivotTable tabId="6" name="TablaDinámicaVelocidad"/>
  </pivotTables>
  <state minimalRefreshVersion="6" lastRefreshVersion="6" pivotCacheId="479016601" filterType="dateBetween">
    <selection startDate="2024-04-12T00:00:00" endDate="2024-04-25T00:00:00"/>
    <bounds startDate="2022-01-01T00:00:00" endDate="2025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" xr10:uid="{DADA45DE-B830-41EB-84C8-B36049416B77}" sourceName="[HistorialTiempo1].[Fecha]">
  <pivotTables>
    <pivotTable tabId="7" name="TablaDinámicaTiempoMapa"/>
  </pivotTables>
  <state minimalRefreshVersion="6" lastRefreshVersion="6" pivotCacheId="1326791172" filterType="dateEqual">
    <selection startDate="2024-04-25T00:00:00" endDate="2024-04-25T00:00:00"/>
    <bounds startDate="2022-01-01T00:00:00" endDate="202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69887AD-A341-4B6B-829E-1270B2E49765}" cache="Timeline_Fecha" caption="Fecha" showHeader="0" showSelectionLabel="0" showTimeLevel="0" level="3" selectionLevel="3" scrollPosition="2024-04-22T00:00:00" style="TimeSlicerStyleDark2 2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Escala de tiempo Fecha" xr10:uid="{EA201118-C1F6-42C4-B6F9-87D7C4FACD16}" cache="Timeline_Fecha1" caption="Fecha" showHeader="0" showSelectionLabel="0" showTimeLevel="0" level="3" selectionLevel="3" scrollPosition="2024-04-12T00:00:00" style="TimeSlicerStyleDark2 2"/>
</timeline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D2027D2-82C2-453F-A7DD-8BB55667B8AD}">
  <we:reference id="wa200003696" version="1.2.0.0" store="es-ES" storeType="OMEX"/>
  <we:alternateReferences>
    <we:reference id="wa200003696" version="1.2.0.0" store="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13" Type="http://schemas.microsoft.com/office/2007/relationships/slicer" Target="../slicers/slicer1.xml"/><Relationship Id="rId3" Type="http://schemas.openxmlformats.org/officeDocument/2006/relationships/hyperlink" Target="https://www.aemet.es/es/nota_legal" TargetMode="External"/><Relationship Id="rId7" Type="http://schemas.openxmlformats.org/officeDocument/2006/relationships/drawing" Target="../drawings/drawing1.xml"/><Relationship Id="rId12" Type="http://schemas.openxmlformats.org/officeDocument/2006/relationships/image" Target="../media/image2.emf"/><Relationship Id="rId2" Type="http://schemas.openxmlformats.org/officeDocument/2006/relationships/hyperlink" Target="https://pedrowave.blogspot.com/" TargetMode="External"/><Relationship Id="rId1" Type="http://schemas.openxmlformats.org/officeDocument/2006/relationships/hyperlink" Target="https://creativecommons.org/licenses/by-nc-sa/3.0/deed.es" TargetMode="External"/><Relationship Id="rId6" Type="http://schemas.openxmlformats.org/officeDocument/2006/relationships/printerSettings" Target="../printerSettings/printerSettings1.bin"/><Relationship Id="rId11" Type="http://schemas.openxmlformats.org/officeDocument/2006/relationships/control" Target="../activeX/activeX2.xml"/><Relationship Id="rId5" Type="http://schemas.openxmlformats.org/officeDocument/2006/relationships/hyperlink" Target="https://creativecommons.org/licenses/by-nc-sa/4.0/deed.es" TargetMode="External"/><Relationship Id="rId10" Type="http://schemas.openxmlformats.org/officeDocument/2006/relationships/image" Target="../media/image1.emf"/><Relationship Id="rId4" Type="http://schemas.openxmlformats.org/officeDocument/2006/relationships/hyperlink" Target="https://pedrowave.blogspot.com/2022/07/mapa-del-clima-espanol.html" TargetMode="External"/><Relationship Id="rId9" Type="http://schemas.openxmlformats.org/officeDocument/2006/relationships/control" Target="../activeX/activeX1.xml"/><Relationship Id="rId14" Type="http://schemas.microsoft.com/office/2011/relationships/timeline" Target="../timelines/timelin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emet.es/es/eltiempo/observacion/ultimosdatos?k=esp&amp;w=2&amp;datos=det" TargetMode="External"/><Relationship Id="rId3" Type="http://schemas.openxmlformats.org/officeDocument/2006/relationships/hyperlink" Target="http://www.aemet.es/es/eltiempo/observacion/ultimosdatos?k=esp&amp;w=2&amp;datos=det" TargetMode="External"/><Relationship Id="rId7" Type="http://schemas.openxmlformats.org/officeDocument/2006/relationships/hyperlink" Target="http://www.aemet.es/es/eltiempo/observacion/ultimosdatos?k=esp&amp;w=2&amp;datos=det" TargetMode="External"/><Relationship Id="rId2" Type="http://schemas.openxmlformats.org/officeDocument/2006/relationships/hyperlink" Target="https://www.ine.es/inebaseweb/pdfDispacher.do?td=154090" TargetMode="External"/><Relationship Id="rId1" Type="http://schemas.openxmlformats.org/officeDocument/2006/relationships/hyperlink" Target="https://www.ine.es/jaxiT3/Tabla.htm?t=9687&amp;L=0" TargetMode="External"/><Relationship Id="rId6" Type="http://schemas.openxmlformats.org/officeDocument/2006/relationships/hyperlink" Target="http://www.aemet.es/es/eltiempo/observacion/ultimosdatos?k=esp&amp;w=2&amp;datos=det" TargetMode="External"/><Relationship Id="rId5" Type="http://schemas.openxmlformats.org/officeDocument/2006/relationships/hyperlink" Target="http://www.aemet.es/es/eltiempo/observacion/ultimosdatos?k=esp&amp;w=2&amp;datos=det" TargetMode="External"/><Relationship Id="rId10" Type="http://schemas.openxmlformats.org/officeDocument/2006/relationships/table" Target="../tables/table1.xml"/><Relationship Id="rId4" Type="http://schemas.openxmlformats.org/officeDocument/2006/relationships/hyperlink" Target="http://www.aemet.es/es/eltiempo/observacion/ultimosdatos?k=esp&amp;w=2&amp;datos=det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microsoft.com/office/2011/relationships/timeline" Target="../timelines/timeline2.xml"/><Relationship Id="rId3" Type="http://schemas.openxmlformats.org/officeDocument/2006/relationships/hyperlink" Target="https://www.aemet.es/es/nota_legal" TargetMode="External"/><Relationship Id="rId7" Type="http://schemas.openxmlformats.org/officeDocument/2006/relationships/vmlDrawing" Target="../drawings/vmlDrawing2.vml"/><Relationship Id="rId12" Type="http://schemas.microsoft.com/office/2007/relationships/slicer" Target="../slicers/slicer2.xml"/><Relationship Id="rId2" Type="http://schemas.openxmlformats.org/officeDocument/2006/relationships/hyperlink" Target="https://pedrowave.blogspot.com/" TargetMode="External"/><Relationship Id="rId1" Type="http://schemas.openxmlformats.org/officeDocument/2006/relationships/hyperlink" Target="https://creativecommons.org/licenses/by-nc-sa/3.0/deed.es" TargetMode="External"/><Relationship Id="rId6" Type="http://schemas.openxmlformats.org/officeDocument/2006/relationships/drawing" Target="../drawings/drawing2.xml"/><Relationship Id="rId11" Type="http://schemas.openxmlformats.org/officeDocument/2006/relationships/image" Target="../media/image5.emf"/><Relationship Id="rId5" Type="http://schemas.openxmlformats.org/officeDocument/2006/relationships/printerSettings" Target="../printerSettings/printerSettings4.bin"/><Relationship Id="rId10" Type="http://schemas.openxmlformats.org/officeDocument/2006/relationships/control" Target="../activeX/activeX4.xml"/><Relationship Id="rId4" Type="http://schemas.openxmlformats.org/officeDocument/2006/relationships/hyperlink" Target="https://pedrowave.blogspot.com/2022/07/grafico-con-maximas-climaticas.html" TargetMode="External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5CE87-46F0-44B2-8336-AF4AE4D9028E}">
  <sheetPr codeName="Hoja2">
    <tabColor rgb="FFC00000"/>
    <pageSetUpPr fitToPage="1"/>
  </sheetPr>
  <dimension ref="A1:R38"/>
  <sheetViews>
    <sheetView showGridLines="0" tabSelected="1" zoomScaleNormal="100" workbookViewId="0"/>
  </sheetViews>
  <sheetFormatPr baseColWidth="10" defaultColWidth="0" defaultRowHeight="14.5" customHeight="1" zeroHeight="1" x14ac:dyDescent="0.35"/>
  <cols>
    <col min="1" max="10" width="10.81640625" style="3" customWidth="1"/>
    <col min="11" max="11" width="4.6328125" style="3" customWidth="1"/>
    <col min="12" max="12" width="20.453125" style="3" customWidth="1"/>
    <col min="13" max="13" width="12.6328125" style="3" customWidth="1"/>
    <col min="14" max="14" width="10.81640625" style="3" customWidth="1"/>
    <col min="15" max="15" width="23.54296875" style="3" customWidth="1"/>
    <col min="16" max="16" width="2.54296875" style="3" customWidth="1"/>
    <col min="17" max="17" width="10.81640625" style="3" hidden="1" customWidth="1"/>
    <col min="18" max="18" width="26.1796875" style="3" hidden="1" customWidth="1"/>
    <col min="19" max="16384" width="10.81640625" style="3" hidden="1"/>
  </cols>
  <sheetData>
    <row r="1" spans="5:18" x14ac:dyDescent="0.35"/>
    <row r="2" spans="5:18" ht="18.5" x14ac:dyDescent="0.35">
      <c r="E2" s="56" t="str" cm="1">
        <f t="array" ref="E2">IF(AND(miNúmDatos&lt;&gt;0,OR(AND(miFecha&gt;0,IFERROR(miTiempo,0)&gt;0),IFERROR(MATCH(miMapa,$R$3:$R$5,0),0)&gt;0)),
IF(RIGHT(miMapa,4)="(°C)","Temperaturas ","") &amp; SUBSTITUTE(miMapa,"(","(" &amp; TEXT(miTotalDatos,"#.##0" &amp; IF(RIGHT(miMapa,4)="(°C)",",0","")) &amp; " "),
"ATENCIÓN: Fecha sin datos de "&amp;miMapa) &amp;
IF(IFERROR(miTiempo,0)&gt;0,IF(miFecha&gt;0," el "&amp;TEXT(miFecha,"d ""de"" mmmm") &amp; " de "&amp;YEAR(miFecha),""),"")</f>
        <v>Temperaturas Máximas (27,8 °C) el 25 de abril de 2024</v>
      </c>
      <c r="R2" s="8" t="s">
        <v>14</v>
      </c>
    </row>
    <row r="3" spans="5:18" x14ac:dyDescent="0.35">
      <c r="R3" s="2" t="str" cm="1">
        <f t="array" ref="R3:R11">TRANSPOSE(miTipoDatos)</f>
        <v>Población (el 01/01/2022)</v>
      </c>
    </row>
    <row r="4" spans="5:18" x14ac:dyDescent="0.35">
      <c r="L4" s="4"/>
      <c r="M4" s="4"/>
      <c r="N4" s="4"/>
      <c r="O4" s="4"/>
      <c r="P4" s="4"/>
      <c r="R4" s="2" t="str">
        <v>Área (km²)</v>
      </c>
    </row>
    <row r="5" spans="5:18" x14ac:dyDescent="0.35">
      <c r="R5" s="2" t="str">
        <v>Densidad (hab/km²)</v>
      </c>
    </row>
    <row r="6" spans="5:18" x14ac:dyDescent="0.35">
      <c r="R6" s="2" t="str">
        <v>Máximas (°C)</v>
      </c>
    </row>
    <row r="7" spans="5:18" x14ac:dyDescent="0.35">
      <c r="R7" s="2" t="str">
        <v>Mínimas máx. (°C)</v>
      </c>
    </row>
    <row r="8" spans="5:18" x14ac:dyDescent="0.35">
      <c r="R8" s="2" t="str">
        <v>Mínimas (°C)</v>
      </c>
    </row>
    <row r="9" spans="5:18" x14ac:dyDescent="0.35">
      <c r="R9" s="2" t="str">
        <v>Racha (km/h)</v>
      </c>
    </row>
    <row r="10" spans="5:18" x14ac:dyDescent="0.35">
      <c r="R10" s="2" t="str">
        <v>Velocidad máxima (km/h)</v>
      </c>
    </row>
    <row r="11" spans="5:18" x14ac:dyDescent="0.35">
      <c r="R11" s="2" t="str">
        <v>Precipitación (mm)</v>
      </c>
    </row>
    <row r="12" spans="5:18" x14ac:dyDescent="0.35"/>
    <row r="13" spans="5:18" x14ac:dyDescent="0.35"/>
    <row r="14" spans="5:18" x14ac:dyDescent="0.35"/>
    <row r="15" spans="5:18" x14ac:dyDescent="0.35"/>
    <row r="16" spans="5:18" x14ac:dyDescent="0.35"/>
    <row r="17" spans="12:17" x14ac:dyDescent="0.35"/>
    <row r="18" spans="12:17" x14ac:dyDescent="0.35"/>
    <row r="19" spans="12:17" x14ac:dyDescent="0.35"/>
    <row r="20" spans="12:17" x14ac:dyDescent="0.35"/>
    <row r="21" spans="12:17" x14ac:dyDescent="0.35"/>
    <row r="22" spans="12:17" x14ac:dyDescent="0.35"/>
    <row r="23" spans="12:17" x14ac:dyDescent="0.35"/>
    <row r="24" spans="12:17" x14ac:dyDescent="0.35"/>
    <row r="25" spans="12:17" x14ac:dyDescent="0.35"/>
    <row r="26" spans="12:17" x14ac:dyDescent="0.35"/>
    <row r="27" spans="12:17" x14ac:dyDescent="0.35"/>
    <row r="28" spans="12:17" x14ac:dyDescent="0.35"/>
    <row r="29" spans="12:17" x14ac:dyDescent="0.35"/>
    <row r="30" spans="12:17" x14ac:dyDescent="0.35"/>
    <row r="31" spans="12:17" x14ac:dyDescent="0.35">
      <c r="L31"/>
      <c r="M31"/>
      <c r="N31"/>
      <c r="O31"/>
      <c r="P31"/>
    </row>
    <row r="32" spans="12:17" ht="29" x14ac:dyDescent="0.35">
      <c r="L32" s="57" t="s">
        <v>138</v>
      </c>
      <c r="M32" s="58" t="str">
        <f>miMapa</f>
        <v>Máximas (°C)</v>
      </c>
      <c r="N32" s="57" t="str">
        <f>IF(OR(miMapa=TiempoMapa!$C$1,miMapa=TiempoMapa!$F$1,miMapa=TiempoMapa!$I$1,miMapa=TiempoMapa!$L$1,miMapa=TiempoMapa!$O$1),"Hora","")</f>
        <v>Hora</v>
      </c>
      <c r="O32" s="57" t="str">
        <f>IF(OR(miMapa=TiempoMapa!$C$1,miMapa=TiempoMapa!$F$1,miMapa=TiempoMapa!$I$1,miMapa=TiempoMapa!$L$1,miMapa=TiempoMapa!$O$1,miMapa=TiempoMapa!$R$1),"Estación","")</f>
        <v>Estación</v>
      </c>
      <c r="P32" s="59"/>
      <c r="Q32" s="60" t="s">
        <v>139</v>
      </c>
    </row>
    <row r="33" spans="1:17" ht="18.5" x14ac:dyDescent="0.35">
      <c r="A33" s="5" t="s">
        <v>6</v>
      </c>
      <c r="B33" s="66" t="s">
        <v>7</v>
      </c>
      <c r="C33" s="66"/>
      <c r="K33" s="61">
        <v>1</v>
      </c>
      <c r="L33" s="2" t="str" cm="1">
        <f t="array" ref="L33">IF($M33=0,"",IFERROR(INDEX(miListaProvincias,MATCH($M33,misDatosFiltrados,0)),""))</f>
        <v>Málaga</v>
      </c>
      <c r="M33" s="62" cm="1">
        <f t="array" ref="M33">IF(OR(miTotalDatos="",$K33&gt;MiTotalProvincias),"",IFERROR(IF(miMapa=$R$8,SMALL(misDatosFiltrados,$K33),LARGE(IFERROR(misDatosFiltrados,0),$K33)),""))</f>
        <v>27.800034</v>
      </c>
      <c r="N33" s="63" cm="1">
        <f t="array" ref="N33">IFERROR(INDEX(CHOOSE(miTiempo,TiempoMapa!$E$2:$E$53,TiempoMapa!$H$2:$H$53,TiempoMapa!$K$2:$K$53,TiempoMapa!$N$2:$N$53,TiempoMapa!$Q$2:$Q$53),$Q33),"")</f>
        <v>0.63888888888888884</v>
      </c>
      <c r="O33" s="2" t="str" cm="1">
        <f t="array" ref="O33">IFERROR(INDEX(CHOOSE(miTiempo,TiempoMapa!$D$2:$D$53,TiempoMapa!$G$2:$G$53,TiempoMapa!$J$2:$J$53,TiempoMapa!$M$2:$M$53,TiempoMapa!$P$2:$P$53,TiempoMapa!$S$2:$S$53),$Q33),"")</f>
        <v>Estepona</v>
      </c>
      <c r="Q33" s="64">
        <f>MATCH(Mapa!$L33,misProvincias,0)</f>
        <v>33</v>
      </c>
    </row>
    <row r="34" spans="1:17" ht="15.5" x14ac:dyDescent="0.35">
      <c r="A34" s="5" t="s">
        <v>8</v>
      </c>
      <c r="B34" s="67" t="s">
        <v>140</v>
      </c>
      <c r="C34" s="67"/>
      <c r="D34" s="67"/>
      <c r="E34" s="67"/>
      <c r="F34" s="67"/>
      <c r="G34" s="67"/>
      <c r="H34" s="65"/>
      <c r="K34" s="64">
        <f>K33+1</f>
        <v>2</v>
      </c>
      <c r="L34" s="2" t="str" cm="1">
        <f t="array" ref="L34">IF($M34=0,"",IFERROR(INDEX(miListaProvincias,MATCH($M34,misDatosFiltrados,0)),""))</f>
        <v>Sevilla</v>
      </c>
      <c r="M34" s="62" cm="1">
        <f t="array" ref="M34">IF(OR(miTotalDatos="",$K34&gt;MiTotalProvincias),"",IFERROR(IF(miMapa=$R$8,SMALL(misDatosFiltrados,$K34),LARGE(IFERROR(misDatosFiltrados,0),$K34)),""))</f>
        <v>27.100044</v>
      </c>
      <c r="N34" s="63" cm="1">
        <f t="array" ref="N34">IFERROR(INDEX(CHOOSE(miTiempo,TiempoMapa!$E$2:$E$53,TiempoMapa!$H$2:$H$53,TiempoMapa!$K$2:$K$53,TiempoMapa!$N$2:$N$53,TiempoMapa!$Q$2:$Q$53),$Q34),"")</f>
        <v>0.73611111111111116</v>
      </c>
      <c r="O34" s="2" t="str" cm="1">
        <f t="array" ref="O34">IFERROR(INDEX(CHOOSE(miTiempo,TiempoMapa!$D$2:$D$53,TiempoMapa!$G$2:$G$53,TiempoMapa!$J$2:$J$53,TiempoMapa!$M$2:$M$53,TiempoMapa!$P$2:$P$53,TiempoMapa!$S$2:$S$53),$Q34),"")</f>
        <v>Sevilla, Tablada</v>
      </c>
      <c r="Q34" s="64">
        <f>MATCH(Mapa!$L34,misProvincias,0)</f>
        <v>43</v>
      </c>
    </row>
    <row r="35" spans="1:17" x14ac:dyDescent="0.35">
      <c r="A35" s="5" t="s">
        <v>9</v>
      </c>
      <c r="B35" s="68" t="s">
        <v>146</v>
      </c>
      <c r="C35" s="68"/>
      <c r="D35" s="68"/>
      <c r="E35" s="68"/>
      <c r="F35" s="68"/>
      <c r="G35" s="68"/>
      <c r="K35" s="64">
        <f t="shared" ref="K35:K37" si="0">K34+1</f>
        <v>3</v>
      </c>
      <c r="L35" s="2" t="str" cm="1">
        <f t="array" ref="L35">IF($M35=0,"",IFERROR(INDEX(miListaProvincias,MATCH($M35,misDatosFiltrados,0)),""))</f>
        <v>Cádiz</v>
      </c>
      <c r="M35" s="62" cm="1">
        <f t="array" ref="M35">IF(OR(miTotalDatos="",$K35&gt;MiTotalProvincias),"",IFERROR(IF(miMapa=$R$8,SMALL(misDatosFiltrados,$K35),LARGE(IFERROR(misDatosFiltrados,0),$K35)),""))</f>
        <v>26.700012000000001</v>
      </c>
      <c r="N35" s="63" cm="1">
        <f t="array" ref="N35">IFERROR(INDEX(CHOOSE(miTiempo,TiempoMapa!$E$2:$E$53,TiempoMapa!$H$2:$H$53,TiempoMapa!$K$2:$K$53,TiempoMapa!$N$2:$N$53,TiempoMapa!$Q$2:$Q$53),$Q35),"")</f>
        <v>0.625</v>
      </c>
      <c r="O35" s="2" t="str" cm="1">
        <f t="array" ref="O35">IFERROR(INDEX(CHOOSE(miTiempo,TiempoMapa!$D$2:$D$53,TiempoMapa!$G$2:$G$53,TiempoMapa!$J$2:$J$53,TiempoMapa!$M$2:$M$53,TiempoMapa!$P$2:$P$53,TiempoMapa!$S$2:$S$53),$Q35),"")</f>
        <v>San Roque</v>
      </c>
      <c r="Q35" s="64">
        <f>MATCH(Mapa!$L35,misProvincias,0)</f>
        <v>11</v>
      </c>
    </row>
    <row r="36" spans="1:17" x14ac:dyDescent="0.35">
      <c r="A36" s="5" t="s">
        <v>11</v>
      </c>
      <c r="B36" s="68" t="s">
        <v>13</v>
      </c>
      <c r="C36" s="68"/>
      <c r="D36" s="68"/>
      <c r="E36" s="68"/>
      <c r="F36" s="68"/>
      <c r="G36" s="68"/>
      <c r="K36" s="64">
        <f t="shared" si="0"/>
        <v>4</v>
      </c>
      <c r="L36" s="2" t="str" cm="1">
        <f t="array" ref="L36">IF($M36=0,"",IFERROR(INDEX(miListaProvincias,MATCH($M36,misDatosFiltrados,0)),""))</f>
        <v>Almería</v>
      </c>
      <c r="M36" s="62" cm="1">
        <f t="array" ref="M36">IF(OR(miTotalDatos="",$K36&gt;MiTotalProvincias),"",IFERROR(IF(miMapa=$R$8,SMALL(misDatosFiltrados,$K36),LARGE(IFERROR(misDatosFiltrados,0),$K36)),""))</f>
        <v>26.100005000000003</v>
      </c>
      <c r="N36" s="63" cm="1">
        <f t="array" ref="N36">IFERROR(INDEX(CHOOSE(miTiempo,TiempoMapa!$E$2:$E$53,TiempoMapa!$H$2:$H$53,TiempoMapa!$K$2:$K$53,TiempoMapa!$N$2:$N$53,TiempoMapa!$Q$2:$Q$53),$Q36),"")</f>
        <v>0.65277777777777779</v>
      </c>
      <c r="O36" s="2" t="str" cm="1">
        <f t="array" ref="O36">IFERROR(INDEX(CHOOSE(miTiempo,TiempoMapa!$D$2:$D$53,TiempoMapa!$G$2:$G$53,TiempoMapa!$J$2:$J$53,TiempoMapa!$M$2:$M$53,TiempoMapa!$P$2:$P$53,TiempoMapa!$S$2:$S$53),$Q36),"")</f>
        <v>Albox</v>
      </c>
      <c r="Q36" s="64">
        <f>MATCH(Mapa!$L36,misProvincias,0)</f>
        <v>4</v>
      </c>
    </row>
    <row r="37" spans="1:17" x14ac:dyDescent="0.35">
      <c r="B37" s="6" t="s">
        <v>12</v>
      </c>
      <c r="K37" s="64">
        <f t="shared" si="0"/>
        <v>5</v>
      </c>
      <c r="L37" s="2" t="str" cm="1">
        <f t="array" ref="L37">IF($M37=0,"",IFERROR(INDEX(miListaProvincias,MATCH($M37,misDatosFiltrados,0)),""))</f>
        <v>Huelva</v>
      </c>
      <c r="M37" s="62" cm="1">
        <f t="array" ref="M37">IF(OR(miTotalDatos="",$K37&gt;MiTotalProvincias),"",IFERROR(IF(miMapa=$R$8,SMALL(misDatosFiltrados,$K37),LARGE(IFERROR(misDatosFiltrados,0),$K37)),""))</f>
        <v>26.000022999999999</v>
      </c>
      <c r="N37" s="63" cm="1">
        <f t="array" ref="N37">IFERROR(INDEX(CHOOSE(miTiempo,TiempoMapa!$E$2:$E$53,TiempoMapa!$H$2:$H$53,TiempoMapa!$K$2:$K$53,TiempoMapa!$N$2:$N$53,TiempoMapa!$Q$2:$Q$53),$Q37),"")</f>
        <v>0.73611111111111116</v>
      </c>
      <c r="O37" s="2" t="str" cm="1">
        <f t="array" ref="O37">IFERROR(INDEX(CHOOSE(miTiempo,TiempoMapa!$D$2:$D$53,TiempoMapa!$G$2:$G$53,TiempoMapa!$J$2:$J$53,TiempoMapa!$M$2:$M$53,TiempoMapa!$P$2:$P$53,TiempoMapa!$S$2:$S$53),$Q37),"")</f>
        <v>Ayamonte</v>
      </c>
      <c r="Q37" s="64">
        <f>MATCH(Mapa!$L37,misProvincias,0)</f>
        <v>22</v>
      </c>
    </row>
    <row r="38" spans="1:17" x14ac:dyDescent="0.35"/>
  </sheetData>
  <sheetProtection sheet="1" objects="1" scenarios="1"/>
  <mergeCells count="4">
    <mergeCell ref="B33:C33"/>
    <mergeCell ref="B34:G34"/>
    <mergeCell ref="B35:G35"/>
    <mergeCell ref="B36:G36"/>
  </mergeCells>
  <dataValidations count="1">
    <dataValidation type="list" allowBlank="1" showInputMessage="1" showErrorMessage="1" sqref="R2" xr:uid="{0715B7BB-B089-49EF-ACB7-B59FEACFD5C9}">
      <formula1>$R$3:$R$11</formula1>
    </dataValidation>
  </dataValidations>
  <hyperlinks>
    <hyperlink ref="B35" r:id="rId1" display="https://creativecommons.org/licenses/by-nc-sa/3.0/deed.es" xr:uid="{B991A39A-B147-43D7-AD18-A5BD4A021FB9}"/>
    <hyperlink ref="B33" r:id="rId2" xr:uid="{C4AA9719-957A-415A-9A85-BF8A2A9057FA}"/>
    <hyperlink ref="B36" r:id="rId3" display="https://www.aemet.es/es/nota_legal" xr:uid="{230B9FCF-63C4-49D4-9B97-306DAC606DCD}"/>
    <hyperlink ref="B34" r:id="rId4" display="https://pedrowave.blogspot.com/2022/07/mapa-del-clima-espanol.html" xr:uid="{7E2DD91D-5C59-48E0-90F2-7E598C316CDB}"/>
    <hyperlink ref="B35:G35" r:id="rId5" display="Creative Commons — Atribución-NoComercial-CompartirIgual 4.0 No portada" xr:uid="{4043DBEB-A9F1-439C-B390-A3B6CF27C91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4" orientation="landscape" r:id="rId6"/>
  <drawing r:id="rId7"/>
  <legacyDrawing r:id="rId8"/>
  <controls>
    <mc:AlternateContent xmlns:mc="http://schemas.openxmlformats.org/markup-compatibility/2006">
      <mc:Choice Requires="x14">
        <control shapeId="4097" r:id="rId9" name="Cuadro Combinado Mapa">
          <controlPr defaultSize="0" autoLine="0" altText="Desplegable selección datos del mapa" linkedCell="R2" listFillRange="R3:R11" r:id="rId10">
            <anchor>
              <from>
                <xdr:col>11</xdr:col>
                <xdr:colOff>463550</xdr:colOff>
                <xdr:row>0</xdr:row>
                <xdr:rowOff>101600</xdr:rowOff>
              </from>
              <to>
                <xdr:col>14</xdr:col>
                <xdr:colOff>1111250</xdr:colOff>
                <xdr:row>1</xdr:row>
                <xdr:rowOff>228600</xdr:rowOff>
              </to>
            </anchor>
          </controlPr>
        </control>
      </mc:Choice>
      <mc:Fallback>
        <control shapeId="4097" r:id="rId9" name="Cuadro Combinado Mapa"/>
      </mc:Fallback>
    </mc:AlternateContent>
    <mc:AlternateContent xmlns:mc="http://schemas.openxmlformats.org/markup-compatibility/2006">
      <mc:Choice Requires="x14">
        <control shapeId="4098" r:id="rId11" name="Barra Desplazamiento TOP5">
          <controlPr defaultSize="0" autoLine="0" altText="Control TOP5" linkedCell="K33" r:id="rId12">
            <anchor>
              <from>
                <xdr:col>9</xdr:col>
                <xdr:colOff>558800</xdr:colOff>
                <xdr:row>32</xdr:row>
                <xdr:rowOff>0</xdr:rowOff>
              </from>
              <to>
                <xdr:col>10</xdr:col>
                <xdr:colOff>19050</xdr:colOff>
                <xdr:row>37</xdr:row>
                <xdr:rowOff>6350</xdr:rowOff>
              </to>
            </anchor>
          </controlPr>
        </control>
      </mc:Choice>
      <mc:Fallback>
        <control shapeId="4098" r:id="rId11" name="Barra Desplazamiento TOP5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6593A370-F4FE-4FB4-A9C7-25939D97E70C}">
            <xm:f>OR($R$2=TiempoMapa!$C$1,$R$2=TiempoMapa!$F$1,$R$2=TiempoMapa!$I$1)</xm:f>
            <x14:dxf>
              <numFmt numFmtId="171" formatCode="[&lt;50]0.0;;;"/>
            </x14:dxf>
          </x14:cfRule>
          <x14:cfRule type="expression" priority="2" stopIfTrue="1" id="{0590106B-B669-4800-A181-EBD38F79C3BA}">
            <xm:f>$R$2=TiempoMapa!$R$1</xm:f>
            <x14:dxf>
              <numFmt numFmtId="170" formatCode="0.0;;;"/>
            </x14:dxf>
          </x14:cfRule>
          <xm:sqref>M33:M37</xm:sqref>
        </x14:conditionalFormatting>
      </x14:conditionalFormattings>
    </ext>
    <ext xmlns:x15="http://schemas.microsoft.com/office/spreadsheetml/2010/11/main" uri="{3A4CF648-6AED-40f4-86FF-DC5316D8AED3}">
      <x14:slicerList xmlns:x14="http://schemas.microsoft.com/office/spreadsheetml/2009/9/main">
        <x14:slicer r:id="rId13"/>
      </x14:slicerList>
    </ext>
    <ext xmlns:x15="http://schemas.microsoft.com/office/spreadsheetml/2010/11/main" uri="{7E03D99C-DC04-49d9-9315-930204A7B6E9}">
      <x15:timelineRefs>
        <x15:timelineRef r:id="rId14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2981-3309-4B69-86E9-1A5D94B5F196}">
  <sheetPr codeName="Hoja5">
    <tabColor rgb="FFFFC000"/>
    <pageSetUpPr fitToPage="1"/>
  </sheetPr>
  <dimension ref="A1:P54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81640625" defaultRowHeight="14.5" x14ac:dyDescent="0.35"/>
  <cols>
    <col min="1" max="1" width="20" style="3" bestFit="1" customWidth="1"/>
    <col min="2" max="2" width="23.81640625" style="3" bestFit="1" customWidth="1"/>
    <col min="3" max="3" width="30.453125" style="3" bestFit="1" customWidth="1"/>
    <col min="4" max="4" width="12.54296875" style="3" customWidth="1"/>
    <col min="5" max="5" width="24.81640625" style="3" bestFit="1" customWidth="1"/>
    <col min="6" max="6" width="12" style="3" bestFit="1" customWidth="1"/>
    <col min="7" max="7" width="20" style="3" bestFit="1" customWidth="1"/>
    <col min="8" max="8" width="14.453125" style="3" bestFit="1" customWidth="1"/>
    <col min="9" max="9" width="18.54296875" style="3" bestFit="1" customWidth="1"/>
    <col min="10" max="10" width="13.81640625" style="3" bestFit="1" customWidth="1"/>
    <col min="11" max="11" width="13.81640625" style="3" customWidth="1"/>
    <col min="12" max="12" width="24.90625" style="3" bestFit="1" customWidth="1"/>
    <col min="13" max="13" width="19.08984375" style="3" bestFit="1" customWidth="1"/>
    <col min="14" max="14" width="8.54296875" style="3" bestFit="1" customWidth="1"/>
    <col min="15" max="15" width="10.81640625" style="3"/>
    <col min="16" max="16" width="12.81640625" style="3" bestFit="1" customWidth="1"/>
    <col min="17" max="16384" width="10.81640625" style="3"/>
  </cols>
  <sheetData>
    <row r="1" spans="1:16" x14ac:dyDescent="0.35">
      <c r="A1" s="42" t="s">
        <v>3</v>
      </c>
      <c r="B1" s="42" t="s">
        <v>127</v>
      </c>
      <c r="C1" s="42" t="s">
        <v>20</v>
      </c>
      <c r="D1" s="42" t="s">
        <v>141</v>
      </c>
      <c r="E1" s="43" t="s">
        <v>128</v>
      </c>
      <c r="F1" s="43" t="s">
        <v>129</v>
      </c>
      <c r="G1" s="42" t="s">
        <v>130</v>
      </c>
      <c r="H1" s="43" t="s">
        <v>14</v>
      </c>
      <c r="I1" s="43" t="s">
        <v>15</v>
      </c>
      <c r="J1" s="43" t="s">
        <v>16</v>
      </c>
      <c r="K1" s="43" t="s">
        <v>17</v>
      </c>
      <c r="L1" s="43" t="s">
        <v>18</v>
      </c>
      <c r="M1" s="43" t="s">
        <v>19</v>
      </c>
      <c r="N1" s="42" t="s">
        <v>131</v>
      </c>
      <c r="O1" s="42" t="s">
        <v>132</v>
      </c>
      <c r="P1" s="42" t="s">
        <v>133</v>
      </c>
    </row>
    <row r="2" spans="1:16" x14ac:dyDescent="0.35">
      <c r="A2" s="3" t="s">
        <v>21</v>
      </c>
      <c r="B2" s="3" t="s">
        <v>22</v>
      </c>
      <c r="C2" s="3" t="str">
        <f>"Provincia de " &amp; TablaProvincias7[[#This Row],[50 Provincias + 2 CA*]]</f>
        <v>Provincia de Álava</v>
      </c>
      <c r="D2" s="44">
        <f t="shared" ref="D2" si="0">IFERROR(INDEX($E2:$M2,1,MATCH(miMapa,miTipoDatos,0))+ROW()*0.000001,"")</f>
        <v>15.300002000000001</v>
      </c>
      <c r="E2" s="44">
        <v>329856</v>
      </c>
      <c r="F2" s="44">
        <v>3037</v>
      </c>
      <c r="G2" s="44">
        <f>TablaProvincias7[[#This Row],[Población (el 01/01/2022)]]/TablaProvincias7[[#This Row],[Área (km²)]]</f>
        <v>108.61244649324992</v>
      </c>
      <c r="H2" s="45" cm="1">
        <f t="array" ref="H2">INDEX(TiempoMapa!$C$2:$C$53,TablaProvincias7[[#This Row],[Fila Tiempo]])</f>
        <v>15.3</v>
      </c>
      <c r="I2" s="45" cm="1">
        <f t="array" ref="I2">INDEX(TiempoMapa!$F$2:$F$53,TablaProvincias7[[#This Row],[Fila Tiempo]])</f>
        <v>6.3</v>
      </c>
      <c r="J2" s="45">
        <f>IF(SUBTOTAL(103,TablaProvincias7[[#This Row],[Provincias]])=0,100,TablaProvincias7[[#This Row],[Mínimas]])</f>
        <v>-0.6</v>
      </c>
      <c r="K2" s="46" cm="1">
        <f t="array" ref="K2">INDEX(TiempoMapa!$L$2:$L$53,TablaProvincias7[[#This Row],[Fila Tiempo]])</f>
        <v>38</v>
      </c>
      <c r="L2" s="46" cm="1">
        <f t="array" ref="L2">INDEX(TiempoMapa!$O$2:$O$53,TablaProvincias7[[#This Row],[Fila Tiempo]])</f>
        <v>21</v>
      </c>
      <c r="M2" s="47" cm="1">
        <f t="array" ref="M2">INDEX(TiempoMapa!$R$2:$R$53,TablaProvincias7[[#This Row],[Fila Tiempo]])</f>
        <v>4.5999999999999996</v>
      </c>
      <c r="N2" s="3">
        <f>IF(miMapa=TiempoMapa!$I$1,1,IF(AND(miMapa=TiempoMapa!$R$1,TablaProvincias7[[#This Row],[Precipitación (mm)]]=0),0,SUBTOTAL(103,TablaProvincias7[[#This Row],[Provincias]])))</f>
        <v>1</v>
      </c>
      <c r="O2" s="45" cm="1">
        <f t="array" ref="O2">INDEX(TiempoMapa!$I$2:$I$53,TablaProvincias7[[#This Row],[Fila Tiempo]])</f>
        <v>-0.6</v>
      </c>
      <c r="P2" s="3">
        <f>MATCH(TablaProvincias7[[#This Row],[50 Provincias + 2 CA*]],misProvincias,0)</f>
        <v>1</v>
      </c>
    </row>
    <row r="3" spans="1:16" x14ac:dyDescent="0.35">
      <c r="A3" s="3" t="s">
        <v>23</v>
      </c>
      <c r="B3" s="3" t="s">
        <v>24</v>
      </c>
      <c r="C3" s="3" t="str">
        <f>"Provincia de " &amp; TablaProvincias7[[#This Row],[50 Provincias + 2 CA*]]</f>
        <v>Provincia de Albacete</v>
      </c>
      <c r="D3" s="44">
        <f t="shared" ref="D3" si="1">IFERROR(INDEX($E3:$M3,1,MATCH(miMapa,miTipoDatos,0))+ROW()*0.000001,"")</f>
        <v>23.100003000000001</v>
      </c>
      <c r="E3" s="44">
        <v>387735</v>
      </c>
      <c r="F3" s="44">
        <v>14924</v>
      </c>
      <c r="G3" s="44">
        <f>TablaProvincias7[[#This Row],[Población (el 01/01/2022)]]/TablaProvincias7[[#This Row],[Área (km²)]]</f>
        <v>25.980635218440096</v>
      </c>
      <c r="H3" s="45" cm="1">
        <f t="array" ref="H3">INDEX(TiempoMapa!$C$2:$C$53,TablaProvincias7[[#This Row],[Fila Tiempo]])</f>
        <v>23.1</v>
      </c>
      <c r="I3" s="45" cm="1">
        <f t="array" ref="I3">INDEX(TiempoMapa!$F$2:$F$53,TablaProvincias7[[#This Row],[Fila Tiempo]])</f>
        <v>6.4</v>
      </c>
      <c r="J3" s="45">
        <f>IF(SUBTOTAL(103,TablaProvincias7[[#This Row],[Provincias]])=0,100,TablaProvincias7[[#This Row],[Mínimas]])</f>
        <v>-0.1</v>
      </c>
      <c r="K3" s="46" cm="1">
        <f t="array" ref="K3">INDEX(TiempoMapa!$L$2:$L$53,TablaProvincias7[[#This Row],[Fila Tiempo]])</f>
        <v>47</v>
      </c>
      <c r="L3" s="46" cm="1">
        <f t="array" ref="L3">INDEX(TiempoMapa!$O$2:$O$53,TablaProvincias7[[#This Row],[Fila Tiempo]])</f>
        <v>28</v>
      </c>
      <c r="M3" s="47" cm="1">
        <f t="array" ref="M3">INDEX(TiempoMapa!$R$2:$R$53,TablaProvincias7[[#This Row],[Fila Tiempo]])</f>
        <v>2.2000000000000002</v>
      </c>
      <c r="N3" s="3">
        <f>IF(miMapa=TiempoMapa!$I$1,1,IF(AND(miMapa=TiempoMapa!$R$1,TablaProvincias7[[#This Row],[Precipitación (mm)]]=0),0,SUBTOTAL(103,TablaProvincias7[[#This Row],[Provincias]])))</f>
        <v>1</v>
      </c>
      <c r="O3" s="45" cm="1">
        <f t="array" ref="O3">INDEX(TiempoMapa!$I$2:$I$53,TablaProvincias7[[#This Row],[Fila Tiempo]])</f>
        <v>-0.1</v>
      </c>
      <c r="P3" s="3">
        <f>MATCH(TablaProvincias7[[#This Row],[50 Provincias + 2 CA*]],misProvincias,0)</f>
        <v>2</v>
      </c>
    </row>
    <row r="4" spans="1:16" x14ac:dyDescent="0.35">
      <c r="A4" s="3" t="s">
        <v>25</v>
      </c>
      <c r="B4" s="3" t="s">
        <v>26</v>
      </c>
      <c r="C4" s="3" t="str">
        <f>"Provincia de " &amp; TablaProvincias7[[#This Row],[50 Provincias + 2 CA*]]</f>
        <v>Provincia de Alicante</v>
      </c>
      <c r="D4" s="44">
        <f t="shared" ref="D4" si="2">IFERROR(INDEX($E4:$M4,1,MATCH(miMapa,miTipoDatos,0))+ROW()*0.000001,"")</f>
        <v>23.100004000000002</v>
      </c>
      <c r="E4" s="44">
        <v>1904362</v>
      </c>
      <c r="F4" s="44" vm="1">
        <v>5816.5</v>
      </c>
      <c r="G4" s="44">
        <f>TablaProvincias7[[#This Row],[Población (el 01/01/2022)]]/TablaProvincias7[[#This Row],[Área (km²)]]</f>
        <v>327.40685979540962</v>
      </c>
      <c r="H4" s="45" cm="1">
        <f t="array" ref="H4">INDEX(TiempoMapa!$C$2:$C$53,TablaProvincias7[[#This Row],[Fila Tiempo]])</f>
        <v>23.1</v>
      </c>
      <c r="I4" s="45" cm="1">
        <f t="array" ref="I4">INDEX(TiempoMapa!$F$2:$F$53,TablaProvincias7[[#This Row],[Fila Tiempo]])</f>
        <v>10.3</v>
      </c>
      <c r="J4" s="45">
        <f>IF(SUBTOTAL(103,TablaProvincias7[[#This Row],[Provincias]])=0,100,TablaProvincias7[[#This Row],[Mínimas]])</f>
        <v>3.1</v>
      </c>
      <c r="K4" s="46" cm="1">
        <f t="array" ref="K4">INDEX(TiempoMapa!$L$2:$L$53,TablaProvincias7[[#This Row],[Fila Tiempo]])</f>
        <v>34</v>
      </c>
      <c r="L4" s="46" cm="1">
        <f t="array" ref="L4">INDEX(TiempoMapa!$O$2:$O$53,TablaProvincias7[[#This Row],[Fila Tiempo]])</f>
        <v>22</v>
      </c>
      <c r="M4" s="47" cm="1">
        <f t="array" ref="M4">INDEX(TiempoMapa!$R$2:$R$53,TablaProvincias7[[#This Row],[Fila Tiempo]])</f>
        <v>2.6</v>
      </c>
      <c r="N4" s="3">
        <f>IF(miMapa=TiempoMapa!$I$1,1,IF(AND(miMapa=TiempoMapa!$R$1,TablaProvincias7[[#This Row],[Precipitación (mm)]]=0),0,SUBTOTAL(103,TablaProvincias7[[#This Row],[Provincias]])))</f>
        <v>1</v>
      </c>
      <c r="O4" s="45" cm="1">
        <f t="array" ref="O4">INDEX(TiempoMapa!$I$2:$I$53,TablaProvincias7[[#This Row],[Fila Tiempo]])</f>
        <v>3.1</v>
      </c>
      <c r="P4" s="3">
        <f>MATCH(TablaProvincias7[[#This Row],[50 Provincias + 2 CA*]],misProvincias,0)</f>
        <v>3</v>
      </c>
    </row>
    <row r="5" spans="1:16" x14ac:dyDescent="0.35">
      <c r="A5" s="3" t="s">
        <v>27</v>
      </c>
      <c r="B5" s="3" t="s">
        <v>28</v>
      </c>
      <c r="C5" s="3" t="str">
        <f>"Provincia de " &amp; TablaProvincias7[[#This Row],[50 Provincias + 2 CA*]]</f>
        <v>Provincia de Almería</v>
      </c>
      <c r="D5" s="44">
        <f t="shared" ref="D5" si="3">IFERROR(INDEX($E5:$M5,1,MATCH(miMapa,miTipoDatos,0))+ROW()*0.000001,"")</f>
        <v>26.100005000000003</v>
      </c>
      <c r="E5" s="44">
        <v>723899</v>
      </c>
      <c r="F5" s="44" vm="2">
        <v>8774.8700000000008</v>
      </c>
      <c r="G5" s="44">
        <f>TablaProvincias7[[#This Row],[Población (el 01/01/2022)]]/TablaProvincias7[[#This Row],[Área (km²)]]</f>
        <v>82.496834710941584</v>
      </c>
      <c r="H5" s="45" cm="1">
        <f t="array" ref="H5">INDEX(TiempoMapa!$C$2:$C$53,TablaProvincias7[[#This Row],[Fila Tiempo]])</f>
        <v>26.1</v>
      </c>
      <c r="I5" s="45" cm="1">
        <f t="array" ref="I5">INDEX(TiempoMapa!$F$2:$F$53,TablaProvincias7[[#This Row],[Fila Tiempo]])</f>
        <v>15.4</v>
      </c>
      <c r="J5" s="45">
        <f>IF(SUBTOTAL(103,TablaProvincias7[[#This Row],[Provincias]])=0,100,TablaProvincias7[[#This Row],[Mínimas]])</f>
        <v>6.2</v>
      </c>
      <c r="K5" s="46" cm="1">
        <f t="array" ref="K5">INDEX(TiempoMapa!$L$2:$L$53,TablaProvincias7[[#This Row],[Fila Tiempo]])</f>
        <v>58</v>
      </c>
      <c r="L5" s="46" cm="1">
        <f t="array" ref="L5">INDEX(TiempoMapa!$O$2:$O$53,TablaProvincias7[[#This Row],[Fila Tiempo]])</f>
        <v>48</v>
      </c>
      <c r="M5" s="47" cm="1">
        <f t="array" ref="M5">INDEX(TiempoMapa!$R$2:$R$53,TablaProvincias7[[#This Row],[Fila Tiempo]])</f>
        <v>0</v>
      </c>
      <c r="N5" s="3">
        <f>IF(miMapa=TiempoMapa!$I$1,1,IF(AND(miMapa=TiempoMapa!$R$1,TablaProvincias7[[#This Row],[Precipitación (mm)]]=0),0,SUBTOTAL(103,TablaProvincias7[[#This Row],[Provincias]])))</f>
        <v>1</v>
      </c>
      <c r="O5" s="45" cm="1">
        <f t="array" ref="O5">INDEX(TiempoMapa!$I$2:$I$53,TablaProvincias7[[#This Row],[Fila Tiempo]])</f>
        <v>6.2</v>
      </c>
      <c r="P5" s="3">
        <f>MATCH(TablaProvincias7[[#This Row],[50 Provincias + 2 CA*]],misProvincias,0)</f>
        <v>4</v>
      </c>
    </row>
    <row r="6" spans="1:16" x14ac:dyDescent="0.35">
      <c r="A6" s="3" t="s">
        <v>29</v>
      </c>
      <c r="B6" s="3" t="s">
        <v>29</v>
      </c>
      <c r="C6" s="3" t="str">
        <f>"Provincia de " &amp; TablaProvincias7[[#This Row],[50 Provincias + 2 CA*]]</f>
        <v>Provincia de Asturias</v>
      </c>
      <c r="D6" s="44">
        <f t="shared" ref="D6" si="4">IFERROR(INDEX($E6:$M6,1,MATCH(miMapa,miTipoDatos,0))+ROW()*0.000001,"")</f>
        <v>16.900005999999998</v>
      </c>
      <c r="E6" s="44">
        <v>1006193</v>
      </c>
      <c r="F6" s="44" vm="3">
        <v>10604</v>
      </c>
      <c r="G6" s="44">
        <f>TablaProvincias7[[#This Row],[Población (el 01/01/2022)]]/TablaProvincias7[[#This Row],[Área (km²)]]</f>
        <v>94.888061109015467</v>
      </c>
      <c r="H6" s="45" cm="1">
        <f t="array" ref="H6">INDEX(TiempoMapa!$C$2:$C$53,TablaProvincias7[[#This Row],[Fila Tiempo]])</f>
        <v>16.899999999999999</v>
      </c>
      <c r="I6" s="45" cm="1">
        <f t="array" ref="I6">INDEX(TiempoMapa!$F$2:$F$53,TablaProvincias7[[#This Row],[Fila Tiempo]])</f>
        <v>10.199999999999999</v>
      </c>
      <c r="J6" s="45">
        <f>IF(SUBTOTAL(103,TablaProvincias7[[#This Row],[Provincias]])=0,100,TablaProvincias7[[#This Row],[Mínimas]])</f>
        <v>-0.5</v>
      </c>
      <c r="K6" s="46" cm="1">
        <f t="array" ref="K6">INDEX(TiempoMapa!$L$2:$L$53,TablaProvincias7[[#This Row],[Fila Tiempo]])</f>
        <v>47</v>
      </c>
      <c r="L6" s="46" cm="1">
        <f t="array" ref="L6">INDEX(TiempoMapa!$O$2:$O$53,TablaProvincias7[[#This Row],[Fila Tiempo]])</f>
        <v>34</v>
      </c>
      <c r="M6" s="47" cm="1">
        <f t="array" ref="M6">INDEX(TiempoMapa!$R$2:$R$53,TablaProvincias7[[#This Row],[Fila Tiempo]])</f>
        <v>12</v>
      </c>
      <c r="N6" s="3">
        <f>IF(miMapa=TiempoMapa!$I$1,1,IF(AND(miMapa=TiempoMapa!$R$1,TablaProvincias7[[#This Row],[Precipitación (mm)]]=0),0,SUBTOTAL(103,TablaProvincias7[[#This Row],[Provincias]])))</f>
        <v>1</v>
      </c>
      <c r="O6" s="45" cm="1">
        <f t="array" ref="O6">INDEX(TiempoMapa!$I$2:$I$53,TablaProvincias7[[#This Row],[Fila Tiempo]])</f>
        <v>-0.5</v>
      </c>
      <c r="P6" s="3">
        <f>MATCH(TablaProvincias7[[#This Row],[50 Provincias + 2 CA*]],misProvincias,0)</f>
        <v>5</v>
      </c>
    </row>
    <row r="7" spans="1:16" x14ac:dyDescent="0.35">
      <c r="A7" s="3" t="s">
        <v>30</v>
      </c>
      <c r="B7" s="3" t="s">
        <v>31</v>
      </c>
      <c r="C7" s="3" t="str">
        <f>"Provincia de " &amp; TablaProvincias7[[#This Row],[50 Provincias + 2 CA*]]</f>
        <v>Provincia de Ávila</v>
      </c>
      <c r="D7" s="44">
        <f t="shared" ref="D7" si="5">IFERROR(INDEX($E7:$M7,1,MATCH(miMapa,miTipoDatos,0))+ROW()*0.000001,"")</f>
        <v>17.500007</v>
      </c>
      <c r="E7" s="44">
        <v>159062</v>
      </c>
      <c r="F7" s="44">
        <v>8050</v>
      </c>
      <c r="G7" s="44">
        <f>TablaProvincias7[[#This Row],[Población (el 01/01/2022)]]/TablaProvincias7[[#This Row],[Área (km²)]]</f>
        <v>19.759254658385093</v>
      </c>
      <c r="H7" s="45" cm="1">
        <f t="array" ref="H7">INDEX(TiempoMapa!$C$2:$C$53,TablaProvincias7[[#This Row],[Fila Tiempo]])</f>
        <v>17.5</v>
      </c>
      <c r="I7" s="45" cm="1">
        <f t="array" ref="I7">INDEX(TiempoMapa!$F$2:$F$53,TablaProvincias7[[#This Row],[Fila Tiempo]])</f>
        <v>7.9</v>
      </c>
      <c r="J7" s="45">
        <f>IF(SUBTOTAL(103,TablaProvincias7[[#This Row],[Provincias]])=0,100,TablaProvincias7[[#This Row],[Mínimas]])</f>
        <v>-1.8</v>
      </c>
      <c r="K7" s="46" cm="1">
        <f t="array" ref="K7">INDEX(TiempoMapa!$L$2:$L$53,TablaProvincias7[[#This Row],[Fila Tiempo]])</f>
        <v>39</v>
      </c>
      <c r="L7" s="46" cm="1">
        <f t="array" ref="L7">INDEX(TiempoMapa!$O$2:$O$53,TablaProvincias7[[#This Row],[Fila Tiempo]])</f>
        <v>26</v>
      </c>
      <c r="M7" s="47" cm="1">
        <f t="array" ref="M7">INDEX(TiempoMapa!$R$2:$R$53,TablaProvincias7[[#This Row],[Fila Tiempo]])</f>
        <v>0</v>
      </c>
      <c r="N7" s="3">
        <f>IF(miMapa=TiempoMapa!$I$1,1,IF(AND(miMapa=TiempoMapa!$R$1,TablaProvincias7[[#This Row],[Precipitación (mm)]]=0),0,SUBTOTAL(103,TablaProvincias7[[#This Row],[Provincias]])))</f>
        <v>1</v>
      </c>
      <c r="O7" s="45" cm="1">
        <f t="array" ref="O7">INDEX(TiempoMapa!$I$2:$I$53,TablaProvincias7[[#This Row],[Fila Tiempo]])</f>
        <v>-1.8</v>
      </c>
      <c r="P7" s="3">
        <f>MATCH(TablaProvincias7[[#This Row],[50 Provincias + 2 CA*]],misProvincias,0)</f>
        <v>6</v>
      </c>
    </row>
    <row r="8" spans="1:16" x14ac:dyDescent="0.35">
      <c r="A8" s="3" t="s">
        <v>32</v>
      </c>
      <c r="B8" s="3" t="s">
        <v>33</v>
      </c>
      <c r="C8" s="3" t="str">
        <f>"Provincia de " &amp; TablaProvincias7[[#This Row],[50 Provincias + 2 CA*]]</f>
        <v>Provincia de Badajoz</v>
      </c>
      <c r="D8" s="44">
        <f t="shared" ref="D8" si="6">IFERROR(INDEX($E8:$M8,1,MATCH(miMapa,miTipoDatos,0))+ROW()*0.000001,"")</f>
        <v>24.200008</v>
      </c>
      <c r="E8" s="44">
        <v>667000</v>
      </c>
      <c r="F8" s="44" vm="4">
        <v>21766</v>
      </c>
      <c r="G8" s="44">
        <f>TablaProvincias7[[#This Row],[Población (el 01/01/2022)]]/TablaProvincias7[[#This Row],[Área (km²)]]</f>
        <v>30.644123862905449</v>
      </c>
      <c r="H8" s="45" cm="1">
        <f t="array" ref="H8">INDEX(TiempoMapa!$C$2:$C$53,TablaProvincias7[[#This Row],[Fila Tiempo]])</f>
        <v>24.2</v>
      </c>
      <c r="I8" s="45" cm="1">
        <f t="array" ref="I8">INDEX(TiempoMapa!$F$2:$F$53,TablaProvincias7[[#This Row],[Fila Tiempo]])</f>
        <v>10.6</v>
      </c>
      <c r="J8" s="45">
        <f>IF(SUBTOTAL(103,TablaProvincias7[[#This Row],[Provincias]])=0,100,TablaProvincias7[[#This Row],[Mínimas]])</f>
        <v>4.4000000000000004</v>
      </c>
      <c r="K8" s="46" cm="1">
        <f t="array" ref="K8">INDEX(TiempoMapa!$L$2:$L$53,TablaProvincias7[[#This Row],[Fila Tiempo]])</f>
        <v>60</v>
      </c>
      <c r="L8" s="46" cm="1">
        <f t="array" ref="L8">INDEX(TiempoMapa!$O$2:$O$53,TablaProvincias7[[#This Row],[Fila Tiempo]])</f>
        <v>35</v>
      </c>
      <c r="M8" s="47" cm="1">
        <f t="array" ref="M8">INDEX(TiempoMapa!$R$2:$R$53,TablaProvincias7[[#This Row],[Fila Tiempo]])</f>
        <v>0</v>
      </c>
      <c r="N8" s="3">
        <f>IF(miMapa=TiempoMapa!$I$1,1,IF(AND(miMapa=TiempoMapa!$R$1,TablaProvincias7[[#This Row],[Precipitación (mm)]]=0),0,SUBTOTAL(103,TablaProvincias7[[#This Row],[Provincias]])))</f>
        <v>1</v>
      </c>
      <c r="O8" s="45" cm="1">
        <f t="array" ref="O8">INDEX(TiempoMapa!$I$2:$I$53,TablaProvincias7[[#This Row],[Fila Tiempo]])</f>
        <v>4.4000000000000004</v>
      </c>
      <c r="P8" s="3">
        <f>MATCH(TablaProvincias7[[#This Row],[50 Provincias + 2 CA*]],misProvincias,0)</f>
        <v>7</v>
      </c>
    </row>
    <row r="9" spans="1:16" x14ac:dyDescent="0.35">
      <c r="A9" s="3" t="s">
        <v>34</v>
      </c>
      <c r="B9" s="3" t="s">
        <v>35</v>
      </c>
      <c r="C9" s="3" t="str">
        <f>"Provincia de " &amp; TablaProvincias7[[#This Row],[50 Provincias + 2 CA*]]</f>
        <v>Provincia de Barcelona</v>
      </c>
      <c r="D9" s="44">
        <f t="shared" ref="D9" si="7">IFERROR(INDEX($E9:$M9,1,MATCH(miMapa,miTipoDatos,0))+ROW()*0.000001,"")</f>
        <v>18.100009</v>
      </c>
      <c r="E9" s="44">
        <v>5641485</v>
      </c>
      <c r="F9" s="44">
        <v>7728</v>
      </c>
      <c r="G9" s="44">
        <f>TablaProvincias7[[#This Row],[Población (el 01/01/2022)]]/TablaProvincias7[[#This Row],[Área (km²)]]</f>
        <v>730.00582298136646</v>
      </c>
      <c r="H9" s="45" cm="1">
        <f t="array" ref="H9">INDEX(TiempoMapa!$C$2:$C$53,TablaProvincias7[[#This Row],[Fila Tiempo]])</f>
        <v>18.100000000000001</v>
      </c>
      <c r="I9" s="45" cm="1">
        <f t="array" ref="I9">INDEX(TiempoMapa!$F$2:$F$53,TablaProvincias7[[#This Row],[Fila Tiempo]])</f>
        <v>13</v>
      </c>
      <c r="J9" s="45">
        <f>IF(SUBTOTAL(103,TablaProvincias7[[#This Row],[Provincias]])=0,100,TablaProvincias7[[#This Row],[Mínimas]])</f>
        <v>3.7</v>
      </c>
      <c r="K9" s="46" cm="1">
        <f t="array" ref="K9">INDEX(TiempoMapa!$L$2:$L$53,TablaProvincias7[[#This Row],[Fila Tiempo]])</f>
        <v>45</v>
      </c>
      <c r="L9" s="46" cm="1">
        <f t="array" ref="L9">INDEX(TiempoMapa!$O$2:$O$53,TablaProvincias7[[#This Row],[Fila Tiempo]])</f>
        <v>32</v>
      </c>
      <c r="M9" s="47" cm="1">
        <f t="array" ref="M9">INDEX(TiempoMapa!$R$2:$R$53,TablaProvincias7[[#This Row],[Fila Tiempo]])</f>
        <v>1.6</v>
      </c>
      <c r="N9" s="3">
        <f>IF(miMapa=TiempoMapa!$I$1,1,IF(AND(miMapa=TiempoMapa!$R$1,TablaProvincias7[[#This Row],[Precipitación (mm)]]=0),0,SUBTOTAL(103,TablaProvincias7[[#This Row],[Provincias]])))</f>
        <v>1</v>
      </c>
      <c r="O9" s="45" cm="1">
        <f t="array" ref="O9">INDEX(TiempoMapa!$I$2:$I$53,TablaProvincias7[[#This Row],[Fila Tiempo]])</f>
        <v>3.7</v>
      </c>
      <c r="P9" s="3">
        <f>MATCH(TablaProvincias7[[#This Row],[50 Provincias + 2 CA*]],misProvincias,0)</f>
        <v>8</v>
      </c>
    </row>
    <row r="10" spans="1:16" x14ac:dyDescent="0.35">
      <c r="A10" s="3" t="s">
        <v>30</v>
      </c>
      <c r="B10" s="3" t="s">
        <v>36</v>
      </c>
      <c r="C10" s="3" t="str">
        <f>"Provincia de " &amp; TablaProvincias7[[#This Row],[50 Provincias + 2 CA*]]</f>
        <v>Provincia de Burgos</v>
      </c>
      <c r="D10" s="44">
        <f t="shared" ref="D10" si="8">IFERROR(INDEX($E10:$M10,1,MATCH(miMapa,miTipoDatos,0))+ROW()*0.000001,"")</f>
        <v>17.80001</v>
      </c>
      <c r="E10" s="44">
        <v>353021</v>
      </c>
      <c r="F10" s="44">
        <v>14292</v>
      </c>
      <c r="G10" s="44">
        <f>TablaProvincias7[[#This Row],[Población (el 01/01/2022)]]/TablaProvincias7[[#This Row],[Área (km²)]]</f>
        <v>24.700601735236496</v>
      </c>
      <c r="H10" s="45" cm="1">
        <f t="array" ref="H10">INDEX(TiempoMapa!$C$2:$C$53,TablaProvincias7[[#This Row],[Fila Tiempo]])</f>
        <v>17.8</v>
      </c>
      <c r="I10" s="45" cm="1">
        <f t="array" ref="I10">INDEX(TiempoMapa!$F$2:$F$53,TablaProvincias7[[#This Row],[Fila Tiempo]])</f>
        <v>5.0999999999999996</v>
      </c>
      <c r="J10" s="45">
        <f>IF(SUBTOTAL(103,TablaProvincias7[[#This Row],[Provincias]])=0,100,TablaProvincias7[[#This Row],[Mínimas]])</f>
        <v>1.6</v>
      </c>
      <c r="K10" s="46" cm="1">
        <f t="array" ref="K10">INDEX(TiempoMapa!$L$2:$L$53,TablaProvincias7[[#This Row],[Fila Tiempo]])</f>
        <v>39</v>
      </c>
      <c r="L10" s="46" cm="1">
        <f t="array" ref="L10">INDEX(TiempoMapa!$O$2:$O$53,TablaProvincias7[[#This Row],[Fila Tiempo]])</f>
        <v>23</v>
      </c>
      <c r="M10" s="47" cm="1">
        <f t="array" ref="M10">INDEX(TiempoMapa!$R$2:$R$53,TablaProvincias7[[#This Row],[Fila Tiempo]])</f>
        <v>3.4</v>
      </c>
      <c r="N10" s="3">
        <f>IF(miMapa=TiempoMapa!$I$1,1,IF(AND(miMapa=TiempoMapa!$R$1,TablaProvincias7[[#This Row],[Precipitación (mm)]]=0),0,SUBTOTAL(103,TablaProvincias7[[#This Row],[Provincias]])))</f>
        <v>1</v>
      </c>
      <c r="O10" s="45" cm="1">
        <f t="array" ref="O10">INDEX(TiempoMapa!$I$2:$I$53,TablaProvincias7[[#This Row],[Fila Tiempo]])</f>
        <v>1.6</v>
      </c>
      <c r="P10" s="3">
        <f>MATCH(TablaProvincias7[[#This Row],[50 Provincias + 2 CA*]],misProvincias,0)</f>
        <v>9</v>
      </c>
    </row>
    <row r="11" spans="1:16" x14ac:dyDescent="0.35">
      <c r="A11" s="3" t="s">
        <v>32</v>
      </c>
      <c r="B11" s="3" t="s">
        <v>37</v>
      </c>
      <c r="C11" s="3" t="str">
        <f>"Provincia de " &amp; TablaProvincias7[[#This Row],[50 Provincias + 2 CA*]]</f>
        <v>Provincia de Cáceres</v>
      </c>
      <c r="D11" s="44">
        <f t="shared" ref="D11" si="9">IFERROR(INDEX($E11:$M11,1,MATCH(miMapa,miTipoDatos,0))+ROW()*0.000001,"")</f>
        <v>22.900010999999999</v>
      </c>
      <c r="E11" s="44">
        <v>386302</v>
      </c>
      <c r="F11" s="44" vm="5">
        <v>19868</v>
      </c>
      <c r="G11" s="44">
        <f>TablaProvincias7[[#This Row],[Población (el 01/01/2022)]]/TablaProvincias7[[#This Row],[Área (km²)]]</f>
        <v>19.443426615663377</v>
      </c>
      <c r="H11" s="45" cm="1">
        <f t="array" ref="H11">INDEX(TiempoMapa!$C$2:$C$53,TablaProvincias7[[#This Row],[Fila Tiempo]])</f>
        <v>22.9</v>
      </c>
      <c r="I11" s="45" cm="1">
        <f t="array" ref="I11">INDEX(TiempoMapa!$F$2:$F$53,TablaProvincias7[[#This Row],[Fila Tiempo]])</f>
        <v>11.4</v>
      </c>
      <c r="J11" s="45">
        <f>IF(SUBTOTAL(103,TablaProvincias7[[#This Row],[Provincias]])=0,100,TablaProvincias7[[#This Row],[Mínimas]])</f>
        <v>5.4</v>
      </c>
      <c r="K11" s="46" cm="1">
        <f t="array" ref="K11">INDEX(TiempoMapa!$L$2:$L$53,TablaProvincias7[[#This Row],[Fila Tiempo]])</f>
        <v>51</v>
      </c>
      <c r="L11" s="46" cm="1">
        <f t="array" ref="L11">INDEX(TiempoMapa!$O$2:$O$53,TablaProvincias7[[#This Row],[Fila Tiempo]])</f>
        <v>31</v>
      </c>
      <c r="M11" s="47" cm="1">
        <f t="array" ref="M11">INDEX(TiempoMapa!$R$2:$R$53,TablaProvincias7[[#This Row],[Fila Tiempo]])</f>
        <v>0</v>
      </c>
      <c r="N11" s="3">
        <f>IF(miMapa=TiempoMapa!$I$1,1,IF(AND(miMapa=TiempoMapa!$R$1,TablaProvincias7[[#This Row],[Precipitación (mm)]]=0),0,SUBTOTAL(103,TablaProvincias7[[#This Row],[Provincias]])))</f>
        <v>1</v>
      </c>
      <c r="O11" s="45" cm="1">
        <f t="array" ref="O11">INDEX(TiempoMapa!$I$2:$I$53,TablaProvincias7[[#This Row],[Fila Tiempo]])</f>
        <v>5.4</v>
      </c>
      <c r="P11" s="3">
        <f>MATCH(TablaProvincias7[[#This Row],[50 Provincias + 2 CA*]],misProvincias,0)</f>
        <v>10</v>
      </c>
    </row>
    <row r="12" spans="1:16" x14ac:dyDescent="0.35">
      <c r="A12" s="3" t="s">
        <v>27</v>
      </c>
      <c r="B12" s="3" t="s">
        <v>38</v>
      </c>
      <c r="C12" s="3" t="str">
        <f>"Provincia de " &amp; TablaProvincias7[[#This Row],[50 Provincias + 2 CA*]]</f>
        <v>Provincia de Cádiz</v>
      </c>
      <c r="D12" s="44">
        <f t="shared" ref="D12" si="10">IFERROR(INDEX($E12:$M12,1,MATCH(miMapa,miTipoDatos,0))+ROW()*0.000001,"")</f>
        <v>26.700012000000001</v>
      </c>
      <c r="E12" s="44">
        <v>1259339</v>
      </c>
      <c r="F12" s="44">
        <v>7440</v>
      </c>
      <c r="G12" s="44">
        <f>TablaProvincias7[[#This Row],[Población (el 01/01/2022)]]/TablaProvincias7[[#This Row],[Área (km²)]]</f>
        <v>169.26599462365593</v>
      </c>
      <c r="H12" s="45" cm="1">
        <f t="array" ref="H12">INDEX(TiempoMapa!$C$2:$C$53,TablaProvincias7[[#This Row],[Fila Tiempo]])</f>
        <v>26.7</v>
      </c>
      <c r="I12" s="45" cm="1">
        <f t="array" ref="I12">INDEX(TiempoMapa!$F$2:$F$53,TablaProvincias7[[#This Row],[Fila Tiempo]])</f>
        <v>16.100000000000001</v>
      </c>
      <c r="J12" s="45">
        <f>IF(SUBTOTAL(103,TablaProvincias7[[#This Row],[Provincias]])=0,100,TablaProvincias7[[#This Row],[Mínimas]])</f>
        <v>7.4</v>
      </c>
      <c r="K12" s="46" cm="1">
        <f t="array" ref="K12">INDEX(TiempoMapa!$L$2:$L$53,TablaProvincias7[[#This Row],[Fila Tiempo]])</f>
        <v>46</v>
      </c>
      <c r="L12" s="46" cm="1">
        <f t="array" ref="L12">INDEX(TiempoMapa!$O$2:$O$53,TablaProvincias7[[#This Row],[Fila Tiempo]])</f>
        <v>32</v>
      </c>
      <c r="M12" s="47" cm="1">
        <f t="array" ref="M12">INDEX(TiempoMapa!$R$2:$R$53,TablaProvincias7[[#This Row],[Fila Tiempo]])</f>
        <v>0</v>
      </c>
      <c r="N12" s="3">
        <f>IF(miMapa=TiempoMapa!$I$1,1,IF(AND(miMapa=TiempoMapa!$R$1,TablaProvincias7[[#This Row],[Precipitación (mm)]]=0),0,SUBTOTAL(103,TablaProvincias7[[#This Row],[Provincias]])))</f>
        <v>1</v>
      </c>
      <c r="O12" s="45" cm="1">
        <f t="array" ref="O12">INDEX(TiempoMapa!$I$2:$I$53,TablaProvincias7[[#This Row],[Fila Tiempo]])</f>
        <v>7.4</v>
      </c>
      <c r="P12" s="3">
        <f>MATCH(TablaProvincias7[[#This Row],[50 Provincias + 2 CA*]],misProvincias,0)</f>
        <v>11</v>
      </c>
    </row>
    <row r="13" spans="1:16" x14ac:dyDescent="0.35">
      <c r="A13" s="3" t="s">
        <v>39</v>
      </c>
      <c r="B13" s="3" t="s">
        <v>39</v>
      </c>
      <c r="C13" s="3" t="str">
        <f>"Provincia de " &amp; TablaProvincias7[[#This Row],[50 Provincias + 2 CA*]]</f>
        <v>Provincia de Cantabria</v>
      </c>
      <c r="D13" s="44">
        <f t="shared" ref="D13" si="11">IFERROR(INDEX($E13:$M13,1,MATCH(miMapa,miTipoDatos,0))+ROW()*0.000001,"")</f>
        <v>15.500012999999999</v>
      </c>
      <c r="E13" s="44">
        <v>584407</v>
      </c>
      <c r="F13" s="44" vm="6">
        <v>5321</v>
      </c>
      <c r="G13" s="44">
        <f>TablaProvincias7[[#This Row],[Población (el 01/01/2022)]]/TablaProvincias7[[#This Row],[Área (km²)]]</f>
        <v>109.83029505732006</v>
      </c>
      <c r="H13" s="45" cm="1">
        <f t="array" ref="H13">INDEX(TiempoMapa!$C$2:$C$53,TablaProvincias7[[#This Row],[Fila Tiempo]])</f>
        <v>15.5</v>
      </c>
      <c r="I13" s="45" cm="1">
        <f t="array" ref="I13">INDEX(TiempoMapa!$F$2:$F$53,TablaProvincias7[[#This Row],[Fila Tiempo]])</f>
        <v>11.5</v>
      </c>
      <c r="J13" s="45">
        <f>IF(SUBTOTAL(103,TablaProvincias7[[#This Row],[Provincias]])=0,100,TablaProvincias7[[#This Row],[Mínimas]])</f>
        <v>-2.7</v>
      </c>
      <c r="K13" s="46" cm="1">
        <f t="array" ref="K13">INDEX(TiempoMapa!$L$2:$L$53,TablaProvincias7[[#This Row],[Fila Tiempo]])</f>
        <v>45</v>
      </c>
      <c r="L13" s="46" cm="1">
        <f t="array" ref="L13">INDEX(TiempoMapa!$O$2:$O$53,TablaProvincias7[[#This Row],[Fila Tiempo]])</f>
        <v>29</v>
      </c>
      <c r="M13" s="47" cm="1">
        <f t="array" ref="M13">INDEX(TiempoMapa!$R$2:$R$53,TablaProvincias7[[#This Row],[Fila Tiempo]])</f>
        <v>7.4</v>
      </c>
      <c r="N13" s="3">
        <f>IF(miMapa=TiempoMapa!$I$1,1,IF(AND(miMapa=TiempoMapa!$R$1,TablaProvincias7[[#This Row],[Precipitación (mm)]]=0),0,SUBTOTAL(103,TablaProvincias7[[#This Row],[Provincias]])))</f>
        <v>1</v>
      </c>
      <c r="O13" s="45" cm="1">
        <f t="array" ref="O13">INDEX(TiempoMapa!$I$2:$I$53,TablaProvincias7[[#This Row],[Fila Tiempo]])</f>
        <v>-2.7</v>
      </c>
      <c r="P13" s="3">
        <f>MATCH(TablaProvincias7[[#This Row],[50 Provincias + 2 CA*]],misProvincias,0)</f>
        <v>12</v>
      </c>
    </row>
    <row r="14" spans="1:16" x14ac:dyDescent="0.35">
      <c r="A14" s="3" t="s">
        <v>25</v>
      </c>
      <c r="B14" s="3" t="s">
        <v>40</v>
      </c>
      <c r="C14" s="3" t="str">
        <f>"Provincia de " &amp; TablaProvincias7[[#This Row],[50 Provincias + 2 CA*]]</f>
        <v>Provincia de Castellón</v>
      </c>
      <c r="D14" s="44">
        <f t="shared" ref="D14" si="12">IFERROR(INDEX($E14:$M14,1,MATCH(miMapa,miTipoDatos,0))+ROW()*0.000001,"")</f>
        <v>19.600014000000002</v>
      </c>
      <c r="E14" s="44">
        <v>578506</v>
      </c>
      <c r="F14" s="44">
        <v>6662</v>
      </c>
      <c r="G14" s="44">
        <f>TablaProvincias7[[#This Row],[Población (el 01/01/2022)]]/TablaProvincias7[[#This Row],[Área (km²)]]</f>
        <v>86.836685679975986</v>
      </c>
      <c r="H14" s="45" cm="1">
        <f t="array" ref="H14">INDEX(TiempoMapa!$C$2:$C$53,TablaProvincias7[[#This Row],[Fila Tiempo]])</f>
        <v>19.600000000000001</v>
      </c>
      <c r="I14" s="45" cm="1">
        <f t="array" ref="I14">INDEX(TiempoMapa!$F$2:$F$53,TablaProvincias7[[#This Row],[Fila Tiempo]])</f>
        <v>11.1</v>
      </c>
      <c r="J14" s="45">
        <f>IF(SUBTOTAL(103,TablaProvincias7[[#This Row],[Provincias]])=0,100,TablaProvincias7[[#This Row],[Mínimas]])</f>
        <v>1.5</v>
      </c>
      <c r="K14" s="46" cm="1">
        <f t="array" ref="K14">INDEX(TiempoMapa!$L$2:$L$53,TablaProvincias7[[#This Row],[Fila Tiempo]])</f>
        <v>64</v>
      </c>
      <c r="L14" s="46" cm="1">
        <f t="array" ref="L14">INDEX(TiempoMapa!$O$2:$O$53,TablaProvincias7[[#This Row],[Fila Tiempo]])</f>
        <v>34</v>
      </c>
      <c r="M14" s="47" cm="1">
        <f t="array" ref="M14">INDEX(TiempoMapa!$R$2:$R$53,TablaProvincias7[[#This Row],[Fila Tiempo]])</f>
        <v>3.4</v>
      </c>
      <c r="N14" s="3">
        <f>IF(miMapa=TiempoMapa!$I$1,1,IF(AND(miMapa=TiempoMapa!$R$1,TablaProvincias7[[#This Row],[Precipitación (mm)]]=0),0,SUBTOTAL(103,TablaProvincias7[[#This Row],[Provincias]])))</f>
        <v>1</v>
      </c>
      <c r="O14" s="45" cm="1">
        <f t="array" ref="O14">INDEX(TiempoMapa!$I$2:$I$53,TablaProvincias7[[#This Row],[Fila Tiempo]])</f>
        <v>1.5</v>
      </c>
      <c r="P14" s="3">
        <f>MATCH(TablaProvincias7[[#This Row],[50 Provincias + 2 CA*]],misProvincias,0)</f>
        <v>13</v>
      </c>
    </row>
    <row r="15" spans="1:16" hidden="1" x14ac:dyDescent="0.35">
      <c r="A15" s="3" t="s">
        <v>41</v>
      </c>
      <c r="B15" s="48" t="s">
        <v>134</v>
      </c>
      <c r="C15" s="48" t="s">
        <v>41</v>
      </c>
      <c r="D15" s="44">
        <f t="shared" ref="D15" si="13">IFERROR(INDEX($E15:$M15,1,MATCH(miMapa,miTipoDatos,0))+ROW()*0.000001,"")</f>
        <v>23.800015000000002</v>
      </c>
      <c r="E15" s="44">
        <v>82533</v>
      </c>
      <c r="F15" s="44">
        <v>20</v>
      </c>
      <c r="G15" s="44">
        <f>TablaProvincias7[[#This Row],[Población (el 01/01/2022)]]/TablaProvincias7[[#This Row],[Área (km²)]]</f>
        <v>4126.6499999999996</v>
      </c>
      <c r="H15" s="45" cm="1">
        <f t="array" ref="H15">INDEX(TiempoMapa!$C$2:$C$53,TablaProvincias7[[#This Row],[Fila Tiempo]])</f>
        <v>23.8</v>
      </c>
      <c r="I15" s="45" cm="1">
        <f t="array" ref="I15">INDEX(TiempoMapa!$F$2:$F$53,TablaProvincias7[[#This Row],[Fila Tiempo]])</f>
        <v>14.6</v>
      </c>
      <c r="J15" s="45">
        <f>IF(SUBTOTAL(103,TablaProvincias7[[#This Row],[Provincias]])=0,100,TablaProvincias7[[#This Row],[Mínimas]])</f>
        <v>100</v>
      </c>
      <c r="K15" s="46" cm="1">
        <f t="array" ref="K15">INDEX(TiempoMapa!$L$2:$L$53,TablaProvincias7[[#This Row],[Fila Tiempo]])</f>
        <v>51</v>
      </c>
      <c r="L15" s="46" cm="1">
        <f t="array" ref="L15">INDEX(TiempoMapa!$O$2:$O$53,TablaProvincias7[[#This Row],[Fila Tiempo]])</f>
        <v>21</v>
      </c>
      <c r="M15" s="47" cm="1">
        <f t="array" ref="M15">INDEX(TiempoMapa!$R$2:$R$53,TablaProvincias7[[#This Row],[Fila Tiempo]])</f>
        <v>0</v>
      </c>
      <c r="N15" s="3">
        <f>IF(miMapa=TiempoMapa!$I$1,1,IF(AND(miMapa=TiempoMapa!$R$1,TablaProvincias7[[#This Row],[Precipitación (mm)]]=0),0,SUBTOTAL(103,TablaProvincias7[[#This Row],[Provincias]])))</f>
        <v>0</v>
      </c>
      <c r="O15" s="45" cm="1">
        <f t="array" ref="O15">INDEX(TiempoMapa!$I$2:$I$53,TablaProvincias7[[#This Row],[Fila Tiempo]])</f>
        <v>14.6</v>
      </c>
      <c r="P15" s="3">
        <f>MATCH(TablaProvincias7[[#This Row],[50 Provincias + 2 CA*]],misProvincias,0)</f>
        <v>14</v>
      </c>
    </row>
    <row r="16" spans="1:16" x14ac:dyDescent="0.35">
      <c r="A16" s="3" t="s">
        <v>23</v>
      </c>
      <c r="B16" s="3" t="s">
        <v>42</v>
      </c>
      <c r="C16" s="3" t="str">
        <f>"Provincia de " &amp; TablaProvincias7[[#This Row],[50 Provincias + 2 CA*]]</f>
        <v>Provincia de Ciudad Real</v>
      </c>
      <c r="D16" s="44">
        <f t="shared" ref="D16" si="14">IFERROR(INDEX($E16:$M16,1,MATCH(miMapa,miTipoDatos,0))+ROW()*0.000001,"")</f>
        <v>23.600016</v>
      </c>
      <c r="E16" s="44">
        <v>489950</v>
      </c>
      <c r="F16" s="44">
        <v>19813</v>
      </c>
      <c r="G16" s="44">
        <f>TablaProvincias7[[#This Row],[Población (el 01/01/2022)]]/TablaProvincias7[[#This Row],[Área (km²)]]</f>
        <v>24.728713470953416</v>
      </c>
      <c r="H16" s="45" cm="1">
        <f t="array" ref="H16">INDEX(TiempoMapa!$C$2:$C$53,TablaProvincias7[[#This Row],[Fila Tiempo]])</f>
        <v>23.6</v>
      </c>
      <c r="I16" s="45" cm="1">
        <f t="array" ref="I16">INDEX(TiempoMapa!$F$2:$F$53,TablaProvincias7[[#This Row],[Fila Tiempo]])</f>
        <v>6.8</v>
      </c>
      <c r="J16" s="45">
        <f>IF(SUBTOTAL(103,TablaProvincias7[[#This Row],[Provincias]])=0,100,TablaProvincias7[[#This Row],[Mínimas]])</f>
        <v>3.9</v>
      </c>
      <c r="K16" s="46" cm="1">
        <f t="array" ref="K16">INDEX(TiempoMapa!$L$2:$L$53,TablaProvincias7[[#This Row],[Fila Tiempo]])</f>
        <v>44</v>
      </c>
      <c r="L16" s="46" cm="1">
        <f t="array" ref="L16">INDEX(TiempoMapa!$O$2:$O$53,TablaProvincias7[[#This Row],[Fila Tiempo]])</f>
        <v>25</v>
      </c>
      <c r="M16" s="47" cm="1">
        <f t="array" ref="M16">INDEX(TiempoMapa!$R$2:$R$53,TablaProvincias7[[#This Row],[Fila Tiempo]])</f>
        <v>0</v>
      </c>
      <c r="N16" s="3">
        <f>IF(miMapa=TiempoMapa!$I$1,1,IF(AND(miMapa=TiempoMapa!$R$1,TablaProvincias7[[#This Row],[Precipitación (mm)]]=0),0,SUBTOTAL(103,TablaProvincias7[[#This Row],[Provincias]])))</f>
        <v>1</v>
      </c>
      <c r="O16" s="45" cm="1">
        <f t="array" ref="O16">INDEX(TiempoMapa!$I$2:$I$53,TablaProvincias7[[#This Row],[Fila Tiempo]])</f>
        <v>3.9</v>
      </c>
      <c r="P16" s="3">
        <f>MATCH(TablaProvincias7[[#This Row],[50 Provincias + 2 CA*]],misProvincias,0)</f>
        <v>15</v>
      </c>
    </row>
    <row r="17" spans="1:16" x14ac:dyDescent="0.35">
      <c r="A17" s="3" t="s">
        <v>27</v>
      </c>
      <c r="B17" s="3" t="s">
        <v>43</v>
      </c>
      <c r="C17" s="3" t="str">
        <f>"Provincia de " &amp; TablaProvincias7[[#This Row],[50 Provincias + 2 CA*]]</f>
        <v>Provincia de Córdoba</v>
      </c>
      <c r="D17" s="44">
        <f t="shared" ref="D17" si="15">IFERROR(INDEX($E17:$M17,1,MATCH(miMapa,miTipoDatos,0))+ROW()*0.000001,"")</f>
        <v>25.900016999999998</v>
      </c>
      <c r="E17" s="44">
        <v>777414</v>
      </c>
      <c r="F17" s="44">
        <v>13771</v>
      </c>
      <c r="G17" s="44">
        <f>TablaProvincias7[[#This Row],[Población (el 01/01/2022)]]/TablaProvincias7[[#This Row],[Área (km²)]]</f>
        <v>56.452980901895288</v>
      </c>
      <c r="H17" s="45" cm="1">
        <f t="array" ref="H17">INDEX(TiempoMapa!$C$2:$C$53,TablaProvincias7[[#This Row],[Fila Tiempo]])</f>
        <v>25.9</v>
      </c>
      <c r="I17" s="45" cm="1">
        <f t="array" ref="I17">INDEX(TiempoMapa!$F$2:$F$53,TablaProvincias7[[#This Row],[Fila Tiempo]])</f>
        <v>11.6</v>
      </c>
      <c r="J17" s="45">
        <f>IF(SUBTOTAL(103,TablaProvincias7[[#This Row],[Provincias]])=0,100,TablaProvincias7[[#This Row],[Mínimas]])</f>
        <v>4.5999999999999996</v>
      </c>
      <c r="K17" s="46" cm="1">
        <f t="array" ref="K17">INDEX(TiempoMapa!$L$2:$L$53,TablaProvincias7[[#This Row],[Fila Tiempo]])</f>
        <v>48</v>
      </c>
      <c r="L17" s="46" cm="1">
        <f t="array" ref="L17">INDEX(TiempoMapa!$O$2:$O$53,TablaProvincias7[[#This Row],[Fila Tiempo]])</f>
        <v>30</v>
      </c>
      <c r="M17" s="47" cm="1">
        <f t="array" ref="M17">INDEX(TiempoMapa!$R$2:$R$53,TablaProvincias7[[#This Row],[Fila Tiempo]])</f>
        <v>0</v>
      </c>
      <c r="N17" s="3">
        <f>IF(miMapa=TiempoMapa!$I$1,1,IF(AND(miMapa=TiempoMapa!$R$1,TablaProvincias7[[#This Row],[Precipitación (mm)]]=0),0,SUBTOTAL(103,TablaProvincias7[[#This Row],[Provincias]])))</f>
        <v>1</v>
      </c>
      <c r="O17" s="45" cm="1">
        <f t="array" ref="O17">INDEX(TiempoMapa!$I$2:$I$53,TablaProvincias7[[#This Row],[Fila Tiempo]])</f>
        <v>4.5999999999999996</v>
      </c>
      <c r="P17" s="3">
        <f>MATCH(TablaProvincias7[[#This Row],[50 Provincias + 2 CA*]],misProvincias,0)</f>
        <v>16</v>
      </c>
    </row>
    <row r="18" spans="1:16" x14ac:dyDescent="0.35">
      <c r="A18" s="3" t="s">
        <v>23</v>
      </c>
      <c r="B18" s="3" t="s">
        <v>44</v>
      </c>
      <c r="C18" s="3" t="str">
        <f>"Provincia de " &amp; TablaProvincias7[[#This Row],[50 Provincias + 2 CA*]]</f>
        <v>Provincia de Cuenca</v>
      </c>
      <c r="D18" s="44">
        <f t="shared" ref="D18" si="16">IFERROR(INDEX($E18:$M18,1,MATCH(miMapa,miTipoDatos,0))+ROW()*0.000001,"")</f>
        <v>20.500018000000001</v>
      </c>
      <c r="E18" s="44">
        <v>198842</v>
      </c>
      <c r="F18" s="44">
        <v>17140</v>
      </c>
      <c r="G18" s="44">
        <f>TablaProvincias7[[#This Row],[Población (el 01/01/2022)]]/TablaProvincias7[[#This Row],[Área (km²)]]</f>
        <v>11.601050175029172</v>
      </c>
      <c r="H18" s="45" cm="1">
        <f t="array" ref="H18">INDEX(TiempoMapa!$C$2:$C$53,TablaProvincias7[[#This Row],[Fila Tiempo]])</f>
        <v>20.5</v>
      </c>
      <c r="I18" s="45" cm="1">
        <f t="array" ref="I18">INDEX(TiempoMapa!$F$2:$F$53,TablaProvincias7[[#This Row],[Fila Tiempo]])</f>
        <v>6.6</v>
      </c>
      <c r="J18" s="45">
        <f>IF(SUBTOTAL(103,TablaProvincias7[[#This Row],[Provincias]])=0,100,TablaProvincias7[[#This Row],[Mínimas]])</f>
        <v>-0.6</v>
      </c>
      <c r="K18" s="46" cm="1">
        <f t="array" ref="K18">INDEX(TiempoMapa!$L$2:$L$53,TablaProvincias7[[#This Row],[Fila Tiempo]])</f>
        <v>41</v>
      </c>
      <c r="L18" s="46" cm="1">
        <f t="array" ref="L18">INDEX(TiempoMapa!$O$2:$O$53,TablaProvincias7[[#This Row],[Fila Tiempo]])</f>
        <v>28</v>
      </c>
      <c r="M18" s="47" cm="1">
        <f t="array" ref="M18">INDEX(TiempoMapa!$R$2:$R$53,TablaProvincias7[[#This Row],[Fila Tiempo]])</f>
        <v>1.4</v>
      </c>
      <c r="N18" s="3">
        <f>IF(miMapa=TiempoMapa!$I$1,1,IF(AND(miMapa=TiempoMapa!$R$1,TablaProvincias7[[#This Row],[Precipitación (mm)]]=0),0,SUBTOTAL(103,TablaProvincias7[[#This Row],[Provincias]])))</f>
        <v>1</v>
      </c>
      <c r="O18" s="45" cm="1">
        <f t="array" ref="O18">INDEX(TiempoMapa!$I$2:$I$53,TablaProvincias7[[#This Row],[Fila Tiempo]])</f>
        <v>-0.6</v>
      </c>
      <c r="P18" s="3">
        <f>MATCH(TablaProvincias7[[#This Row],[50 Provincias + 2 CA*]],misProvincias,0)</f>
        <v>17</v>
      </c>
    </row>
    <row r="19" spans="1:16" x14ac:dyDescent="0.35">
      <c r="A19" s="3" t="s">
        <v>34</v>
      </c>
      <c r="B19" s="3" t="s">
        <v>45</v>
      </c>
      <c r="C19" s="3" t="str">
        <f>"Provincia de " &amp; TablaProvincias7[[#This Row],[50 Provincias + 2 CA*]]</f>
        <v>Provincia de Gerona</v>
      </c>
      <c r="D19" s="44">
        <f t="shared" ref="D19" si="17">IFERROR(INDEX($E19:$M19,1,MATCH(miMapa,miTipoDatos,0))+ROW()*0.000001,"")</f>
        <v>18.500019000000002</v>
      </c>
      <c r="E19" s="44">
        <v>776944</v>
      </c>
      <c r="F19" s="44">
        <v>5910</v>
      </c>
      <c r="G19" s="44">
        <f>TablaProvincias7[[#This Row],[Población (el 01/01/2022)]]/TablaProvincias7[[#This Row],[Área (km²)]]</f>
        <v>131.46260575296108</v>
      </c>
      <c r="H19" s="45" cm="1">
        <f t="array" ref="H19">INDEX(TiempoMapa!$C$2:$C$53,TablaProvincias7[[#This Row],[Fila Tiempo]])</f>
        <v>18.5</v>
      </c>
      <c r="I19" s="45" cm="1">
        <f t="array" ref="I19">INDEX(TiempoMapa!$F$2:$F$53,TablaProvincias7[[#This Row],[Fila Tiempo]])</f>
        <v>12.5</v>
      </c>
      <c r="J19" s="45">
        <f>IF(SUBTOTAL(103,TablaProvincias7[[#This Row],[Provincias]])=0,100,TablaProvincias7[[#This Row],[Mínimas]])</f>
        <v>-2.7</v>
      </c>
      <c r="K19" s="46" cm="1">
        <f t="array" ref="K19">INDEX(TiempoMapa!$L$2:$L$53,TablaProvincias7[[#This Row],[Fila Tiempo]])</f>
        <v>41</v>
      </c>
      <c r="L19" s="46" cm="1">
        <f t="array" ref="L19">INDEX(TiempoMapa!$O$2:$O$53,TablaProvincias7[[#This Row],[Fila Tiempo]])</f>
        <v>48</v>
      </c>
      <c r="M19" s="47" cm="1">
        <f t="array" ref="M19">INDEX(TiempoMapa!$R$2:$R$53,TablaProvincias7[[#This Row],[Fila Tiempo]])</f>
        <v>4</v>
      </c>
      <c r="N19" s="3">
        <f>IF(miMapa=TiempoMapa!$I$1,1,IF(AND(miMapa=TiempoMapa!$R$1,TablaProvincias7[[#This Row],[Precipitación (mm)]]=0),0,SUBTOTAL(103,TablaProvincias7[[#This Row],[Provincias]])))</f>
        <v>1</v>
      </c>
      <c r="O19" s="45" cm="1">
        <f t="array" ref="O19">INDEX(TiempoMapa!$I$2:$I$53,TablaProvincias7[[#This Row],[Fila Tiempo]])</f>
        <v>-2.7</v>
      </c>
      <c r="P19" s="3">
        <f>MATCH(TablaProvincias7[[#This Row],[50 Provincias + 2 CA*]],misProvincias,0)</f>
        <v>18</v>
      </c>
    </row>
    <row r="20" spans="1:16" x14ac:dyDescent="0.35">
      <c r="A20" s="3" t="s">
        <v>27</v>
      </c>
      <c r="B20" s="3" t="s">
        <v>46</v>
      </c>
      <c r="C20" s="3" t="str">
        <f>"Provincia de " &amp; TablaProvincias7[[#This Row],[50 Provincias + 2 CA*]]</f>
        <v>Provincia de Granada</v>
      </c>
      <c r="D20" s="44">
        <f t="shared" ref="D20" si="18">IFERROR(INDEX($E20:$M20,1,MATCH(miMapa,miTipoDatos,0))+ROW()*0.000001,"")</f>
        <v>22.80002</v>
      </c>
      <c r="E20" s="44">
        <v>929968</v>
      </c>
      <c r="F20" s="44">
        <v>12647</v>
      </c>
      <c r="G20" s="44">
        <f>TablaProvincias7[[#This Row],[Población (el 01/01/2022)]]/TablaProvincias7[[#This Row],[Área (km²)]]</f>
        <v>73.532695500909313</v>
      </c>
      <c r="H20" s="45" cm="1">
        <f t="array" ref="H20">INDEX(TiempoMapa!$C$2:$C$53,TablaProvincias7[[#This Row],[Fila Tiempo]])</f>
        <v>22.8</v>
      </c>
      <c r="I20" s="45" cm="1">
        <f t="array" ref="I20">INDEX(TiempoMapa!$F$2:$F$53,TablaProvincias7[[#This Row],[Fila Tiempo]])</f>
        <v>14.1</v>
      </c>
      <c r="J20" s="45">
        <f>IF(SUBTOTAL(103,TablaProvincias7[[#This Row],[Provincias]])=0,100,TablaProvincias7[[#This Row],[Mínimas]])</f>
        <v>-3.6</v>
      </c>
      <c r="K20" s="46" cm="1">
        <f t="array" ref="K20">INDEX(TiempoMapa!$L$2:$L$53,TablaProvincias7[[#This Row],[Fila Tiempo]])</f>
        <v>53</v>
      </c>
      <c r="L20" s="46" cm="1">
        <f t="array" ref="L20">INDEX(TiempoMapa!$O$2:$O$53,TablaProvincias7[[#This Row],[Fila Tiempo]])</f>
        <v>40</v>
      </c>
      <c r="M20" s="47" cm="1">
        <f t="array" ref="M20">INDEX(TiempoMapa!$R$2:$R$53,TablaProvincias7[[#This Row],[Fila Tiempo]])</f>
        <v>0</v>
      </c>
      <c r="N20" s="3">
        <f>IF(miMapa=TiempoMapa!$I$1,1,IF(AND(miMapa=TiempoMapa!$R$1,TablaProvincias7[[#This Row],[Precipitación (mm)]]=0),0,SUBTOTAL(103,TablaProvincias7[[#This Row],[Provincias]])))</f>
        <v>1</v>
      </c>
      <c r="O20" s="45" cm="1">
        <f t="array" ref="O20">INDEX(TiempoMapa!$I$2:$I$53,TablaProvincias7[[#This Row],[Fila Tiempo]])</f>
        <v>-3.6</v>
      </c>
      <c r="P20" s="3">
        <f>MATCH(TablaProvincias7[[#This Row],[50 Provincias + 2 CA*]],misProvincias,0)</f>
        <v>19</v>
      </c>
    </row>
    <row r="21" spans="1:16" x14ac:dyDescent="0.35">
      <c r="A21" s="3" t="s">
        <v>23</v>
      </c>
      <c r="B21" s="3" t="s">
        <v>47</v>
      </c>
      <c r="C21" s="3" t="str">
        <f>"Provincia de " &amp; TablaProvincias7[[#This Row],[50 Provincias + 2 CA*]]</f>
        <v>Provincia de Guadalajara</v>
      </c>
      <c r="D21" s="44">
        <f t="shared" ref="D21" si="19">IFERROR(INDEX($E21:$M21,1,MATCH(miMapa,miTipoDatos,0))+ROW()*0.000001,"")</f>
        <v>18.100021000000002</v>
      </c>
      <c r="E21" s="44">
        <v>266471</v>
      </c>
      <c r="F21" s="44">
        <v>12214</v>
      </c>
      <c r="G21" s="44">
        <f>TablaProvincias7[[#This Row],[Población (el 01/01/2022)]]/TablaProvincias7[[#This Row],[Área (km²)]]</f>
        <v>21.816849516947766</v>
      </c>
      <c r="H21" s="45" cm="1">
        <f t="array" ref="H21">INDEX(TiempoMapa!$C$2:$C$53,TablaProvincias7[[#This Row],[Fila Tiempo]])</f>
        <v>18.100000000000001</v>
      </c>
      <c r="I21" s="45" cm="1">
        <f t="array" ref="I21">INDEX(TiempoMapa!$F$2:$F$53,TablaProvincias7[[#This Row],[Fila Tiempo]])</f>
        <v>5.3</v>
      </c>
      <c r="J21" s="45">
        <f>IF(SUBTOTAL(103,TablaProvincias7[[#This Row],[Provincias]])=0,100,TablaProvincias7[[#This Row],[Mínimas]])</f>
        <v>-0.7</v>
      </c>
      <c r="K21" s="46" cm="1">
        <f t="array" ref="K21">INDEX(TiempoMapa!$L$2:$L$53,TablaProvincias7[[#This Row],[Fila Tiempo]])</f>
        <v>35</v>
      </c>
      <c r="L21" s="46" cm="1">
        <f t="array" ref="L21">INDEX(TiempoMapa!$O$2:$O$53,TablaProvincias7[[#This Row],[Fila Tiempo]])</f>
        <v>20</v>
      </c>
      <c r="M21" s="47" cm="1">
        <f t="array" ref="M21">INDEX(TiempoMapa!$R$2:$R$53,TablaProvincias7[[#This Row],[Fila Tiempo]])</f>
        <v>2.4</v>
      </c>
      <c r="N21" s="3">
        <f>IF(miMapa=TiempoMapa!$I$1,1,IF(AND(miMapa=TiempoMapa!$R$1,TablaProvincias7[[#This Row],[Precipitación (mm)]]=0),0,SUBTOTAL(103,TablaProvincias7[[#This Row],[Provincias]])))</f>
        <v>1</v>
      </c>
      <c r="O21" s="45" cm="1">
        <f t="array" ref="O21">INDEX(TiempoMapa!$I$2:$I$53,TablaProvincias7[[#This Row],[Fila Tiempo]])</f>
        <v>-0.7</v>
      </c>
      <c r="P21" s="3">
        <f>MATCH(TablaProvincias7[[#This Row],[50 Provincias + 2 CA*]],misProvincias,0)</f>
        <v>20</v>
      </c>
    </row>
    <row r="22" spans="1:16" x14ac:dyDescent="0.35">
      <c r="A22" s="3" t="s">
        <v>21</v>
      </c>
      <c r="B22" s="3" t="s">
        <v>48</v>
      </c>
      <c r="C22" s="3" t="str">
        <f>"Provincia de " &amp; TablaProvincias7[[#This Row],[50 Provincias + 2 CA*]]</f>
        <v>Provincia de Guipúzcoa</v>
      </c>
      <c r="D22" s="44">
        <f t="shared" ref="D22" si="20">IFERROR(INDEX($E22:$M22,1,MATCH(miMapa,miTipoDatos,0))+ROW()*0.000001,"")</f>
        <v>15.700021999999999</v>
      </c>
      <c r="E22" s="44">
        <v>713583</v>
      </c>
      <c r="F22" s="44" vm="7">
        <v>1980</v>
      </c>
      <c r="G22" s="44">
        <f>TablaProvincias7[[#This Row],[Población (el 01/01/2022)]]/TablaProvincias7[[#This Row],[Área (km²)]]</f>
        <v>360.39545454545453</v>
      </c>
      <c r="H22" s="45" cm="1">
        <f t="array" ref="H22">INDEX(TiempoMapa!$C$2:$C$53,TablaProvincias7[[#This Row],[Fila Tiempo]])</f>
        <v>15.7</v>
      </c>
      <c r="I22" s="45" cm="1">
        <f t="array" ref="I22">INDEX(TiempoMapa!$F$2:$F$53,TablaProvincias7[[#This Row],[Fila Tiempo]])</f>
        <v>10.199999999999999</v>
      </c>
      <c r="J22" s="45">
        <f>IF(SUBTOTAL(103,TablaProvincias7[[#This Row],[Provincias]])=0,100,TablaProvincias7[[#This Row],[Mínimas]])</f>
        <v>6</v>
      </c>
      <c r="K22" s="46" cm="1">
        <f t="array" ref="K22">INDEX(TiempoMapa!$L$2:$L$53,TablaProvincias7[[#This Row],[Fila Tiempo]])</f>
        <v>33</v>
      </c>
      <c r="L22" s="46" cm="1">
        <f t="array" ref="L22">INDEX(TiempoMapa!$O$2:$O$53,TablaProvincias7[[#This Row],[Fila Tiempo]])</f>
        <v>20</v>
      </c>
      <c r="M22" s="47" cm="1">
        <f t="array" ref="M22">INDEX(TiempoMapa!$R$2:$R$53,TablaProvincias7[[#This Row],[Fila Tiempo]])</f>
        <v>4.9000000000000004</v>
      </c>
      <c r="N22" s="3">
        <f>IF(miMapa=TiempoMapa!$I$1,1,IF(AND(miMapa=TiempoMapa!$R$1,TablaProvincias7[[#This Row],[Precipitación (mm)]]=0),0,SUBTOTAL(103,TablaProvincias7[[#This Row],[Provincias]])))</f>
        <v>1</v>
      </c>
      <c r="O22" s="45" cm="1">
        <f t="array" ref="O22">INDEX(TiempoMapa!$I$2:$I$53,TablaProvincias7[[#This Row],[Fila Tiempo]])</f>
        <v>6</v>
      </c>
      <c r="P22" s="3">
        <f>MATCH(TablaProvincias7[[#This Row],[50 Provincias + 2 CA*]],misProvincias,0)</f>
        <v>21</v>
      </c>
    </row>
    <row r="23" spans="1:16" x14ac:dyDescent="0.35">
      <c r="A23" s="3" t="s">
        <v>27</v>
      </c>
      <c r="B23" s="3" t="s">
        <v>49</v>
      </c>
      <c r="C23" s="3" t="str">
        <f>"Provincia de " &amp; TablaProvincias7[[#This Row],[50 Provincias + 2 CA*]]</f>
        <v>Provincia de Huelva</v>
      </c>
      <c r="D23" s="44">
        <f t="shared" ref="D23" si="21">IFERROR(INDEX($E23:$M23,1,MATCH(miMapa,miTipoDatos,0))+ROW()*0.000001,"")</f>
        <v>26.000022999999999</v>
      </c>
      <c r="E23" s="44">
        <v>532865</v>
      </c>
      <c r="F23" s="44">
        <v>10128</v>
      </c>
      <c r="G23" s="44">
        <f>TablaProvincias7[[#This Row],[Población (el 01/01/2022)]]/TablaProvincias7[[#This Row],[Área (km²)]]</f>
        <v>52.613052922590839</v>
      </c>
      <c r="H23" s="45" cm="1">
        <f t="array" ref="H23">INDEX(TiempoMapa!$C$2:$C$53,TablaProvincias7[[#This Row],[Fila Tiempo]])</f>
        <v>26</v>
      </c>
      <c r="I23" s="45" cm="1">
        <f t="array" ref="I23">INDEX(TiempoMapa!$F$2:$F$53,TablaProvincias7[[#This Row],[Fila Tiempo]])</f>
        <v>12.7</v>
      </c>
      <c r="J23" s="45">
        <f>IF(SUBTOTAL(103,TablaProvincias7[[#This Row],[Provincias]])=0,100,TablaProvincias7[[#This Row],[Mínimas]])</f>
        <v>3.6</v>
      </c>
      <c r="K23" s="46" cm="1">
        <f t="array" ref="K23">INDEX(TiempoMapa!$L$2:$L$53,TablaProvincias7[[#This Row],[Fila Tiempo]])</f>
        <v>67</v>
      </c>
      <c r="L23" s="46" cm="1">
        <f t="array" ref="L23">INDEX(TiempoMapa!$O$2:$O$53,TablaProvincias7[[#This Row],[Fila Tiempo]])</f>
        <v>32</v>
      </c>
      <c r="M23" s="47" cm="1">
        <f t="array" ref="M23">INDEX(TiempoMapa!$R$2:$R$53,TablaProvincias7[[#This Row],[Fila Tiempo]])</f>
        <v>0</v>
      </c>
      <c r="N23" s="3">
        <f>IF(miMapa=TiempoMapa!$I$1,1,IF(AND(miMapa=TiempoMapa!$R$1,TablaProvincias7[[#This Row],[Precipitación (mm)]]=0),0,SUBTOTAL(103,TablaProvincias7[[#This Row],[Provincias]])))</f>
        <v>1</v>
      </c>
      <c r="O23" s="45" cm="1">
        <f t="array" ref="O23">INDEX(TiempoMapa!$I$2:$I$53,TablaProvincias7[[#This Row],[Fila Tiempo]])</f>
        <v>3.6</v>
      </c>
      <c r="P23" s="3">
        <f>MATCH(TablaProvincias7[[#This Row],[50 Provincias + 2 CA*]],misProvincias,0)</f>
        <v>22</v>
      </c>
    </row>
    <row r="24" spans="1:16" x14ac:dyDescent="0.35">
      <c r="A24" s="3" t="s">
        <v>4</v>
      </c>
      <c r="B24" s="3" t="s">
        <v>0</v>
      </c>
      <c r="C24" s="3" t="str">
        <f>"Provincia de " &amp; TablaProvincias7[[#This Row],[50 Provincias + 2 CA*]]</f>
        <v>Provincia de Huesca</v>
      </c>
      <c r="D24" s="44">
        <f t="shared" ref="D24" si="22">IFERROR(INDEX($E24:$M24,1,MATCH(miMapa,miTipoDatos,0))+ROW()*0.000001,"")</f>
        <v>18.900023999999998</v>
      </c>
      <c r="E24" s="44">
        <v>222329</v>
      </c>
      <c r="F24" s="44">
        <v>15636</v>
      </c>
      <c r="G24" s="44">
        <f>TablaProvincias7[[#This Row],[Población (el 01/01/2022)]]/TablaProvincias7[[#This Row],[Área (km²)]]</f>
        <v>14.2190457917626</v>
      </c>
      <c r="H24" s="45" cm="1">
        <f t="array" ref="H24">INDEX(TiempoMapa!$C$2:$C$53,TablaProvincias7[[#This Row],[Fila Tiempo]])</f>
        <v>18.899999999999999</v>
      </c>
      <c r="I24" s="45" cm="1">
        <f t="array" ref="I24">INDEX(TiempoMapa!$F$2:$F$53,TablaProvincias7[[#This Row],[Fila Tiempo]])</f>
        <v>7.5</v>
      </c>
      <c r="J24" s="45">
        <f>IF(SUBTOTAL(103,TablaProvincias7[[#This Row],[Provincias]])=0,100,TablaProvincias7[[#This Row],[Mínimas]])</f>
        <v>-5.7</v>
      </c>
      <c r="K24" s="46" cm="1">
        <f t="array" ref="K24">INDEX(TiempoMapa!$L$2:$L$53,TablaProvincias7[[#This Row],[Fila Tiempo]])</f>
        <v>55</v>
      </c>
      <c r="L24" s="46" cm="1">
        <f t="array" ref="L24">INDEX(TiempoMapa!$O$2:$O$53,TablaProvincias7[[#This Row],[Fila Tiempo]])</f>
        <v>40</v>
      </c>
      <c r="M24" s="47" cm="1">
        <f t="array" ref="M24">INDEX(TiempoMapa!$R$2:$R$53,TablaProvincias7[[#This Row],[Fila Tiempo]])</f>
        <v>10.199999999999999</v>
      </c>
      <c r="N24" s="3">
        <f>IF(miMapa=TiempoMapa!$I$1,1,IF(AND(miMapa=TiempoMapa!$R$1,TablaProvincias7[[#This Row],[Precipitación (mm)]]=0),0,SUBTOTAL(103,TablaProvincias7[[#This Row],[Provincias]])))</f>
        <v>1</v>
      </c>
      <c r="O24" s="45" cm="1">
        <f t="array" ref="O24">INDEX(TiempoMapa!$I$2:$I$53,TablaProvincias7[[#This Row],[Fila Tiempo]])</f>
        <v>-5.7</v>
      </c>
      <c r="P24" s="3">
        <f>MATCH(TablaProvincias7[[#This Row],[50 Provincias + 2 CA*]],misProvincias,0)</f>
        <v>23</v>
      </c>
    </row>
    <row r="25" spans="1:16" x14ac:dyDescent="0.35">
      <c r="A25" s="3" t="s">
        <v>50</v>
      </c>
      <c r="B25" s="3" t="s">
        <v>50</v>
      </c>
      <c r="C25" s="3" t="s">
        <v>50</v>
      </c>
      <c r="D25" s="44">
        <f t="shared" ref="D25" si="23">IFERROR(INDEX($E25:$M25,1,MATCH(miMapa,miTipoDatos,0))+ROW()*0.000001,"")</f>
        <v>21.300025000000002</v>
      </c>
      <c r="E25" s="44">
        <v>1223961</v>
      </c>
      <c r="F25" s="44" vm="8">
        <v>4992</v>
      </c>
      <c r="G25" s="44">
        <f>TablaProvincias7[[#This Row],[Población (el 01/01/2022)]]/TablaProvincias7[[#This Row],[Área (km²)]]</f>
        <v>245.18449519230768</v>
      </c>
      <c r="H25" s="45" cm="1">
        <f t="array" ref="H25">INDEX(TiempoMapa!$C$2:$C$53,TablaProvincias7[[#This Row],[Fila Tiempo]])</f>
        <v>21.3</v>
      </c>
      <c r="I25" s="45" cm="1">
        <f t="array" ref="I25">INDEX(TiempoMapa!$F$2:$F$53,TablaProvincias7[[#This Row],[Fila Tiempo]])</f>
        <v>13.9</v>
      </c>
      <c r="J25" s="45">
        <f>IF(SUBTOTAL(103,TablaProvincias7[[#This Row],[Provincias]])=0,100,TablaProvincias7[[#This Row],[Mínimas]])</f>
        <v>0.3</v>
      </c>
      <c r="K25" s="46" cm="1">
        <f t="array" ref="K25">INDEX(TiempoMapa!$L$2:$L$53,TablaProvincias7[[#This Row],[Fila Tiempo]])</f>
        <v>47</v>
      </c>
      <c r="L25" s="46" cm="1">
        <f t="array" ref="L25">INDEX(TiempoMapa!$O$2:$O$53,TablaProvincias7[[#This Row],[Fila Tiempo]])</f>
        <v>32</v>
      </c>
      <c r="M25" s="47" cm="1">
        <f t="array" ref="M25">INDEX(TiempoMapa!$R$2:$R$53,TablaProvincias7[[#This Row],[Fila Tiempo]])</f>
        <v>0</v>
      </c>
      <c r="N25" s="3">
        <f>IF(miMapa=TiempoMapa!$I$1,1,IF(AND(miMapa=TiempoMapa!$R$1,TablaProvincias7[[#This Row],[Precipitación (mm)]]=0),0,SUBTOTAL(103,TablaProvincias7[[#This Row],[Provincias]])))</f>
        <v>1</v>
      </c>
      <c r="O25" s="45" cm="1">
        <f t="array" ref="O25">INDEX(TiempoMapa!$I$2:$I$53,TablaProvincias7[[#This Row],[Fila Tiempo]])</f>
        <v>0.3</v>
      </c>
      <c r="P25" s="3">
        <f>MATCH(TablaProvincias7[[#This Row],[50 Provincias + 2 CA*]],misProvincias,0)</f>
        <v>24</v>
      </c>
    </row>
    <row r="26" spans="1:16" x14ac:dyDescent="0.35">
      <c r="A26" s="3" t="s">
        <v>27</v>
      </c>
      <c r="B26" s="3" t="s">
        <v>51</v>
      </c>
      <c r="C26" s="3" t="s">
        <v>135</v>
      </c>
      <c r="D26" s="44">
        <f t="shared" ref="D26" si="24">IFERROR(INDEX($E26:$M26,1,MATCH(miMapa,miTipoDatos,0))+ROW()*0.000001,"")</f>
        <v>25.100026</v>
      </c>
      <c r="E26" s="44">
        <v>622617</v>
      </c>
      <c r="F26" s="44">
        <v>13496</v>
      </c>
      <c r="G26" s="44">
        <f>TablaProvincias7[[#This Row],[Población (el 01/01/2022)]]/TablaProvincias7[[#This Row],[Área (km²)]]</f>
        <v>46.133446947243627</v>
      </c>
      <c r="H26" s="45" cm="1">
        <f t="array" ref="H26">INDEX(TiempoMapa!$C$2:$C$53,TablaProvincias7[[#This Row],[Fila Tiempo]])</f>
        <v>25.1</v>
      </c>
      <c r="I26" s="45" cm="1">
        <f t="array" ref="I26">INDEX(TiempoMapa!$F$2:$F$53,TablaProvincias7[[#This Row],[Fila Tiempo]])</f>
        <v>11.5</v>
      </c>
      <c r="J26" s="45">
        <f>IF(SUBTOTAL(103,TablaProvincias7[[#This Row],[Provincias]])=0,100,TablaProvincias7[[#This Row],[Mínimas]])</f>
        <v>5.3</v>
      </c>
      <c r="K26" s="46" cm="1">
        <f t="array" ref="K26">INDEX(TiempoMapa!$L$2:$L$53,TablaProvincias7[[#This Row],[Fila Tiempo]])</f>
        <v>43</v>
      </c>
      <c r="L26" s="46" cm="1">
        <f t="array" ref="L26">INDEX(TiempoMapa!$O$2:$O$53,TablaProvincias7[[#This Row],[Fila Tiempo]])</f>
        <v>23</v>
      </c>
      <c r="M26" s="47" cm="1">
        <f t="array" ref="M26">INDEX(TiempoMapa!$R$2:$R$53,TablaProvincias7[[#This Row],[Fila Tiempo]])</f>
        <v>0.4</v>
      </c>
      <c r="N26" s="3">
        <f>IF(miMapa=TiempoMapa!$I$1,1,IF(AND(miMapa=TiempoMapa!$R$1,TablaProvincias7[[#This Row],[Precipitación (mm)]]=0),0,SUBTOTAL(103,TablaProvincias7[[#This Row],[Provincias]])))</f>
        <v>1</v>
      </c>
      <c r="O26" s="45" cm="1">
        <f t="array" ref="O26">INDEX(TiempoMapa!$I$2:$I$53,TablaProvincias7[[#This Row],[Fila Tiempo]])</f>
        <v>5.3</v>
      </c>
      <c r="P26" s="3">
        <f>MATCH(TablaProvincias7[[#This Row],[50 Provincias + 2 CA*]],misProvincias,0)</f>
        <v>25</v>
      </c>
    </row>
    <row r="27" spans="1:16" x14ac:dyDescent="0.35">
      <c r="A27" s="3" t="s">
        <v>52</v>
      </c>
      <c r="B27" s="3" t="s">
        <v>53</v>
      </c>
      <c r="C27" s="3" t="str">
        <f>"Provincia de " &amp; TablaProvincias7[[#This Row],[50 Provincias + 2 CA*]]</f>
        <v>Provincia de La Coruña</v>
      </c>
      <c r="D27" s="44">
        <f t="shared" ref="D27" si="25">IFERROR(INDEX($E27:$M27,1,MATCH(miMapa,miTipoDatos,0))+ROW()*0.000001,"")</f>
        <v>18.300027</v>
      </c>
      <c r="E27" s="44">
        <v>1120185</v>
      </c>
      <c r="F27" s="44">
        <v>7951</v>
      </c>
      <c r="G27" s="44">
        <f>TablaProvincias7[[#This Row],[Población (el 01/01/2022)]]/TablaProvincias7[[#This Row],[Área (km²)]]</f>
        <v>140.88605206892214</v>
      </c>
      <c r="H27" s="45" cm="1">
        <f t="array" ref="H27">INDEX(TiempoMapa!$C$2:$C$53,TablaProvincias7[[#This Row],[Fila Tiempo]])</f>
        <v>18.3</v>
      </c>
      <c r="I27" s="45" cm="1">
        <f t="array" ref="I27">INDEX(TiempoMapa!$F$2:$F$53,TablaProvincias7[[#This Row],[Fila Tiempo]])</f>
        <v>11.5</v>
      </c>
      <c r="J27" s="45">
        <f>IF(SUBTOTAL(103,TablaProvincias7[[#This Row],[Provincias]])=0,100,TablaProvincias7[[#This Row],[Mínimas]])</f>
        <v>6.6</v>
      </c>
      <c r="K27" s="46" cm="1">
        <f t="array" ref="K27">INDEX(TiempoMapa!$L$2:$L$53,TablaProvincias7[[#This Row],[Fila Tiempo]])</f>
        <v>51</v>
      </c>
      <c r="L27" s="46" cm="1">
        <f t="array" ref="L27">INDEX(TiempoMapa!$O$2:$O$53,TablaProvincias7[[#This Row],[Fila Tiempo]])</f>
        <v>42</v>
      </c>
      <c r="M27" s="47" cm="1">
        <f t="array" ref="M27">INDEX(TiempoMapa!$R$2:$R$53,TablaProvincias7[[#This Row],[Fila Tiempo]])</f>
        <v>8.5</v>
      </c>
      <c r="N27" s="3">
        <f>IF(miMapa=TiempoMapa!$I$1,1,IF(AND(miMapa=TiempoMapa!$R$1,TablaProvincias7[[#This Row],[Precipitación (mm)]]=0),0,SUBTOTAL(103,TablaProvincias7[[#This Row],[Provincias]])))</f>
        <v>1</v>
      </c>
      <c r="O27" s="45" cm="1">
        <f t="array" ref="O27">INDEX(TiempoMapa!$I$2:$I$53,TablaProvincias7[[#This Row],[Fila Tiempo]])</f>
        <v>6.6</v>
      </c>
      <c r="P27" s="3">
        <f>MATCH(TablaProvincias7[[#This Row],[50 Provincias + 2 CA*]],misProvincias,0)</f>
        <v>26</v>
      </c>
    </row>
    <row r="28" spans="1:16" x14ac:dyDescent="0.35">
      <c r="A28" s="3" t="s">
        <v>54</v>
      </c>
      <c r="B28" s="3" t="s">
        <v>54</v>
      </c>
      <c r="C28" s="3" t="str">
        <f>"Provincia de " &amp; TablaProvincias7[[#This Row],[50 Provincias + 2 CA*]]</f>
        <v>Provincia de La Rioja</v>
      </c>
      <c r="D28" s="44">
        <f t="shared" ref="D28" si="26">IFERROR(INDEX($E28:$M28,1,MATCH(miMapa,miTipoDatos,0))+ROW()*0.000001,"")</f>
        <v>18.600028000000002</v>
      </c>
      <c r="E28" s="44">
        <v>315896</v>
      </c>
      <c r="F28" s="44" vm="9">
        <v>5045</v>
      </c>
      <c r="G28" s="44">
        <f>TablaProvincias7[[#This Row],[Población (el 01/01/2022)]]/TablaProvincias7[[#This Row],[Área (km²)]]</f>
        <v>62.615659068384538</v>
      </c>
      <c r="H28" s="45" cm="1">
        <f t="array" ref="H28">INDEX(TiempoMapa!$C$2:$C$53,TablaProvincias7[[#This Row],[Fila Tiempo]])</f>
        <v>18.600000000000001</v>
      </c>
      <c r="I28" s="45" cm="1">
        <f t="array" ref="I28">INDEX(TiempoMapa!$F$2:$F$53,TablaProvincias7[[#This Row],[Fila Tiempo]])</f>
        <v>7.9</v>
      </c>
      <c r="J28" s="45">
        <f>IF(SUBTOTAL(103,TablaProvincias7[[#This Row],[Provincias]])=0,100,TablaProvincias7[[#This Row],[Mínimas]])</f>
        <v>-0.9</v>
      </c>
      <c r="K28" s="46" cm="1">
        <f t="array" ref="K28">INDEX(TiempoMapa!$L$2:$L$53,TablaProvincias7[[#This Row],[Fila Tiempo]])</f>
        <v>37</v>
      </c>
      <c r="L28" s="46" cm="1">
        <f t="array" ref="L28">INDEX(TiempoMapa!$O$2:$O$53,TablaProvincias7[[#This Row],[Fila Tiempo]])</f>
        <v>22</v>
      </c>
      <c r="M28" s="47" cm="1">
        <f t="array" ref="M28">INDEX(TiempoMapa!$R$2:$R$53,TablaProvincias7[[#This Row],[Fila Tiempo]])</f>
        <v>2.8</v>
      </c>
      <c r="N28" s="3">
        <f>IF(miMapa=TiempoMapa!$I$1,1,IF(AND(miMapa=TiempoMapa!$R$1,TablaProvincias7[[#This Row],[Precipitación (mm)]]=0),0,SUBTOTAL(103,TablaProvincias7[[#This Row],[Provincias]])))</f>
        <v>1</v>
      </c>
      <c r="O28" s="45" cm="1">
        <f t="array" ref="O28">INDEX(TiempoMapa!$I$2:$I$53,TablaProvincias7[[#This Row],[Fila Tiempo]])</f>
        <v>-0.9</v>
      </c>
      <c r="P28" s="3">
        <f>MATCH(TablaProvincias7[[#This Row],[50 Provincias + 2 CA*]],misProvincias,0)</f>
        <v>27</v>
      </c>
    </row>
    <row r="29" spans="1:16" customFormat="1" hidden="1" x14ac:dyDescent="0.35">
      <c r="A29" t="s">
        <v>55</v>
      </c>
      <c r="B29" s="49" t="s">
        <v>56</v>
      </c>
      <c r="C29" t="str">
        <f>"Provincia de " &amp; TablaProvincias7[[#This Row],[50 Provincias + 2 CA*]]</f>
        <v>Provincia de Las Palmas</v>
      </c>
      <c r="D29" s="44">
        <f t="shared" ref="D29" si="27">IFERROR(INDEX($E29:$M29,1,MATCH(miMapa,miTipoDatos,0))+ROW()*0.000001,"")</f>
        <v>29.000029000000001</v>
      </c>
      <c r="E29" s="50">
        <v>1153633</v>
      </c>
      <c r="F29" s="50">
        <v>4066</v>
      </c>
      <c r="G29" s="50">
        <f>TablaProvincias7[[#This Row],[Población (el 01/01/2022)]]/TablaProvincias7[[#This Row],[Área (km²)]]</f>
        <v>283.72675848499756</v>
      </c>
      <c r="H29" s="45" cm="1">
        <f t="array" ref="H29">INDEX(TiempoMapa!$C$2:$C$53,TablaProvincias7[[#This Row],[Fila Tiempo]])</f>
        <v>29</v>
      </c>
      <c r="I29" s="45" cm="1">
        <f t="array" ref="I29">INDEX(TiempoMapa!$F$2:$F$53,TablaProvincias7[[#This Row],[Fila Tiempo]])</f>
        <v>19.7</v>
      </c>
      <c r="J29" s="45">
        <f>IF(SUBTOTAL(103,TablaProvincias7[[#This Row],[Provincias]])=0,100,TablaProvincias7[[#This Row],[Mínimas]])</f>
        <v>100</v>
      </c>
      <c r="K29" s="46" cm="1">
        <f t="array" ref="K29">INDEX(TiempoMapa!$L$2:$L$53,TablaProvincias7[[#This Row],[Fila Tiempo]])</f>
        <v>69</v>
      </c>
      <c r="L29" s="46" cm="1">
        <f t="array" ref="L29">INDEX(TiempoMapa!$O$2:$O$53,TablaProvincias7[[#This Row],[Fila Tiempo]])</f>
        <v>43</v>
      </c>
      <c r="M29" s="47" cm="1">
        <f t="array" ref="M29">INDEX(TiempoMapa!$R$2:$R$53,TablaProvincias7[[#This Row],[Fila Tiempo]])</f>
        <v>0</v>
      </c>
      <c r="N29" s="3">
        <f>IF(miMapa=TiempoMapa!$I$1,1,IF(AND(miMapa=TiempoMapa!$R$1,TablaProvincias7[[#This Row],[Precipitación (mm)]]=0),0,SUBTOTAL(103,TablaProvincias7[[#This Row],[Provincias]])))</f>
        <v>0</v>
      </c>
      <c r="O29" s="45" cm="1">
        <f t="array" ref="O29">INDEX(TiempoMapa!$I$2:$I$53,TablaProvincias7[[#This Row],[Fila Tiempo]])</f>
        <v>8.4</v>
      </c>
      <c r="P29">
        <f>MATCH(TablaProvincias7[[#This Row],[50 Provincias + 2 CA*]],misProvincias,0)</f>
        <v>28</v>
      </c>
    </row>
    <row r="30" spans="1:16" x14ac:dyDescent="0.35">
      <c r="A30" s="3" t="s">
        <v>30</v>
      </c>
      <c r="B30" s="3" t="s">
        <v>57</v>
      </c>
      <c r="C30" s="3" t="str">
        <f>"Provincia de " &amp; TablaProvincias7[[#This Row],[50 Provincias + 2 CA*]]</f>
        <v>Provincia de León</v>
      </c>
      <c r="D30" s="44">
        <f t="shared" ref="D30" si="28">IFERROR(INDEX($E30:$M30,1,MATCH(miMapa,miTipoDatos,0))+ROW()*0.000001,"")</f>
        <v>16.30003</v>
      </c>
      <c r="E30" s="44">
        <v>452219</v>
      </c>
      <c r="F30" s="44" vm="10">
        <v>15581</v>
      </c>
      <c r="G30" s="44">
        <f>TablaProvincias7[[#This Row],[Población (el 01/01/2022)]]/TablaProvincias7[[#This Row],[Área (km²)]]</f>
        <v>29.023746871189267</v>
      </c>
      <c r="H30" s="45" cm="1">
        <f t="array" ref="H30">INDEX(TiempoMapa!$C$2:$C$53,TablaProvincias7[[#This Row],[Fila Tiempo]])</f>
        <v>16.3</v>
      </c>
      <c r="I30" s="45" cm="1">
        <f t="array" ref="I30">INDEX(TiempoMapa!$F$2:$F$53,TablaProvincias7[[#This Row],[Fila Tiempo]])</f>
        <v>7.4</v>
      </c>
      <c r="J30" s="45">
        <f>IF(SUBTOTAL(103,TablaProvincias7[[#This Row],[Provincias]])=0,100,TablaProvincias7[[#This Row],[Mínimas]])</f>
        <v>-0.2</v>
      </c>
      <c r="K30" s="46" cm="1">
        <f t="array" ref="K30">INDEX(TiempoMapa!$L$2:$L$53,TablaProvincias7[[#This Row],[Fila Tiempo]])</f>
        <v>57</v>
      </c>
      <c r="L30" s="46" cm="1">
        <f t="array" ref="L30">INDEX(TiempoMapa!$O$2:$O$53,TablaProvincias7[[#This Row],[Fila Tiempo]])</f>
        <v>37</v>
      </c>
      <c r="M30" s="47" cm="1">
        <f t="array" ref="M30">INDEX(TiempoMapa!$R$2:$R$53,TablaProvincias7[[#This Row],[Fila Tiempo]])</f>
        <v>5.6</v>
      </c>
      <c r="N30" s="3">
        <f>IF(miMapa=TiempoMapa!$I$1,1,IF(AND(miMapa=TiempoMapa!$R$1,TablaProvincias7[[#This Row],[Precipitación (mm)]]=0),0,SUBTOTAL(103,TablaProvincias7[[#This Row],[Provincias]])))</f>
        <v>1</v>
      </c>
      <c r="O30" s="45" cm="1">
        <f t="array" ref="O30">INDEX(TiempoMapa!$I$2:$I$53,TablaProvincias7[[#This Row],[Fila Tiempo]])</f>
        <v>-0.2</v>
      </c>
      <c r="P30" s="3">
        <f>MATCH(TablaProvincias7[[#This Row],[50 Provincias + 2 CA*]],misProvincias,0)</f>
        <v>29</v>
      </c>
    </row>
    <row r="31" spans="1:16" x14ac:dyDescent="0.35">
      <c r="A31" s="3" t="s">
        <v>34</v>
      </c>
      <c r="B31" s="3" t="s">
        <v>58</v>
      </c>
      <c r="C31" s="3" t="str">
        <f>"Provincia de " &amp; TablaProvincias7[[#This Row],[50 Provincias + 2 CA*]]</f>
        <v>Provincia de Lérida</v>
      </c>
      <c r="D31" s="44">
        <f t="shared" ref="D31" si="29">IFERROR(INDEX($E31:$M31,1,MATCH(miMapa,miTipoDatos,0))+ROW()*0.000001,"")</f>
        <v>18.900030999999998</v>
      </c>
      <c r="E31" s="44">
        <v>437260</v>
      </c>
      <c r="F31" s="44">
        <v>12172</v>
      </c>
      <c r="G31" s="44">
        <f>TablaProvincias7[[#This Row],[Población (el 01/01/2022)]]/TablaProvincias7[[#This Row],[Área (km²)]]</f>
        <v>35.923430824843905</v>
      </c>
      <c r="H31" s="45" cm="1">
        <f t="array" ref="H31">INDEX(TiempoMapa!$C$2:$C$53,TablaProvincias7[[#This Row],[Fila Tiempo]])</f>
        <v>18.899999999999999</v>
      </c>
      <c r="I31" s="45" cm="1">
        <f t="array" ref="I31">INDEX(TiempoMapa!$F$2:$F$53,TablaProvincias7[[#This Row],[Fila Tiempo]])</f>
        <v>5.5</v>
      </c>
      <c r="J31" s="45">
        <f>IF(SUBTOTAL(103,TablaProvincias7[[#This Row],[Provincias]])=0,100,TablaProvincias7[[#This Row],[Mínimas]])</f>
        <v>-6.8</v>
      </c>
      <c r="K31" s="46" cm="1">
        <f t="array" ref="K31">INDEX(TiempoMapa!$L$2:$L$53,TablaProvincias7[[#This Row],[Fila Tiempo]])</f>
        <v>41</v>
      </c>
      <c r="L31" s="46" cm="1">
        <f t="array" ref="L31">INDEX(TiempoMapa!$O$2:$O$53,TablaProvincias7[[#This Row],[Fila Tiempo]])</f>
        <v>30</v>
      </c>
      <c r="M31" s="47" cm="1">
        <f t="array" ref="M31">INDEX(TiempoMapa!$R$2:$R$53,TablaProvincias7[[#This Row],[Fila Tiempo]])</f>
        <v>8.4</v>
      </c>
      <c r="N31" s="3">
        <f>IF(miMapa=TiempoMapa!$I$1,1,IF(AND(miMapa=TiempoMapa!$R$1,TablaProvincias7[[#This Row],[Precipitación (mm)]]=0),0,SUBTOTAL(103,TablaProvincias7[[#This Row],[Provincias]])))</f>
        <v>1</v>
      </c>
      <c r="O31" s="45" cm="1">
        <f t="array" ref="O31">INDEX(TiempoMapa!$I$2:$I$53,TablaProvincias7[[#This Row],[Fila Tiempo]])</f>
        <v>-6.8</v>
      </c>
      <c r="P31" s="3">
        <f>MATCH(TablaProvincias7[[#This Row],[50 Provincias + 2 CA*]],misProvincias,0)</f>
        <v>30</v>
      </c>
    </row>
    <row r="32" spans="1:16" x14ac:dyDescent="0.35">
      <c r="A32" s="3" t="s">
        <v>52</v>
      </c>
      <c r="B32" s="3" t="s">
        <v>59</v>
      </c>
      <c r="C32" s="3" t="str">
        <f>"Provincia de " &amp; TablaProvincias7[[#This Row],[50 Provincias + 2 CA*]]</f>
        <v>Provincia de Lugo</v>
      </c>
      <c r="D32" s="44">
        <f t="shared" ref="D32" si="30">IFERROR(INDEX($E32:$M32,1,MATCH(miMapa,miTipoDatos,0))+ROW()*0.000001,"")</f>
        <v>18.800032000000002</v>
      </c>
      <c r="E32" s="44">
        <v>324419</v>
      </c>
      <c r="F32" s="44" vm="11">
        <v>9856</v>
      </c>
      <c r="G32" s="44">
        <f>TablaProvincias7[[#This Row],[Población (el 01/01/2022)]]/TablaProvincias7[[#This Row],[Área (km²)]]</f>
        <v>32.915888798701296</v>
      </c>
      <c r="H32" s="45" cm="1">
        <f t="array" ref="H32">INDEX(TiempoMapa!$C$2:$C$53,TablaProvincias7[[#This Row],[Fila Tiempo]])</f>
        <v>18.8</v>
      </c>
      <c r="I32" s="45" cm="1">
        <f t="array" ref="I32">INDEX(TiempoMapa!$F$2:$F$53,TablaProvincias7[[#This Row],[Fila Tiempo]])</f>
        <v>10.4</v>
      </c>
      <c r="J32" s="45">
        <f>IF(SUBTOTAL(103,TablaProvincias7[[#This Row],[Provincias]])=0,100,TablaProvincias7[[#This Row],[Mínimas]])</f>
        <v>2.4</v>
      </c>
      <c r="K32" s="46" cm="1">
        <f t="array" ref="K32">INDEX(TiempoMapa!$L$2:$L$53,TablaProvincias7[[#This Row],[Fila Tiempo]])</f>
        <v>36</v>
      </c>
      <c r="L32" s="46" cm="1">
        <f t="array" ref="L32">INDEX(TiempoMapa!$O$2:$O$53,TablaProvincias7[[#This Row],[Fila Tiempo]])</f>
        <v>17</v>
      </c>
      <c r="M32" s="47" cm="1">
        <f t="array" ref="M32">INDEX(TiempoMapa!$R$2:$R$53,TablaProvincias7[[#This Row],[Fila Tiempo]])</f>
        <v>8.1999999999999993</v>
      </c>
      <c r="N32" s="3">
        <f>IF(miMapa=TiempoMapa!$I$1,1,IF(AND(miMapa=TiempoMapa!$R$1,TablaProvincias7[[#This Row],[Precipitación (mm)]]=0),0,SUBTOTAL(103,TablaProvincias7[[#This Row],[Provincias]])))</f>
        <v>1</v>
      </c>
      <c r="O32" s="45" cm="1">
        <f t="array" ref="O32">INDEX(TiempoMapa!$I$2:$I$53,TablaProvincias7[[#This Row],[Fila Tiempo]])</f>
        <v>2.4</v>
      </c>
      <c r="P32" s="3">
        <f>MATCH(TablaProvincias7[[#This Row],[50 Provincias + 2 CA*]],misProvincias,0)</f>
        <v>31</v>
      </c>
    </row>
    <row r="33" spans="1:16" x14ac:dyDescent="0.35">
      <c r="A33" s="3" t="s">
        <v>60</v>
      </c>
      <c r="B33" s="3" t="s">
        <v>61</v>
      </c>
      <c r="C33" s="3" t="s">
        <v>61</v>
      </c>
      <c r="D33" s="44">
        <f t="shared" ref="D33" si="31">IFERROR(INDEX($E33:$M33,1,MATCH(miMapa,miTipoDatos,0))+ROW()*0.000001,"")</f>
        <v>23.100033</v>
      </c>
      <c r="E33" s="44">
        <v>6769113</v>
      </c>
      <c r="F33" s="44">
        <v>8028</v>
      </c>
      <c r="G33" s="44">
        <f>TablaProvincias7[[#This Row],[Población (el 01/01/2022)]]/TablaProvincias7[[#This Row],[Área (km²)]]</f>
        <v>843.18796711509719</v>
      </c>
      <c r="H33" s="45" cm="1">
        <f t="array" ref="H33">INDEX(TiempoMapa!$C$2:$C$53,TablaProvincias7[[#This Row],[Fila Tiempo]])</f>
        <v>23.1</v>
      </c>
      <c r="I33" s="45" cm="1">
        <f t="array" ref="I33">INDEX(TiempoMapa!$F$2:$F$53,TablaProvincias7[[#This Row],[Fila Tiempo]])</f>
        <v>8.8000000000000007</v>
      </c>
      <c r="J33" s="45">
        <f>IF(SUBTOTAL(103,TablaProvincias7[[#This Row],[Provincias]])=0,100,TablaProvincias7[[#This Row],[Mínimas]])</f>
        <v>1.6</v>
      </c>
      <c r="K33" s="46" cm="1">
        <f t="array" ref="K33">INDEX(TiempoMapa!$L$2:$L$53,TablaProvincias7[[#This Row],[Fila Tiempo]])</f>
        <v>49</v>
      </c>
      <c r="L33" s="46" cm="1">
        <f t="array" ref="L33">INDEX(TiempoMapa!$O$2:$O$53,TablaProvincias7[[#This Row],[Fila Tiempo]])</f>
        <v>32</v>
      </c>
      <c r="M33" s="47" cm="1">
        <f t="array" ref="M33">INDEX(TiempoMapa!$R$2:$R$53,TablaProvincias7[[#This Row],[Fila Tiempo]])</f>
        <v>0</v>
      </c>
      <c r="N33" s="3">
        <f>IF(miMapa=TiempoMapa!$I$1,1,IF(AND(miMapa=TiempoMapa!$R$1,TablaProvincias7[[#This Row],[Precipitación (mm)]]=0),0,SUBTOTAL(103,TablaProvincias7[[#This Row],[Provincias]])))</f>
        <v>1</v>
      </c>
      <c r="O33" s="45" cm="1">
        <f t="array" ref="O33">INDEX(TiempoMapa!$I$2:$I$53,TablaProvincias7[[#This Row],[Fila Tiempo]])</f>
        <v>1.6</v>
      </c>
      <c r="P33" s="3">
        <f>MATCH(TablaProvincias7[[#This Row],[50 Provincias + 2 CA*]],misProvincias,0)</f>
        <v>32</v>
      </c>
    </row>
    <row r="34" spans="1:16" x14ac:dyDescent="0.35">
      <c r="A34" s="3" t="s">
        <v>27</v>
      </c>
      <c r="B34" s="3" t="s">
        <v>62</v>
      </c>
      <c r="C34" s="3" t="str">
        <f>"Provincia de " &amp; TablaProvincias7[[#This Row],[50 Provincias + 2 CA*]]</f>
        <v>Provincia de Málaga</v>
      </c>
      <c r="D34" s="44">
        <f t="shared" ref="D34" si="32">IFERROR(INDEX($E34:$M34,1,MATCH(miMapa,miTipoDatos,0))+ROW()*0.000001,"")</f>
        <v>27.800034</v>
      </c>
      <c r="E34" s="44">
        <v>1711693</v>
      </c>
      <c r="F34" s="44">
        <v>7306</v>
      </c>
      <c r="G34" s="44">
        <f>TablaProvincias7[[#This Row],[Población (el 01/01/2022)]]/TablaProvincias7[[#This Row],[Área (km²)]]</f>
        <v>234.28592937311799</v>
      </c>
      <c r="H34" s="45" cm="1">
        <f t="array" ref="H34">INDEX(TiempoMapa!$C$2:$C$53,TablaProvincias7[[#This Row],[Fila Tiempo]])</f>
        <v>27.8</v>
      </c>
      <c r="I34" s="45" cm="1">
        <f t="array" ref="I34">INDEX(TiempoMapa!$F$2:$F$53,TablaProvincias7[[#This Row],[Fila Tiempo]])</f>
        <v>15.8</v>
      </c>
      <c r="J34" s="45">
        <f>IF(SUBTOTAL(103,TablaProvincias7[[#This Row],[Provincias]])=0,100,TablaProvincias7[[#This Row],[Mínimas]])</f>
        <v>7.8</v>
      </c>
      <c r="K34" s="46" cm="1">
        <f t="array" ref="K34">INDEX(TiempoMapa!$L$2:$L$53,TablaProvincias7[[#This Row],[Fila Tiempo]])</f>
        <v>63</v>
      </c>
      <c r="L34" s="46" cm="1">
        <f t="array" ref="L34">INDEX(TiempoMapa!$O$2:$O$53,TablaProvincias7[[#This Row],[Fila Tiempo]])</f>
        <v>52</v>
      </c>
      <c r="M34" s="47" cm="1">
        <f t="array" ref="M34">INDEX(TiempoMapa!$R$2:$R$53,TablaProvincias7[[#This Row],[Fila Tiempo]])</f>
        <v>0</v>
      </c>
      <c r="N34" s="3">
        <f>IF(miMapa=TiempoMapa!$I$1,1,IF(AND(miMapa=TiempoMapa!$R$1,TablaProvincias7[[#This Row],[Precipitación (mm)]]=0),0,SUBTOTAL(103,TablaProvincias7[[#This Row],[Provincias]])))</f>
        <v>1</v>
      </c>
      <c r="O34" s="45" cm="1">
        <f t="array" ref="O34">INDEX(TiempoMapa!$I$2:$I$53,TablaProvincias7[[#This Row],[Fila Tiempo]])</f>
        <v>7.8</v>
      </c>
      <c r="P34" s="3">
        <f>MATCH(TablaProvincias7[[#This Row],[50 Provincias + 2 CA*]],misProvincias,0)</f>
        <v>33</v>
      </c>
    </row>
    <row r="35" spans="1:16" hidden="1" x14ac:dyDescent="0.35">
      <c r="A35" s="3" t="s">
        <v>63</v>
      </c>
      <c r="B35" s="48" t="s">
        <v>136</v>
      </c>
      <c r="C35" s="48" t="s">
        <v>63</v>
      </c>
      <c r="D35" s="44">
        <f t="shared" ref="D35" si="33">IFERROR(INDEX($E35:$M35,1,MATCH(miMapa,miTipoDatos,0))+ROW()*0.000001,"")</f>
        <v>24.300035000000001</v>
      </c>
      <c r="E35" s="44">
        <v>83196</v>
      </c>
      <c r="F35" s="44" vm="12">
        <v>12.3</v>
      </c>
      <c r="G35" s="44">
        <f>TablaProvincias7[[#This Row],[Población (el 01/01/2022)]]/TablaProvincias7[[#This Row],[Área (km²)]]</f>
        <v>6763.9024390243894</v>
      </c>
      <c r="H35" s="45" cm="1">
        <f t="array" ref="H35">INDEX(TiempoMapa!$C$2:$C$53,TablaProvincias7[[#This Row],[Fila Tiempo]])</f>
        <v>24.3</v>
      </c>
      <c r="I35" s="45" cm="1">
        <f t="array" ref="I35">INDEX(TiempoMapa!$F$2:$F$53,TablaProvincias7[[#This Row],[Fila Tiempo]])</f>
        <v>12.5</v>
      </c>
      <c r="J35" s="45">
        <f>IF(SUBTOTAL(103,TablaProvincias7[[#This Row],[Provincias]])=0,100,TablaProvincias7[[#This Row],[Mínimas]])</f>
        <v>100</v>
      </c>
      <c r="K35" s="46" cm="1">
        <f t="array" ref="K35">INDEX(TiempoMapa!$L$2:$L$53,TablaProvincias7[[#This Row],[Fila Tiempo]])</f>
        <v>39</v>
      </c>
      <c r="L35" s="46" cm="1">
        <f t="array" ref="L35">INDEX(TiempoMapa!$O$2:$O$53,TablaProvincias7[[#This Row],[Fila Tiempo]])</f>
        <v>20</v>
      </c>
      <c r="M35" s="47" cm="1">
        <f t="array" ref="M35">INDEX(TiempoMapa!$R$2:$R$53,TablaProvincias7[[#This Row],[Fila Tiempo]])</f>
        <v>0</v>
      </c>
      <c r="N35" s="3">
        <f>IF(miMapa=TiempoMapa!$I$1,1,IF(AND(miMapa=TiempoMapa!$R$1,TablaProvincias7[[#This Row],[Precipitación (mm)]]=0),0,SUBTOTAL(103,TablaProvincias7[[#This Row],[Provincias]])))</f>
        <v>0</v>
      </c>
      <c r="O35" s="45" cm="1">
        <f t="array" ref="O35">INDEX(TiempoMapa!$I$2:$I$53,TablaProvincias7[[#This Row],[Fila Tiempo]])</f>
        <v>12.5</v>
      </c>
      <c r="P35" s="3">
        <f>MATCH(TablaProvincias7[[#This Row],[50 Provincias + 2 CA*]],misProvincias,0)</f>
        <v>34</v>
      </c>
    </row>
    <row r="36" spans="1:16" x14ac:dyDescent="0.35">
      <c r="A36" s="3" t="s">
        <v>64</v>
      </c>
      <c r="B36" s="3" t="s">
        <v>65</v>
      </c>
      <c r="C36" s="3" t="str">
        <f>"Provincia de " &amp; TablaProvincias7[[#This Row],[50 Provincias + 2 CA*]]</f>
        <v>Provincia de Murcia</v>
      </c>
      <c r="D36" s="44">
        <f t="shared" ref="D36" si="34">IFERROR(INDEX($E36:$M36,1,MATCH(miMapa,miTipoDatos,0))+ROW()*0.000001,"")</f>
        <v>25.600036000000003</v>
      </c>
      <c r="E36" s="44">
        <v>1522640</v>
      </c>
      <c r="F36" s="44">
        <v>11314</v>
      </c>
      <c r="G36" s="44">
        <f>TablaProvincias7[[#This Row],[Población (el 01/01/2022)]]/TablaProvincias7[[#This Row],[Área (km²)]]</f>
        <v>134.58016616581227</v>
      </c>
      <c r="H36" s="45" cm="1">
        <f t="array" ref="H36">INDEX(TiempoMapa!$C$2:$C$53,TablaProvincias7[[#This Row],[Fila Tiempo]])</f>
        <v>25.6</v>
      </c>
      <c r="I36" s="45" cm="1">
        <f t="array" ref="I36">INDEX(TiempoMapa!$F$2:$F$53,TablaProvincias7[[#This Row],[Fila Tiempo]])</f>
        <v>12.1</v>
      </c>
      <c r="J36" s="45">
        <f>IF(SUBTOTAL(103,TablaProvincias7[[#This Row],[Provincias]])=0,100,TablaProvincias7[[#This Row],[Mínimas]])</f>
        <v>4</v>
      </c>
      <c r="K36" s="46" cm="1">
        <f t="array" ref="K36">INDEX(TiempoMapa!$L$2:$L$53,TablaProvincias7[[#This Row],[Fila Tiempo]])</f>
        <v>56</v>
      </c>
      <c r="L36" s="46" cm="1">
        <f t="array" ref="L36">INDEX(TiempoMapa!$O$2:$O$53,TablaProvincias7[[#This Row],[Fila Tiempo]])</f>
        <v>28</v>
      </c>
      <c r="M36" s="47" cm="1">
        <f t="array" ref="M36">INDEX(TiempoMapa!$R$2:$R$53,TablaProvincias7[[#This Row],[Fila Tiempo]])</f>
        <v>0.4</v>
      </c>
      <c r="N36" s="3">
        <f>IF(miMapa=TiempoMapa!$I$1,1,IF(AND(miMapa=TiempoMapa!$R$1,TablaProvincias7[[#This Row],[Precipitación (mm)]]=0),0,SUBTOTAL(103,TablaProvincias7[[#This Row],[Provincias]])))</f>
        <v>1</v>
      </c>
      <c r="O36" s="45" cm="1">
        <f t="array" ref="O36">INDEX(TiempoMapa!$I$2:$I$53,TablaProvincias7[[#This Row],[Fila Tiempo]])</f>
        <v>4</v>
      </c>
      <c r="P36" s="3">
        <f>MATCH(TablaProvincias7[[#This Row],[50 Provincias + 2 CA*]],misProvincias,0)</f>
        <v>35</v>
      </c>
    </row>
    <row r="37" spans="1:16" x14ac:dyDescent="0.35">
      <c r="A37" s="3" t="s">
        <v>66</v>
      </c>
      <c r="B37" s="3" t="s">
        <v>66</v>
      </c>
      <c r="C37" s="3" t="s">
        <v>66</v>
      </c>
      <c r="D37" s="44">
        <f t="shared" ref="D37" si="35">IFERROR(INDEX($E37:$M37,1,MATCH(miMapa,miTipoDatos,0))+ROW()*0.000001,"")</f>
        <v>16.600037</v>
      </c>
      <c r="E37" s="44">
        <v>659232</v>
      </c>
      <c r="F37" s="44" vm="13">
        <v>10391</v>
      </c>
      <c r="G37" s="44">
        <f>TablaProvincias7[[#This Row],[Población (el 01/01/2022)]]/TablaProvincias7[[#This Row],[Área (km²)]]</f>
        <v>63.442594552978541</v>
      </c>
      <c r="H37" s="45" cm="1">
        <f t="array" ref="H37">INDEX(TiempoMapa!$C$2:$C$53,TablaProvincias7[[#This Row],[Fila Tiempo]])</f>
        <v>16.600000000000001</v>
      </c>
      <c r="I37" s="45" cm="1">
        <f t="array" ref="I37">INDEX(TiempoMapa!$F$2:$F$53,TablaProvincias7[[#This Row],[Fila Tiempo]])</f>
        <v>7.8</v>
      </c>
      <c r="J37" s="45">
        <f>IF(SUBTOTAL(103,TablaProvincias7[[#This Row],[Provincias]])=0,100,TablaProvincias7[[#This Row],[Mínimas]])</f>
        <v>1.3</v>
      </c>
      <c r="K37" s="46" cm="1">
        <f t="array" ref="K37">INDEX(TiempoMapa!$L$2:$L$53,TablaProvincias7[[#This Row],[Fila Tiempo]])</f>
        <v>34</v>
      </c>
      <c r="L37" s="46" cm="1">
        <f t="array" ref="L37">INDEX(TiempoMapa!$O$2:$O$53,TablaProvincias7[[#This Row],[Fila Tiempo]])</f>
        <v>24</v>
      </c>
      <c r="M37" s="47" cm="1">
        <f t="array" ref="M37">INDEX(TiempoMapa!$R$2:$R$53,TablaProvincias7[[#This Row],[Fila Tiempo]])</f>
        <v>4.4000000000000004</v>
      </c>
      <c r="N37" s="3">
        <f>IF(miMapa=TiempoMapa!$I$1,1,IF(AND(miMapa=TiempoMapa!$R$1,TablaProvincias7[[#This Row],[Precipitación (mm)]]=0),0,SUBTOTAL(103,TablaProvincias7[[#This Row],[Provincias]])))</f>
        <v>1</v>
      </c>
      <c r="O37" s="45" cm="1">
        <f t="array" ref="O37">INDEX(TiempoMapa!$I$2:$I$53,TablaProvincias7[[#This Row],[Fila Tiempo]])</f>
        <v>1.3</v>
      </c>
      <c r="P37" s="3">
        <f>MATCH(TablaProvincias7[[#This Row],[50 Provincias + 2 CA*]],misProvincias,0)</f>
        <v>36</v>
      </c>
    </row>
    <row r="38" spans="1:16" x14ac:dyDescent="0.35">
      <c r="A38" s="3" t="s">
        <v>52</v>
      </c>
      <c r="B38" s="3" t="s">
        <v>67</v>
      </c>
      <c r="C38" s="3" t="str">
        <f>"Provincia de " &amp; TablaProvincias7[[#This Row],[50 Provincias + 2 CA*]]</f>
        <v>Provincia de Orense</v>
      </c>
      <c r="D38" s="44">
        <f t="shared" ref="D38" si="36">IFERROR(INDEX($E38:$M38,1,MATCH(miMapa,miTipoDatos,0))+ROW()*0.000001,"")</f>
        <v>19.900037999999999</v>
      </c>
      <c r="E38" s="44">
        <v>304104</v>
      </c>
      <c r="F38" s="44" vm="14">
        <v>7273</v>
      </c>
      <c r="G38" s="44">
        <f>TablaProvincias7[[#This Row],[Población (el 01/01/2022)]]/TablaProvincias7[[#This Row],[Área (km²)]]</f>
        <v>41.812732022549156</v>
      </c>
      <c r="H38" s="45" cm="1">
        <f t="array" ref="H38">INDEX(TiempoMapa!$C$2:$C$53,TablaProvincias7[[#This Row],[Fila Tiempo]])</f>
        <v>19.899999999999999</v>
      </c>
      <c r="I38" s="45" cm="1">
        <f t="array" ref="I38">INDEX(TiempoMapa!$F$2:$F$53,TablaProvincias7[[#This Row],[Fila Tiempo]])</f>
        <v>9.1</v>
      </c>
      <c r="J38" s="45">
        <f>IF(SUBTOTAL(103,TablaProvincias7[[#This Row],[Provincias]])=0,100,TablaProvincias7[[#This Row],[Mínimas]])</f>
        <v>3.1</v>
      </c>
      <c r="K38" s="46" cm="1">
        <f t="array" ref="K38">INDEX(TiempoMapa!$L$2:$L$53,TablaProvincias7[[#This Row],[Fila Tiempo]])</f>
        <v>43</v>
      </c>
      <c r="L38" s="46" cm="1">
        <f t="array" ref="L38">INDEX(TiempoMapa!$O$2:$O$53,TablaProvincias7[[#This Row],[Fila Tiempo]])</f>
        <v>21</v>
      </c>
      <c r="M38" s="47" cm="1">
        <f t="array" ref="M38">INDEX(TiempoMapa!$R$2:$R$53,TablaProvincias7[[#This Row],[Fila Tiempo]])</f>
        <v>3.4</v>
      </c>
      <c r="N38" s="3">
        <f>IF(miMapa=TiempoMapa!$I$1,1,IF(AND(miMapa=TiempoMapa!$R$1,TablaProvincias7[[#This Row],[Precipitación (mm)]]=0),0,SUBTOTAL(103,TablaProvincias7[[#This Row],[Provincias]])))</f>
        <v>1</v>
      </c>
      <c r="O38" s="45" cm="1">
        <f t="array" ref="O38">INDEX(TiempoMapa!$I$2:$I$53,TablaProvincias7[[#This Row],[Fila Tiempo]])</f>
        <v>3.1</v>
      </c>
      <c r="P38" s="3">
        <f>MATCH(TablaProvincias7[[#This Row],[50 Provincias + 2 CA*]],misProvincias,0)</f>
        <v>37</v>
      </c>
    </row>
    <row r="39" spans="1:16" x14ac:dyDescent="0.35">
      <c r="A39" s="3" t="s">
        <v>30</v>
      </c>
      <c r="B39" s="3" t="s">
        <v>68</v>
      </c>
      <c r="C39" s="3" t="str">
        <f>"Provincia de " &amp; TablaProvincias7[[#This Row],[50 Provincias + 2 CA*]]</f>
        <v>Provincia de Palencia</v>
      </c>
      <c r="D39" s="44">
        <f t="shared" ref="D39" si="37">IFERROR(INDEX($E39:$M39,1,MATCH(miMapa,miTipoDatos,0))+ROW()*0.000001,"")</f>
        <v>17.300039000000002</v>
      </c>
      <c r="E39" s="44">
        <v>157340</v>
      </c>
      <c r="F39" s="44">
        <v>8052</v>
      </c>
      <c r="G39" s="44">
        <f>TablaProvincias7[[#This Row],[Población (el 01/01/2022)]]/TablaProvincias7[[#This Row],[Área (km²)]]</f>
        <v>19.540486835568803</v>
      </c>
      <c r="H39" s="45" cm="1">
        <f t="array" ref="H39">INDEX(TiempoMapa!$C$2:$C$53,TablaProvincias7[[#This Row],[Fila Tiempo]])</f>
        <v>17.3</v>
      </c>
      <c r="I39" s="45" cm="1">
        <f t="array" ref="I39">INDEX(TiempoMapa!$F$2:$F$53,TablaProvincias7[[#This Row],[Fila Tiempo]])</f>
        <v>5.5</v>
      </c>
      <c r="J39" s="45">
        <f>IF(SUBTOTAL(103,TablaProvincias7[[#This Row],[Provincias]])=0,100,TablaProvincias7[[#This Row],[Mínimas]])</f>
        <v>-0.2</v>
      </c>
      <c r="K39" s="46" cm="1">
        <f t="array" ref="K39">INDEX(TiempoMapa!$L$2:$L$53,TablaProvincias7[[#This Row],[Fila Tiempo]])</f>
        <v>44</v>
      </c>
      <c r="L39" s="46" cm="1">
        <f t="array" ref="L39">INDEX(TiempoMapa!$O$2:$O$53,TablaProvincias7[[#This Row],[Fila Tiempo]])</f>
        <v>32</v>
      </c>
      <c r="M39" s="47" cm="1">
        <f t="array" ref="M39">INDEX(TiempoMapa!$R$2:$R$53,TablaProvincias7[[#This Row],[Fila Tiempo]])</f>
        <v>3.8</v>
      </c>
      <c r="N39" s="3">
        <f>IF(miMapa=TiempoMapa!$I$1,1,IF(AND(miMapa=TiempoMapa!$R$1,TablaProvincias7[[#This Row],[Precipitación (mm)]]=0),0,SUBTOTAL(103,TablaProvincias7[[#This Row],[Provincias]])))</f>
        <v>1</v>
      </c>
      <c r="O39" s="45" cm="1">
        <f t="array" ref="O39">INDEX(TiempoMapa!$I$2:$I$53,TablaProvincias7[[#This Row],[Fila Tiempo]])</f>
        <v>-0.2</v>
      </c>
      <c r="P39" s="3">
        <f>MATCH(TablaProvincias7[[#This Row],[50 Provincias + 2 CA*]],misProvincias,0)</f>
        <v>38</v>
      </c>
    </row>
    <row r="40" spans="1:16" x14ac:dyDescent="0.35">
      <c r="A40" s="3" t="s">
        <v>52</v>
      </c>
      <c r="B40" s="3" t="s">
        <v>69</v>
      </c>
      <c r="C40" s="3" t="str">
        <f>"Provincia de " &amp; TablaProvincias7[[#This Row],[50 Provincias + 2 CA*]]</f>
        <v>Provincia de Pontevedra</v>
      </c>
      <c r="D40" s="44">
        <f t="shared" ref="D40" si="38">IFERROR(INDEX($E40:$M40,1,MATCH(miMapa,miTipoDatos,0))+ROW()*0.000001,"")</f>
        <v>18.300039999999999</v>
      </c>
      <c r="E40" s="44">
        <v>942849</v>
      </c>
      <c r="F40" s="44" vm="15">
        <v>4495</v>
      </c>
      <c r="G40" s="44">
        <f>TablaProvincias7[[#This Row],[Población (el 01/01/2022)]]/TablaProvincias7[[#This Row],[Área (km²)]]</f>
        <v>209.75506117908787</v>
      </c>
      <c r="H40" s="45" cm="1">
        <f t="array" ref="H40">INDEX(TiempoMapa!$C$2:$C$53,TablaProvincias7[[#This Row],[Fila Tiempo]])</f>
        <v>18.3</v>
      </c>
      <c r="I40" s="45" cm="1">
        <f t="array" ref="I40">INDEX(TiempoMapa!$F$2:$F$53,TablaProvincias7[[#This Row],[Fila Tiempo]])</f>
        <v>11.2</v>
      </c>
      <c r="J40" s="45">
        <f>IF(SUBTOTAL(103,TablaProvincias7[[#This Row],[Provincias]])=0,100,TablaProvincias7[[#This Row],[Mínimas]])</f>
        <v>6.8</v>
      </c>
      <c r="K40" s="46" cm="1">
        <f t="array" ref="K40">INDEX(TiempoMapa!$L$2:$L$53,TablaProvincias7[[#This Row],[Fila Tiempo]])</f>
        <v>39</v>
      </c>
      <c r="L40" s="46" cm="1">
        <f t="array" ref="L40">INDEX(TiempoMapa!$O$2:$O$53,TablaProvincias7[[#This Row],[Fila Tiempo]])</f>
        <v>27</v>
      </c>
      <c r="M40" s="47" cm="1">
        <f t="array" ref="M40">INDEX(TiempoMapa!$R$2:$R$53,TablaProvincias7[[#This Row],[Fila Tiempo]])</f>
        <v>3</v>
      </c>
      <c r="N40" s="3">
        <f>IF(miMapa=TiempoMapa!$I$1,1,IF(AND(miMapa=TiempoMapa!$R$1,TablaProvincias7[[#This Row],[Precipitación (mm)]]=0),0,SUBTOTAL(103,TablaProvincias7[[#This Row],[Provincias]])))</f>
        <v>1</v>
      </c>
      <c r="O40" s="45" cm="1">
        <f t="array" ref="O40">INDEX(TiempoMapa!$I$2:$I$53,TablaProvincias7[[#This Row],[Fila Tiempo]])</f>
        <v>6.8</v>
      </c>
      <c r="P40" s="3">
        <f>MATCH(TablaProvincias7[[#This Row],[50 Provincias + 2 CA*]],misProvincias,0)</f>
        <v>39</v>
      </c>
    </row>
    <row r="41" spans="1:16" x14ac:dyDescent="0.35">
      <c r="A41" s="3" t="s">
        <v>30</v>
      </c>
      <c r="B41" s="3" t="s">
        <v>70</v>
      </c>
      <c r="C41" s="3" t="str">
        <f>"Provincia de " &amp; TablaProvincias7[[#This Row],[50 Provincias + 2 CA*]]</f>
        <v>Provincia de Salamanca</v>
      </c>
      <c r="D41" s="44">
        <f t="shared" ref="D41" si="39">IFERROR(INDEX($E41:$M41,1,MATCH(miMapa,miTipoDatos,0))+ROW()*0.000001,"")</f>
        <v>18.200040999999999</v>
      </c>
      <c r="E41" s="44">
        <v>326506</v>
      </c>
      <c r="F41" s="44">
        <v>12350</v>
      </c>
      <c r="G41" s="44">
        <f>TablaProvincias7[[#This Row],[Población (el 01/01/2022)]]/TablaProvincias7[[#This Row],[Área (km²)]]</f>
        <v>26.437732793522269</v>
      </c>
      <c r="H41" s="45" cm="1">
        <f t="array" ref="H41">INDEX(TiempoMapa!$C$2:$C$53,TablaProvincias7[[#This Row],[Fila Tiempo]])</f>
        <v>18.2</v>
      </c>
      <c r="I41" s="45" cm="1">
        <f t="array" ref="I41">INDEX(TiempoMapa!$F$2:$F$53,TablaProvincias7[[#This Row],[Fila Tiempo]])</f>
        <v>7.3</v>
      </c>
      <c r="J41" s="45">
        <f>IF(SUBTOTAL(103,TablaProvincias7[[#This Row],[Provincias]])=0,100,TablaProvincias7[[#This Row],[Mínimas]])</f>
        <v>0.7</v>
      </c>
      <c r="K41" s="46" cm="1">
        <f t="array" ref="K41">INDEX(TiempoMapa!$L$2:$L$53,TablaProvincias7[[#This Row],[Fila Tiempo]])</f>
        <v>45</v>
      </c>
      <c r="L41" s="46" cm="1">
        <f t="array" ref="L41">INDEX(TiempoMapa!$O$2:$O$53,TablaProvincias7[[#This Row],[Fila Tiempo]])</f>
        <v>30</v>
      </c>
      <c r="M41" s="47" cm="1">
        <f t="array" ref="M41">INDEX(TiempoMapa!$R$2:$R$53,TablaProvincias7[[#This Row],[Fila Tiempo]])</f>
        <v>0</v>
      </c>
      <c r="N41" s="3">
        <f>IF(miMapa=TiempoMapa!$I$1,1,IF(AND(miMapa=TiempoMapa!$R$1,TablaProvincias7[[#This Row],[Precipitación (mm)]]=0),0,SUBTOTAL(103,TablaProvincias7[[#This Row],[Provincias]])))</f>
        <v>1</v>
      </c>
      <c r="O41" s="45" cm="1">
        <f t="array" ref="O41">INDEX(TiempoMapa!$I$2:$I$53,TablaProvincias7[[#This Row],[Fila Tiempo]])</f>
        <v>0.7</v>
      </c>
      <c r="P41" s="3">
        <f>MATCH(TablaProvincias7[[#This Row],[50 Provincias + 2 CA*]],misProvincias,0)</f>
        <v>40</v>
      </c>
    </row>
    <row r="42" spans="1:16" customFormat="1" hidden="1" x14ac:dyDescent="0.35">
      <c r="A42" t="s">
        <v>55</v>
      </c>
      <c r="B42" s="3" t="s">
        <v>71</v>
      </c>
      <c r="C42" s="3" t="str">
        <f>"Provincia de " &amp; TablaProvincias7[[#This Row],[50 Provincias + 2 CA*]]</f>
        <v>Provincia de Santa Cruz de Tenerife</v>
      </c>
      <c r="D42" s="44">
        <f t="shared" ref="D42" si="40">IFERROR(INDEX($E42:$M42,1,MATCH(miMapa,miTipoDatos,0))+ROW()*0.000001,"")</f>
        <v>26.900041999999999</v>
      </c>
      <c r="E42" s="50">
        <v>1098831</v>
      </c>
      <c r="F42" s="50">
        <v>3381</v>
      </c>
      <c r="G42" s="50">
        <f>TablaProvincias7[[#This Row],[Población (el 01/01/2022)]]/TablaProvincias7[[#This Row],[Área (km²)]]</f>
        <v>325.00177462289264</v>
      </c>
      <c r="H42" s="45" cm="1">
        <f t="array" ref="H42">INDEX(TiempoMapa!$C$2:$C$53,TablaProvincias7[[#This Row],[Fila Tiempo]])</f>
        <v>26.9</v>
      </c>
      <c r="I42" s="45" cm="1">
        <f t="array" ref="I42">INDEX(TiempoMapa!$F$2:$F$53,TablaProvincias7[[#This Row],[Fila Tiempo]])</f>
        <v>20.2</v>
      </c>
      <c r="J42" s="45">
        <f>IF(SUBTOTAL(103,TablaProvincias7[[#This Row],[Provincias]])=0,100,TablaProvincias7[[#This Row],[Mínimas]])</f>
        <v>100</v>
      </c>
      <c r="K42" s="46" cm="1">
        <f t="array" ref="K42">INDEX(TiempoMapa!$L$2:$L$53,TablaProvincias7[[#This Row],[Fila Tiempo]])</f>
        <v>59</v>
      </c>
      <c r="L42" s="46" cm="1">
        <f t="array" ref="L42">INDEX(TiempoMapa!$O$2:$O$53,TablaProvincias7[[#This Row],[Fila Tiempo]])</f>
        <v>44</v>
      </c>
      <c r="M42" s="47" cm="1">
        <f t="array" ref="M42">INDEX(TiempoMapa!$R$2:$R$53,TablaProvincias7[[#This Row],[Fila Tiempo]])</f>
        <v>0</v>
      </c>
      <c r="N42" s="3">
        <f>IF(miMapa=TiempoMapa!$I$1,1,IF(AND(miMapa=TiempoMapa!$R$1,TablaProvincias7[[#This Row],[Precipitación (mm)]]=0),0,SUBTOTAL(103,TablaProvincias7[[#This Row],[Provincias]])))</f>
        <v>0</v>
      </c>
      <c r="O42" s="45" cm="1">
        <f t="array" ref="O42">INDEX(TiempoMapa!$I$2:$I$53,TablaProvincias7[[#This Row],[Fila Tiempo]])</f>
        <v>5.2</v>
      </c>
      <c r="P42">
        <f>MATCH(TablaProvincias7[[#This Row],[50 Provincias + 2 CA*]],misProvincias,0)</f>
        <v>41</v>
      </c>
    </row>
    <row r="43" spans="1:16" x14ac:dyDescent="0.35">
      <c r="A43" s="3" t="s">
        <v>30</v>
      </c>
      <c r="B43" s="3" t="s">
        <v>72</v>
      </c>
      <c r="C43" s="3" t="str">
        <f>"Provincia de " &amp; TablaProvincias7[[#This Row],[50 Provincias + 2 CA*]]</f>
        <v>Provincia de Segovia</v>
      </c>
      <c r="D43" s="44">
        <f t="shared" ref="D43" si="41">IFERROR(INDEX($E43:$M43,1,MATCH(miMapa,miTipoDatos,0))+ROW()*0.000001,"")</f>
        <v>15.900043</v>
      </c>
      <c r="E43" s="44">
        <v>153812</v>
      </c>
      <c r="F43" s="44">
        <v>6921</v>
      </c>
      <c r="G43" s="44">
        <f>TablaProvincias7[[#This Row],[Población (el 01/01/2022)]]/TablaProvincias7[[#This Row],[Área (km²)]]</f>
        <v>22.223956075711602</v>
      </c>
      <c r="H43" s="45" cm="1">
        <f t="array" ref="H43">INDEX(TiempoMapa!$C$2:$C$53,TablaProvincias7[[#This Row],[Fila Tiempo]])</f>
        <v>15.9</v>
      </c>
      <c r="I43" s="45" cm="1">
        <f t="array" ref="I43">INDEX(TiempoMapa!$F$2:$F$53,TablaProvincias7[[#This Row],[Fila Tiempo]])</f>
        <v>6.1</v>
      </c>
      <c r="J43" s="45">
        <f>IF(SUBTOTAL(103,TablaProvincias7[[#This Row],[Provincias]])=0,100,TablaProvincias7[[#This Row],[Mínimas]])</f>
        <v>1.2</v>
      </c>
      <c r="K43" s="46" cm="1">
        <f t="array" ref="K43">INDEX(TiempoMapa!$L$2:$L$53,TablaProvincias7[[#This Row],[Fila Tiempo]])</f>
        <v>39</v>
      </c>
      <c r="L43" s="46" cm="1">
        <f t="array" ref="L43">INDEX(TiempoMapa!$O$2:$O$53,TablaProvincias7[[#This Row],[Fila Tiempo]])</f>
        <v>24</v>
      </c>
      <c r="M43" s="47" cm="1">
        <f t="array" ref="M43">INDEX(TiempoMapa!$R$2:$R$53,TablaProvincias7[[#This Row],[Fila Tiempo]])</f>
        <v>0</v>
      </c>
      <c r="N43" s="3">
        <f>IF(miMapa=TiempoMapa!$I$1,1,IF(AND(miMapa=TiempoMapa!$R$1,TablaProvincias7[[#This Row],[Precipitación (mm)]]=0),0,SUBTOTAL(103,TablaProvincias7[[#This Row],[Provincias]])))</f>
        <v>1</v>
      </c>
      <c r="O43" s="45" cm="1">
        <f t="array" ref="O43">INDEX(TiempoMapa!$I$2:$I$53,TablaProvincias7[[#This Row],[Fila Tiempo]])</f>
        <v>1.2</v>
      </c>
      <c r="P43" s="3">
        <f>MATCH(TablaProvincias7[[#This Row],[50 Provincias + 2 CA*]],misProvincias,0)</f>
        <v>42</v>
      </c>
    </row>
    <row r="44" spans="1:16" x14ac:dyDescent="0.35">
      <c r="A44" s="3" t="s">
        <v>27</v>
      </c>
      <c r="B44" s="3" t="s">
        <v>73</v>
      </c>
      <c r="C44" s="3" t="str">
        <f>"Provincia de " &amp; TablaProvincias7[[#This Row],[50 Provincias + 2 CA*]]</f>
        <v>Provincia de Sevilla</v>
      </c>
      <c r="D44" s="44">
        <f t="shared" ref="D44" si="42">IFERROR(INDEX($E44:$M44,1,MATCH(miMapa,miTipoDatos,0))+ROW()*0.000001,"")</f>
        <v>27.100044</v>
      </c>
      <c r="E44" s="44">
        <v>1960257</v>
      </c>
      <c r="F44" s="44">
        <v>14036</v>
      </c>
      <c r="G44" s="44">
        <f>TablaProvincias7[[#This Row],[Población (el 01/01/2022)]]/TablaProvincias7[[#This Row],[Área (km²)]]</f>
        <v>139.65923339982902</v>
      </c>
      <c r="H44" s="45" cm="1">
        <f t="array" ref="H44">INDEX(TiempoMapa!$C$2:$C$53,TablaProvincias7[[#This Row],[Fila Tiempo]])</f>
        <v>27.1</v>
      </c>
      <c r="I44" s="45" cm="1">
        <f t="array" ref="I44">INDEX(TiempoMapa!$F$2:$F$53,TablaProvincias7[[#This Row],[Fila Tiempo]])</f>
        <v>13.7</v>
      </c>
      <c r="J44" s="45">
        <f>IF(SUBTOTAL(103,TablaProvincias7[[#This Row],[Provincias]])=0,100,TablaProvincias7[[#This Row],[Mínimas]])</f>
        <v>4.7</v>
      </c>
      <c r="K44" s="46" cm="1">
        <f t="array" ref="K44">INDEX(TiempoMapa!$L$2:$L$53,TablaProvincias7[[#This Row],[Fila Tiempo]])</f>
        <v>49</v>
      </c>
      <c r="L44" s="46" cm="1">
        <f t="array" ref="L44">INDEX(TiempoMapa!$O$2:$O$53,TablaProvincias7[[#This Row],[Fila Tiempo]])</f>
        <v>30</v>
      </c>
      <c r="M44" s="47" cm="1">
        <f t="array" ref="M44">INDEX(TiempoMapa!$R$2:$R$53,TablaProvincias7[[#This Row],[Fila Tiempo]])</f>
        <v>0</v>
      </c>
      <c r="N44" s="3">
        <f>IF(miMapa=TiempoMapa!$I$1,1,IF(AND(miMapa=TiempoMapa!$R$1,TablaProvincias7[[#This Row],[Precipitación (mm)]]=0),0,SUBTOTAL(103,TablaProvincias7[[#This Row],[Provincias]])))</f>
        <v>1</v>
      </c>
      <c r="O44" s="45" cm="1">
        <f t="array" ref="O44">INDEX(TiempoMapa!$I$2:$I$53,TablaProvincias7[[#This Row],[Fila Tiempo]])</f>
        <v>4.7</v>
      </c>
      <c r="P44" s="3">
        <f>MATCH(TablaProvincias7[[#This Row],[50 Provincias + 2 CA*]],misProvincias,0)</f>
        <v>43</v>
      </c>
    </row>
    <row r="45" spans="1:16" x14ac:dyDescent="0.35">
      <c r="A45" s="3" t="s">
        <v>30</v>
      </c>
      <c r="B45" s="3" t="s">
        <v>74</v>
      </c>
      <c r="C45" s="3" t="str">
        <f>"Provincia de " &amp; TablaProvincias7[[#This Row],[50 Provincias + 2 CA*]]</f>
        <v>Provincia de Soria</v>
      </c>
      <c r="D45" s="44">
        <f t="shared" ref="D45" si="43">IFERROR(INDEX($E45:$M45,1,MATCH(miMapa,miTipoDatos,0))+ROW()*0.000001,"")</f>
        <v>14.400045</v>
      </c>
      <c r="E45" s="44">
        <v>89176</v>
      </c>
      <c r="F45" s="44">
        <v>10306</v>
      </c>
      <c r="G45" s="44">
        <f>TablaProvincias7[[#This Row],[Población (el 01/01/2022)]]/TablaProvincias7[[#This Row],[Área (km²)]]</f>
        <v>8.652823597904133</v>
      </c>
      <c r="H45" s="45" cm="1">
        <f t="array" ref="H45">INDEX(TiempoMapa!$C$2:$C$53,TablaProvincias7[[#This Row],[Fila Tiempo]])</f>
        <v>14.4</v>
      </c>
      <c r="I45" s="45" cm="1">
        <f t="array" ref="I45">INDEX(TiempoMapa!$F$2:$F$53,TablaProvincias7[[#This Row],[Fila Tiempo]])</f>
        <v>3.7</v>
      </c>
      <c r="J45" s="45">
        <f>IF(SUBTOTAL(103,TablaProvincias7[[#This Row],[Provincias]])=0,100,TablaProvincias7[[#This Row],[Mínimas]])</f>
        <v>-0.1</v>
      </c>
      <c r="K45" s="46" cm="1">
        <f t="array" ref="K45">INDEX(TiempoMapa!$L$2:$L$53,TablaProvincias7[[#This Row],[Fila Tiempo]])</f>
        <v>42</v>
      </c>
      <c r="L45" s="46" cm="1">
        <f t="array" ref="L45">INDEX(TiempoMapa!$O$2:$O$53,TablaProvincias7[[#This Row],[Fila Tiempo]])</f>
        <v>30</v>
      </c>
      <c r="M45" s="47" cm="1">
        <f t="array" ref="M45">INDEX(TiempoMapa!$R$2:$R$53,TablaProvincias7[[#This Row],[Fila Tiempo]])</f>
        <v>6.2</v>
      </c>
      <c r="N45" s="3">
        <f>IF(miMapa=TiempoMapa!$I$1,1,IF(AND(miMapa=TiempoMapa!$R$1,TablaProvincias7[[#This Row],[Precipitación (mm)]]=0),0,SUBTOTAL(103,TablaProvincias7[[#This Row],[Provincias]])))</f>
        <v>1</v>
      </c>
      <c r="O45" s="45" cm="1">
        <f t="array" ref="O45">INDEX(TiempoMapa!$I$2:$I$53,TablaProvincias7[[#This Row],[Fila Tiempo]])</f>
        <v>-0.1</v>
      </c>
      <c r="P45" s="3">
        <f>MATCH(TablaProvincias7[[#This Row],[50 Provincias + 2 CA*]],misProvincias,0)</f>
        <v>44</v>
      </c>
    </row>
    <row r="46" spans="1:16" x14ac:dyDescent="0.35">
      <c r="A46" s="3" t="s">
        <v>34</v>
      </c>
      <c r="B46" s="3" t="s">
        <v>75</v>
      </c>
      <c r="C46" s="3" t="str">
        <f>"Provincia de " &amp; TablaProvincias7[[#This Row],[50 Provincias + 2 CA*]]</f>
        <v>Provincia de Tarragona</v>
      </c>
      <c r="D46" s="44">
        <f t="shared" ref="D46" si="44">IFERROR(INDEX($E46:$M46,1,MATCH(miMapa,miTipoDatos,0))+ROW()*0.000001,"")</f>
        <v>23.300046000000002</v>
      </c>
      <c r="E46" s="44">
        <v>823721</v>
      </c>
      <c r="F46" s="44">
        <v>6303</v>
      </c>
      <c r="G46" s="44">
        <f>TablaProvincias7[[#This Row],[Población (el 01/01/2022)]]/TablaProvincias7[[#This Row],[Área (km²)]]</f>
        <v>130.68713311121689</v>
      </c>
      <c r="H46" s="45" cm="1">
        <f t="array" ref="H46">INDEX(TiempoMapa!$C$2:$C$53,TablaProvincias7[[#This Row],[Fila Tiempo]])</f>
        <v>23.3</v>
      </c>
      <c r="I46" s="45" cm="1">
        <f t="array" ref="I46">INDEX(TiempoMapa!$F$2:$F$53,TablaProvincias7[[#This Row],[Fila Tiempo]])</f>
        <v>11.4</v>
      </c>
      <c r="J46" s="45">
        <f>IF(SUBTOTAL(103,TablaProvincias7[[#This Row],[Provincias]])=0,100,TablaProvincias7[[#This Row],[Mínimas]])</f>
        <v>-2.1</v>
      </c>
      <c r="K46" s="46" cm="1">
        <f t="array" ref="K46">INDEX(TiempoMapa!$L$2:$L$53,TablaProvincias7[[#This Row],[Fila Tiempo]])</f>
        <v>43</v>
      </c>
      <c r="L46" s="46" cm="1">
        <f t="array" ref="L46">INDEX(TiempoMapa!$O$2:$O$53,TablaProvincias7[[#This Row],[Fila Tiempo]])</f>
        <v>24</v>
      </c>
      <c r="M46" s="47" cm="1">
        <f t="array" ref="M46">INDEX(TiempoMapa!$R$2:$R$53,TablaProvincias7[[#This Row],[Fila Tiempo]])</f>
        <v>2.8</v>
      </c>
      <c r="N46" s="3">
        <f>IF(miMapa=TiempoMapa!$I$1,1,IF(AND(miMapa=TiempoMapa!$R$1,TablaProvincias7[[#This Row],[Precipitación (mm)]]=0),0,SUBTOTAL(103,TablaProvincias7[[#This Row],[Provincias]])))</f>
        <v>1</v>
      </c>
      <c r="O46" s="45" cm="1">
        <f t="array" ref="O46">INDEX(TiempoMapa!$I$2:$I$53,TablaProvincias7[[#This Row],[Fila Tiempo]])</f>
        <v>-2.1</v>
      </c>
      <c r="P46" s="3">
        <f>MATCH(TablaProvincias7[[#This Row],[50 Provincias + 2 CA*]],misProvincias,0)</f>
        <v>45</v>
      </c>
    </row>
    <row r="47" spans="1:16" x14ac:dyDescent="0.35">
      <c r="A47" s="3" t="s">
        <v>4</v>
      </c>
      <c r="B47" s="3" t="s">
        <v>2</v>
      </c>
      <c r="C47" s="3" t="str">
        <f>"Provincia de " &amp; TablaProvincias7[[#This Row],[50 Provincias + 2 CA*]]</f>
        <v>Provincia de Teruel</v>
      </c>
      <c r="D47" s="44">
        <f t="shared" ref="D47" si="45">IFERROR(INDEX($E47:$M47,1,MATCH(miMapa,miTipoDatos,0))+ROW()*0.000001,"")</f>
        <v>19.900046999999997</v>
      </c>
      <c r="E47" s="44">
        <v>133118</v>
      </c>
      <c r="F47" s="44">
        <v>14810</v>
      </c>
      <c r="G47" s="44">
        <f>TablaProvincias7[[#This Row],[Población (el 01/01/2022)]]/TablaProvincias7[[#This Row],[Área (km²)]]</f>
        <v>8.9883862255232945</v>
      </c>
      <c r="H47" s="45" cm="1">
        <f t="array" ref="H47">INDEX(TiempoMapa!$C$2:$C$53,TablaProvincias7[[#This Row],[Fila Tiempo]])</f>
        <v>19.899999999999999</v>
      </c>
      <c r="I47" s="45" cm="1">
        <f t="array" ref="I47">INDEX(TiempoMapa!$F$2:$F$53,TablaProvincias7[[#This Row],[Fila Tiempo]])</f>
        <v>8.4</v>
      </c>
      <c r="J47" s="45">
        <f>IF(SUBTOTAL(103,TablaProvincias7[[#This Row],[Provincias]])=0,100,TablaProvincias7[[#This Row],[Mínimas]])</f>
        <v>-1.1000000000000001</v>
      </c>
      <c r="K47" s="46" cm="1">
        <f t="array" ref="K47">INDEX(TiempoMapa!$L$2:$L$53,TablaProvincias7[[#This Row],[Fila Tiempo]])</f>
        <v>48</v>
      </c>
      <c r="L47" s="46" cm="1">
        <f t="array" ref="L47">INDEX(TiempoMapa!$O$2:$O$53,TablaProvincias7[[#This Row],[Fila Tiempo]])</f>
        <v>34</v>
      </c>
      <c r="M47" s="47" cm="1">
        <f t="array" ref="M47">INDEX(TiempoMapa!$R$2:$R$53,TablaProvincias7[[#This Row],[Fila Tiempo]])</f>
        <v>3.6</v>
      </c>
      <c r="N47" s="3">
        <f>IF(miMapa=TiempoMapa!$I$1,1,IF(AND(miMapa=TiempoMapa!$R$1,TablaProvincias7[[#This Row],[Precipitación (mm)]]=0),0,SUBTOTAL(103,TablaProvincias7[[#This Row],[Provincias]])))</f>
        <v>1</v>
      </c>
      <c r="O47" s="45" cm="1">
        <f t="array" ref="O47">INDEX(TiempoMapa!$I$2:$I$53,TablaProvincias7[[#This Row],[Fila Tiempo]])</f>
        <v>-1.1000000000000001</v>
      </c>
      <c r="P47" s="3">
        <f>MATCH(TablaProvincias7[[#This Row],[50 Provincias + 2 CA*]],misProvincias,0)</f>
        <v>46</v>
      </c>
    </row>
    <row r="48" spans="1:16" x14ac:dyDescent="0.35">
      <c r="A48" s="3" t="s">
        <v>23</v>
      </c>
      <c r="B48" s="3" t="s">
        <v>76</v>
      </c>
      <c r="C48" s="3" t="str">
        <f>"Provincia de " &amp; TablaProvincias7[[#This Row],[50 Provincias + 2 CA*]]</f>
        <v>Provincia de Toledo</v>
      </c>
      <c r="D48" s="44">
        <f t="shared" ref="D48" si="46">IFERROR(INDEX($E48:$M48,1,MATCH(miMapa,miTipoDatos,0))+ROW()*0.000001,"")</f>
        <v>24.200047999999999</v>
      </c>
      <c r="E48" s="44">
        <v>707078</v>
      </c>
      <c r="F48" s="44" vm="16">
        <v>15370</v>
      </c>
      <c r="G48" s="44">
        <f>TablaProvincias7[[#This Row],[Población (el 01/01/2022)]]/TablaProvincias7[[#This Row],[Área (km²)]]</f>
        <v>46.003773584905659</v>
      </c>
      <c r="H48" s="45" cm="1">
        <f t="array" ref="H48">INDEX(TiempoMapa!$C$2:$C$53,TablaProvincias7[[#This Row],[Fila Tiempo]])</f>
        <v>24.2</v>
      </c>
      <c r="I48" s="45" cm="1">
        <f t="array" ref="I48">INDEX(TiempoMapa!$F$2:$F$53,TablaProvincias7[[#This Row],[Fila Tiempo]])</f>
        <v>8.6999999999999993</v>
      </c>
      <c r="J48" s="45">
        <f>IF(SUBTOTAL(103,TablaProvincias7[[#This Row],[Provincias]])=0,100,TablaProvincias7[[#This Row],[Mínimas]])</f>
        <v>1.3</v>
      </c>
      <c r="K48" s="46" cm="1">
        <f t="array" ref="K48">INDEX(TiempoMapa!$L$2:$L$53,TablaProvincias7[[#This Row],[Fila Tiempo]])</f>
        <v>50</v>
      </c>
      <c r="L48" s="46" cm="1">
        <f t="array" ref="L48">INDEX(TiempoMapa!$O$2:$O$53,TablaProvincias7[[#This Row],[Fila Tiempo]])</f>
        <v>24</v>
      </c>
      <c r="M48" s="47" cm="1">
        <f t="array" ref="M48">INDEX(TiempoMapa!$R$2:$R$53,TablaProvincias7[[#This Row],[Fila Tiempo]])</f>
        <v>0.6</v>
      </c>
      <c r="N48" s="3">
        <f>IF(miMapa=TiempoMapa!$I$1,1,IF(AND(miMapa=TiempoMapa!$R$1,TablaProvincias7[[#This Row],[Precipitación (mm)]]=0),0,SUBTOTAL(103,TablaProvincias7[[#This Row],[Provincias]])))</f>
        <v>1</v>
      </c>
      <c r="O48" s="45" cm="1">
        <f t="array" ref="O48">INDEX(TiempoMapa!$I$2:$I$53,TablaProvincias7[[#This Row],[Fila Tiempo]])</f>
        <v>1.3</v>
      </c>
      <c r="P48" s="3">
        <f>MATCH(TablaProvincias7[[#This Row],[50 Provincias + 2 CA*]],misProvincias,0)</f>
        <v>47</v>
      </c>
    </row>
    <row r="49" spans="1:16" x14ac:dyDescent="0.35">
      <c r="A49" s="3" t="s">
        <v>25</v>
      </c>
      <c r="B49" s="3" t="s">
        <v>77</v>
      </c>
      <c r="C49" s="3" t="str">
        <f>"Provincia de " &amp; TablaProvincias7[[#This Row],[50 Provincias + 2 CA*]]</f>
        <v>Provincia de Valencia</v>
      </c>
      <c r="D49" s="44">
        <f t="shared" ref="D49" si="47">IFERROR(INDEX($E49:$M49,1,MATCH(miMapa,miTipoDatos,0))+ROW()*0.000001,"")</f>
        <v>22.700049</v>
      </c>
      <c r="E49" s="44">
        <v>2589308</v>
      </c>
      <c r="F49" s="44">
        <v>10776</v>
      </c>
      <c r="G49" s="44">
        <f>TablaProvincias7[[#This Row],[Población (el 01/01/2022)]]/TablaProvincias7[[#This Row],[Área (km²)]]</f>
        <v>240.28470675575352</v>
      </c>
      <c r="H49" s="45" cm="1">
        <f t="array" ref="H49">INDEX(TiempoMapa!$C$2:$C$53,TablaProvincias7[[#This Row],[Fila Tiempo]])</f>
        <v>22.7</v>
      </c>
      <c r="I49" s="45" cm="1">
        <f t="array" ref="I49">INDEX(TiempoMapa!$F$2:$F$53,TablaProvincias7[[#This Row],[Fila Tiempo]])</f>
        <v>10.9</v>
      </c>
      <c r="J49" s="45">
        <f>IF(SUBTOTAL(103,TablaProvincias7[[#This Row],[Provincias]])=0,100,TablaProvincias7[[#This Row],[Mínimas]])</f>
        <v>1.8</v>
      </c>
      <c r="K49" s="46" cm="1">
        <f t="array" ref="K49">INDEX(TiempoMapa!$L$2:$L$53,TablaProvincias7[[#This Row],[Fila Tiempo]])</f>
        <v>39</v>
      </c>
      <c r="L49" s="46" cm="1">
        <f t="array" ref="L49">INDEX(TiempoMapa!$O$2:$O$53,TablaProvincias7[[#This Row],[Fila Tiempo]])</f>
        <v>33</v>
      </c>
      <c r="M49" s="47" cm="1">
        <f t="array" ref="M49">INDEX(TiempoMapa!$R$2:$R$53,TablaProvincias7[[#This Row],[Fila Tiempo]])</f>
        <v>8.8000000000000007</v>
      </c>
      <c r="N49" s="3">
        <f>IF(miMapa=TiempoMapa!$I$1,1,IF(AND(miMapa=TiempoMapa!$R$1,TablaProvincias7[[#This Row],[Precipitación (mm)]]=0),0,SUBTOTAL(103,TablaProvincias7[[#This Row],[Provincias]])))</f>
        <v>1</v>
      </c>
      <c r="O49" s="45" cm="1">
        <f t="array" ref="O49">INDEX(TiempoMapa!$I$2:$I$53,TablaProvincias7[[#This Row],[Fila Tiempo]])</f>
        <v>1.8</v>
      </c>
      <c r="P49" s="3">
        <f>MATCH(TablaProvincias7[[#This Row],[50 Provincias + 2 CA*]],misProvincias,0)</f>
        <v>48</v>
      </c>
    </row>
    <row r="50" spans="1:16" x14ac:dyDescent="0.35">
      <c r="A50" s="3" t="s">
        <v>30</v>
      </c>
      <c r="B50" s="3" t="s">
        <v>78</v>
      </c>
      <c r="C50" s="3" t="str">
        <f>"Provincia de " &amp; TablaProvincias7[[#This Row],[50 Provincias + 2 CA*]]</f>
        <v>Provincia de Valladolid</v>
      </c>
      <c r="D50" s="44">
        <f t="shared" ref="D50" si="48">IFERROR(INDEX($E50:$M50,1,MATCH(miMapa,miTipoDatos,0))+ROW()*0.000001,"")</f>
        <v>17.700050000000001</v>
      </c>
      <c r="E50" s="44">
        <v>517758</v>
      </c>
      <c r="F50" s="44">
        <v>8111</v>
      </c>
      <c r="G50" s="44">
        <f>TablaProvincias7[[#This Row],[Población (el 01/01/2022)]]/TablaProvincias7[[#This Row],[Área (km²)]]</f>
        <v>63.834052521267417</v>
      </c>
      <c r="H50" s="45" cm="1">
        <f t="array" ref="H50">INDEX(TiempoMapa!$C$2:$C$53,TablaProvincias7[[#This Row],[Fila Tiempo]])</f>
        <v>17.7</v>
      </c>
      <c r="I50" s="45" cm="1">
        <f t="array" ref="I50">INDEX(TiempoMapa!$F$2:$F$53,TablaProvincias7[[#This Row],[Fila Tiempo]])</f>
        <v>5.5</v>
      </c>
      <c r="J50" s="45">
        <f>IF(SUBTOTAL(103,TablaProvincias7[[#This Row],[Provincias]])=0,100,TablaProvincias7[[#This Row],[Mínimas]])</f>
        <v>2.7</v>
      </c>
      <c r="K50" s="46" cm="1">
        <f t="array" ref="K50">INDEX(TiempoMapa!$L$2:$L$53,TablaProvincias7[[#This Row],[Fila Tiempo]])</f>
        <v>39</v>
      </c>
      <c r="L50" s="46" cm="1">
        <f t="array" ref="L50">INDEX(TiempoMapa!$O$2:$O$53,TablaProvincias7[[#This Row],[Fila Tiempo]])</f>
        <v>27</v>
      </c>
      <c r="M50" s="47" cm="1">
        <f t="array" ref="M50">INDEX(TiempoMapa!$R$2:$R$53,TablaProvincias7[[#This Row],[Fila Tiempo]])</f>
        <v>0.6</v>
      </c>
      <c r="N50" s="3">
        <f>IF(miMapa=TiempoMapa!$I$1,1,IF(AND(miMapa=TiempoMapa!$R$1,TablaProvincias7[[#This Row],[Precipitación (mm)]]=0),0,SUBTOTAL(103,TablaProvincias7[[#This Row],[Provincias]])))</f>
        <v>1</v>
      </c>
      <c r="O50" s="45" cm="1">
        <f t="array" ref="O50">INDEX(TiempoMapa!$I$2:$I$53,TablaProvincias7[[#This Row],[Fila Tiempo]])</f>
        <v>2.7</v>
      </c>
      <c r="P50" s="3">
        <f>MATCH(TablaProvincias7[[#This Row],[50 Provincias + 2 CA*]],misProvincias,0)</f>
        <v>49</v>
      </c>
    </row>
    <row r="51" spans="1:16" x14ac:dyDescent="0.35">
      <c r="A51" s="3" t="s">
        <v>21</v>
      </c>
      <c r="B51" s="3" t="s">
        <v>79</v>
      </c>
      <c r="C51" s="3" t="s">
        <v>137</v>
      </c>
      <c r="D51" s="44">
        <f t="shared" ref="D51" si="49">IFERROR(INDEX($E51:$M51,1,MATCH(miMapa,miTipoDatos,0))+ROW()*0.000001,"")</f>
        <v>14.800051</v>
      </c>
      <c r="E51" s="44">
        <v>1133833</v>
      </c>
      <c r="F51" s="44" vm="17">
        <v>2217</v>
      </c>
      <c r="G51" s="44">
        <f>TablaProvincias7[[#This Row],[Población (el 01/01/2022)]]/TablaProvincias7[[#This Row],[Área (km²)]]</f>
        <v>511.42670275146594</v>
      </c>
      <c r="H51" s="45" cm="1">
        <f t="array" ref="H51">INDEX(TiempoMapa!$C$2:$C$53,TablaProvincias7[[#This Row],[Fila Tiempo]])</f>
        <v>14.8</v>
      </c>
      <c r="I51" s="45" cm="1">
        <f t="array" ref="I51">INDEX(TiempoMapa!$F$2:$F$53,TablaProvincias7[[#This Row],[Fila Tiempo]])</f>
        <v>10.3</v>
      </c>
      <c r="J51" s="45">
        <f>IF(SUBTOTAL(103,TablaProvincias7[[#This Row],[Provincias]])=0,100,TablaProvincias7[[#This Row],[Mínimas]])</f>
        <v>4.5</v>
      </c>
      <c r="K51" s="46" cm="1">
        <f t="array" ref="K51">INDEX(TiempoMapa!$L$2:$L$53,TablaProvincias7[[#This Row],[Fila Tiempo]])</f>
        <v>48</v>
      </c>
      <c r="L51" s="46" cm="1">
        <f t="array" ref="L51">INDEX(TiempoMapa!$O$2:$O$53,TablaProvincias7[[#This Row],[Fila Tiempo]])</f>
        <v>35</v>
      </c>
      <c r="M51" s="47" cm="1">
        <f t="array" ref="M51">INDEX(TiempoMapa!$R$2:$R$53,TablaProvincias7[[#This Row],[Fila Tiempo]])</f>
        <v>1.8</v>
      </c>
      <c r="N51" s="3">
        <f>IF(miMapa=TiempoMapa!$I$1,1,IF(AND(miMapa=TiempoMapa!$R$1,TablaProvincias7[[#This Row],[Precipitación (mm)]]=0),0,SUBTOTAL(103,TablaProvincias7[[#This Row],[Provincias]])))</f>
        <v>1</v>
      </c>
      <c r="O51" s="45" cm="1">
        <f t="array" ref="O51">INDEX(TiempoMapa!$I$2:$I$53,TablaProvincias7[[#This Row],[Fila Tiempo]])</f>
        <v>4.5</v>
      </c>
      <c r="P51" s="3">
        <f>MATCH(TablaProvincias7[[#This Row],[50 Provincias + 2 CA*]],misProvincias,0)</f>
        <v>50</v>
      </c>
    </row>
    <row r="52" spans="1:16" x14ac:dyDescent="0.35">
      <c r="A52" s="3" t="s">
        <v>30</v>
      </c>
      <c r="B52" s="3" t="s">
        <v>80</v>
      </c>
      <c r="C52" s="3" t="str">
        <f>"Provincia de " &amp; TablaProvincias7[[#This Row],[50 Provincias + 2 CA*]]</f>
        <v>Provincia de Zamora</v>
      </c>
      <c r="D52" s="44">
        <f t="shared" ref="D52" si="50">IFERROR(INDEX($E52:$M52,1,MATCH(miMapa,miTipoDatos,0))+ROW()*0.000001,"")</f>
        <v>18.200051999999999</v>
      </c>
      <c r="E52" s="44">
        <v>167846</v>
      </c>
      <c r="F52" s="44">
        <v>10561</v>
      </c>
      <c r="G52" s="44">
        <f>TablaProvincias7[[#This Row],[Población (el 01/01/2022)]]/TablaProvincias7[[#This Row],[Área (km²)]]</f>
        <v>15.893002556576082</v>
      </c>
      <c r="H52" s="45" cm="1">
        <f t="array" ref="H52">INDEX(TiempoMapa!$C$2:$C$53,TablaProvincias7[[#This Row],[Fila Tiempo]])</f>
        <v>18.2</v>
      </c>
      <c r="I52" s="45" cm="1">
        <f t="array" ref="I52">INDEX(TiempoMapa!$F$2:$F$53,TablaProvincias7[[#This Row],[Fila Tiempo]])</f>
        <v>6.6</v>
      </c>
      <c r="J52" s="45">
        <f>IF(SUBTOTAL(103,TablaProvincias7[[#This Row],[Provincias]])=0,100,TablaProvincias7[[#This Row],[Mínimas]])</f>
        <v>3.7</v>
      </c>
      <c r="K52" s="46" cm="1">
        <f t="array" ref="K52">INDEX(TiempoMapa!$L$2:$L$53,TablaProvincias7[[#This Row],[Fila Tiempo]])</f>
        <v>44</v>
      </c>
      <c r="L52" s="46" cm="1">
        <f t="array" ref="L52">INDEX(TiempoMapa!$O$2:$O$53,TablaProvincias7[[#This Row],[Fila Tiempo]])</f>
        <v>31</v>
      </c>
      <c r="M52" s="47" cm="1">
        <f t="array" ref="M52">INDEX(TiempoMapa!$R$2:$R$53,TablaProvincias7[[#This Row],[Fila Tiempo]])</f>
        <v>0.2</v>
      </c>
      <c r="N52" s="3">
        <f>IF(miMapa=TiempoMapa!$I$1,1,IF(AND(miMapa=TiempoMapa!$R$1,TablaProvincias7[[#This Row],[Precipitación (mm)]]=0),0,SUBTOTAL(103,TablaProvincias7[[#This Row],[Provincias]])))</f>
        <v>1</v>
      </c>
      <c r="O52" s="45" cm="1">
        <f t="array" ref="O52">INDEX(TiempoMapa!$I$2:$I$53,TablaProvincias7[[#This Row],[Fila Tiempo]])</f>
        <v>3.7</v>
      </c>
      <c r="P52" s="3">
        <f>MATCH(TablaProvincias7[[#This Row],[50 Provincias + 2 CA*]],misProvincias,0)</f>
        <v>51</v>
      </c>
    </row>
    <row r="53" spans="1:16" x14ac:dyDescent="0.35">
      <c r="A53" s="3" t="s">
        <v>4</v>
      </c>
      <c r="B53" s="3" t="s">
        <v>1</v>
      </c>
      <c r="C53" s="3" t="str">
        <f>"Provincia de " &amp; TablaProvincias7[[#This Row],[50 Provincias + 2 CA*]]</f>
        <v>Provincia de Zaragoza</v>
      </c>
      <c r="D53" s="44">
        <f t="shared" ref="D53" si="51">IFERROR(INDEX($E53:$M53,1,MATCH(miMapa,miTipoDatos,0))+ROW()*0.000001,"")</f>
        <v>18.200053</v>
      </c>
      <c r="E53" s="44">
        <v>959140</v>
      </c>
      <c r="F53" s="44" vm="18">
        <v>17274</v>
      </c>
      <c r="G53" s="44">
        <f>TablaProvincias7[[#This Row],[Población (el 01/01/2022)]]/TablaProvincias7[[#This Row],[Área (km²)]]</f>
        <v>55.525066574041915</v>
      </c>
      <c r="H53" s="45" cm="1">
        <f t="array" ref="H53">INDEX(TiempoMapa!$C$2:$C$53,TablaProvincias7[[#This Row],[Fila Tiempo]])</f>
        <v>18.2</v>
      </c>
      <c r="I53" s="45" cm="1">
        <f t="array" ref="I53">INDEX(TiempoMapa!$F$2:$F$53,TablaProvincias7[[#This Row],[Fila Tiempo]])</f>
        <v>8.8000000000000007</v>
      </c>
      <c r="J53" s="45">
        <f>IF(SUBTOTAL(103,TablaProvincias7[[#This Row],[Provincias]])=0,100,TablaProvincias7[[#This Row],[Mínimas]])</f>
        <v>1.1000000000000001</v>
      </c>
      <c r="K53" s="46" cm="1">
        <f t="array" ref="K53">INDEX(TiempoMapa!$L$2:$L$53,TablaProvincias7[[#This Row],[Fila Tiempo]])</f>
        <v>61</v>
      </c>
      <c r="L53" s="46" cm="1">
        <f t="array" ref="L53">INDEX(TiempoMapa!$O$2:$O$53,TablaProvincias7[[#This Row],[Fila Tiempo]])</f>
        <v>44</v>
      </c>
      <c r="M53" s="47" cm="1">
        <f t="array" ref="M53">INDEX(TiempoMapa!$R$2:$R$53,TablaProvincias7[[#This Row],[Fila Tiempo]])</f>
        <v>1.2</v>
      </c>
      <c r="N53" s="3">
        <f>IF(miMapa=TiempoMapa!$I$1,1,IF(AND(miMapa=TiempoMapa!$R$1,TablaProvincias7[[#This Row],[Precipitación (mm)]]=0),0,SUBTOTAL(103,TablaProvincias7[[#This Row],[Provincias]])))</f>
        <v>1</v>
      </c>
      <c r="O53" s="45" cm="1">
        <f t="array" ref="O53">INDEX(TiempoMapa!$I$2:$I$53,TablaProvincias7[[#This Row],[Fila Tiempo]])</f>
        <v>1.1000000000000001</v>
      </c>
      <c r="P53" s="3">
        <f>MATCH(TablaProvincias7[[#This Row],[50 Provincias + 2 CA*]],misProvincias,0)</f>
        <v>52</v>
      </c>
    </row>
    <row r="54" spans="1:16" x14ac:dyDescent="0.35">
      <c r="A54" s="3" t="s">
        <v>111</v>
      </c>
      <c r="B54" s="13">
        <f>SUBTOTAL(103,TablaProvincias7[50 Provincias + 2 CA*])</f>
        <v>48</v>
      </c>
      <c r="C54" s="13">
        <f>SUBTOTAL(103,TablaProvincias7[Provincias])</f>
        <v>48</v>
      </c>
      <c r="D54" s="51">
        <f>IFERROR(INDEX($E54:$M54,1,MATCH(miMapa,miTipoDatos,0)),"")</f>
        <v>27.8</v>
      </c>
      <c r="E54" s="44">
        <f>SUBTOTAL(109,TablaProvincias7[Población (el 01/01/2022)])</f>
        <v>45014614</v>
      </c>
      <c r="F54" s="44">
        <f>SUBTOTAL(109,TablaProvincias7[Área (km²)])</f>
        <v>498509.37</v>
      </c>
      <c r="G54" s="44">
        <f>TablaProvincias7[[#Totals],[Población (el 01/01/2022)]]/TablaProvincias7[[#Totals],[Área (km²)]]</f>
        <v>90.298431100703283</v>
      </c>
      <c r="H54" s="52">
        <f>SUBTOTAL(104,TablaProvincias7[Máximas (°C)])</f>
        <v>27.8</v>
      </c>
      <c r="I54" s="52">
        <f>SUBTOTAL(104,TablaProvincias7[Mínimas máx. (°C)])</f>
        <v>16.100000000000001</v>
      </c>
      <c r="J54" s="52">
        <f>TablaProvincias7[[#Totals],[Mínimas]]</f>
        <v>-6.8</v>
      </c>
      <c r="K54" s="53">
        <f>SUBTOTAL(104,TablaProvincias7[Racha (km/h)])</f>
        <v>67</v>
      </c>
      <c r="L54" s="53">
        <f>SUBTOTAL(104,TablaProvincias7[Velocidad máxima (km/h)])</f>
        <v>52</v>
      </c>
      <c r="M54" s="54">
        <f>SUBTOTAL(104,TablaProvincias7[Precipitación (mm)])</f>
        <v>12</v>
      </c>
      <c r="N54" s="13"/>
      <c r="O54" s="55">
        <f>SUBTOTAL(105,TablaProvincias7[Mínimas])</f>
        <v>-6.8</v>
      </c>
      <c r="P54" s="39"/>
    </row>
  </sheetData>
  <sheetProtection sheet="1" objects="1" scenarios="1" autoFilter="0"/>
  <hyperlinks>
    <hyperlink ref="E1" r:id="rId1" display="Población (01/01/2022)" xr:uid="{3BD887E6-BBC6-4923-9699-9DDEF33A8547}"/>
    <hyperlink ref="F1" r:id="rId2" xr:uid="{ED93E79E-26D4-49C4-BF7E-19BE51C7C60D}"/>
    <hyperlink ref="H1" r:id="rId3" xr:uid="{EC4B11EB-6CEA-40F3-8585-0C8892E493B1}"/>
    <hyperlink ref="I1" r:id="rId4" xr:uid="{B50D7BFD-FF65-45EC-BB28-50A5F2270FBD}"/>
    <hyperlink ref="J1" r:id="rId5" xr:uid="{D4EC4CCB-2D4A-42C6-8311-E288BB60653C}"/>
    <hyperlink ref="K1" r:id="rId6" xr:uid="{C0D854E2-806A-4027-B29A-AC4D9C1B2F6E}"/>
    <hyperlink ref="L1" r:id="rId7" xr:uid="{1CDAD70D-72F4-473C-B76D-25951AF08FF7}"/>
    <hyperlink ref="M1" r:id="rId8" xr:uid="{203BF28A-4BFA-4C60-ADF9-4294CD100338}"/>
  </hyperlinks>
  <pageMargins left="0.7" right="0.7" top="0.75" bottom="0.75" header="0.3" footer="0.3"/>
  <pageSetup paperSize="9" scale="67" orientation="landscape" horizontalDpi="300" verticalDpi="300" r:id="rId9"/>
  <tableParts count="1"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A42B-16B4-41B3-A0AE-28994DA02FB4}">
  <sheetPr codeName="Hoja6">
    <tabColor rgb="FFFF0000"/>
  </sheetPr>
  <dimension ref="A1:S55"/>
  <sheetViews>
    <sheetView showGridLines="0" workbookViewId="0">
      <pane ySplit="1" topLeftCell="A2" activePane="bottomLeft" state="frozen"/>
      <selection pane="bottomLeft" activeCell="D4" sqref="D4"/>
    </sheetView>
  </sheetViews>
  <sheetFormatPr baseColWidth="10" defaultColWidth="10.81640625" defaultRowHeight="14.5" x14ac:dyDescent="0.35"/>
  <cols>
    <col min="1" max="1" width="10.81640625" style="3" bestFit="1" customWidth="1"/>
    <col min="2" max="2" width="19.81640625" style="3" bestFit="1" customWidth="1"/>
    <col min="3" max="3" width="14.1796875" style="3" bestFit="1" customWidth="1"/>
    <col min="4" max="4" width="27.81640625" style="3" bestFit="1" customWidth="1"/>
    <col min="5" max="5" width="15.1796875" style="3" bestFit="1" customWidth="1"/>
    <col min="6" max="6" width="18.453125" style="3" bestFit="1" customWidth="1"/>
    <col min="7" max="7" width="22.54296875" style="3" bestFit="1" customWidth="1"/>
    <col min="8" max="8" width="19.453125" style="3" bestFit="1" customWidth="1"/>
    <col min="9" max="9" width="13.81640625" style="3" bestFit="1" customWidth="1"/>
    <col min="10" max="10" width="40.54296875" style="3" bestFit="1" customWidth="1"/>
    <col min="11" max="11" width="14.90625" style="3" bestFit="1" customWidth="1"/>
    <col min="12" max="12" width="14.453125" style="3" bestFit="1" customWidth="1"/>
    <col min="13" max="13" width="27.08984375" style="3" bestFit="1" customWidth="1"/>
    <col min="14" max="14" width="12.81640625" style="3" bestFit="1" customWidth="1"/>
    <col min="15" max="15" width="24.90625" style="3" bestFit="1" customWidth="1"/>
    <col min="16" max="16" width="40.36328125" style="3" bestFit="1" customWidth="1"/>
    <col min="17" max="17" width="15.90625" style="3" bestFit="1" customWidth="1"/>
    <col min="18" max="18" width="19.08984375" style="3" bestFit="1" customWidth="1"/>
    <col min="19" max="19" width="31.90625" style="3" bestFit="1" customWidth="1"/>
    <col min="20" max="16384" width="10.81640625" style="3"/>
  </cols>
  <sheetData>
    <row r="1" spans="1:19" x14ac:dyDescent="0.35">
      <c r="A1" s="1" t="s">
        <v>5</v>
      </c>
      <c r="B1" s="1" t="s">
        <v>114</v>
      </c>
      <c r="C1" s="1" t="s">
        <v>14</v>
      </c>
      <c r="D1" s="1" t="s">
        <v>115</v>
      </c>
      <c r="E1" s="1" t="s">
        <v>116</v>
      </c>
      <c r="F1" s="1" t="s">
        <v>15</v>
      </c>
      <c r="G1" s="1" t="s">
        <v>117</v>
      </c>
      <c r="H1" s="1" t="s">
        <v>118</v>
      </c>
      <c r="I1" s="1" t="s">
        <v>16</v>
      </c>
      <c r="J1" s="1" t="s">
        <v>119</v>
      </c>
      <c r="K1" s="1" t="s">
        <v>120</v>
      </c>
      <c r="L1" s="1" t="s">
        <v>17</v>
      </c>
      <c r="M1" s="1" t="s">
        <v>121</v>
      </c>
      <c r="N1" s="1" t="s">
        <v>122</v>
      </c>
      <c r="O1" s="1" t="s">
        <v>18</v>
      </c>
      <c r="P1" s="1" t="s">
        <v>123</v>
      </c>
      <c r="Q1" s="1" t="s">
        <v>124</v>
      </c>
      <c r="R1" s="1" t="s">
        <v>19</v>
      </c>
      <c r="S1" s="1" t="s">
        <v>125</v>
      </c>
    </row>
    <row r="2" spans="1:19" x14ac:dyDescent="0.35">
      <c r="A2" s="7">
        <v>45407</v>
      </c>
      <c r="B2" s="2" t="s">
        <v>22</v>
      </c>
      <c r="C2" s="2">
        <v>15.3</v>
      </c>
      <c r="D2" s="2" t="s">
        <v>207</v>
      </c>
      <c r="E2" s="40">
        <v>0.63888888888888884</v>
      </c>
      <c r="F2" s="2">
        <v>6.3</v>
      </c>
      <c r="G2" s="2" t="s">
        <v>236</v>
      </c>
      <c r="H2" s="40">
        <v>0.3263888888888889</v>
      </c>
      <c r="I2" s="2">
        <v>-0.6</v>
      </c>
      <c r="J2" s="2" t="s">
        <v>188</v>
      </c>
      <c r="K2" s="40">
        <v>0.1736111111111111</v>
      </c>
      <c r="L2" s="2">
        <v>38</v>
      </c>
      <c r="M2" s="2" t="s">
        <v>207</v>
      </c>
      <c r="N2" s="40">
        <v>0.72222222222222221</v>
      </c>
      <c r="O2" s="2">
        <v>21</v>
      </c>
      <c r="P2" s="2" t="s">
        <v>160</v>
      </c>
      <c r="Q2" s="40">
        <v>0.63888888888888884</v>
      </c>
      <c r="R2" s="41">
        <v>4.5999999999999996</v>
      </c>
      <c r="S2" s="2" t="s">
        <v>188</v>
      </c>
    </row>
    <row r="3" spans="1:19" x14ac:dyDescent="0.35">
      <c r="A3" s="29"/>
      <c r="B3" s="2" t="s">
        <v>24</v>
      </c>
      <c r="C3" s="2">
        <v>23.1</v>
      </c>
      <c r="D3" s="2" t="s">
        <v>208</v>
      </c>
      <c r="E3" s="40">
        <v>0.61805555555555558</v>
      </c>
      <c r="F3" s="2">
        <v>6.4</v>
      </c>
      <c r="G3" s="2" t="s">
        <v>237</v>
      </c>
      <c r="H3" s="40">
        <v>0.3263888888888889</v>
      </c>
      <c r="I3" s="2">
        <v>-0.1</v>
      </c>
      <c r="J3" s="2" t="s">
        <v>238</v>
      </c>
      <c r="K3" s="40">
        <v>0.27777777777777779</v>
      </c>
      <c r="L3" s="2">
        <v>47</v>
      </c>
      <c r="M3" s="2" t="s">
        <v>209</v>
      </c>
      <c r="N3" s="40">
        <v>0.78472222222222221</v>
      </c>
      <c r="O3" s="2">
        <v>28</v>
      </c>
      <c r="P3" s="2" t="s">
        <v>171</v>
      </c>
      <c r="Q3" s="40">
        <v>0.77083333333333337</v>
      </c>
      <c r="R3" s="41">
        <v>2.2000000000000002</v>
      </c>
      <c r="S3" s="2" t="s">
        <v>239</v>
      </c>
    </row>
    <row r="4" spans="1:19" x14ac:dyDescent="0.35">
      <c r="A4" s="29"/>
      <c r="B4" s="2" t="s">
        <v>26</v>
      </c>
      <c r="C4" s="2">
        <v>23.1</v>
      </c>
      <c r="D4" s="2" t="s">
        <v>240</v>
      </c>
      <c r="E4" s="40">
        <v>0.60416666666666663</v>
      </c>
      <c r="F4" s="2">
        <v>10.3</v>
      </c>
      <c r="G4" s="2" t="s">
        <v>241</v>
      </c>
      <c r="H4" s="40">
        <v>0.28472222222222221</v>
      </c>
      <c r="I4" s="2">
        <v>3.1</v>
      </c>
      <c r="J4" s="2" t="s">
        <v>242</v>
      </c>
      <c r="K4" s="40">
        <v>0.30555555555555558</v>
      </c>
      <c r="L4" s="2">
        <v>34</v>
      </c>
      <c r="M4" s="2" t="s">
        <v>242</v>
      </c>
      <c r="N4" s="40">
        <v>0.64583333333333337</v>
      </c>
      <c r="O4" s="2">
        <v>22</v>
      </c>
      <c r="P4" s="2" t="s">
        <v>243</v>
      </c>
      <c r="Q4" s="40">
        <v>0.61805555555555558</v>
      </c>
      <c r="R4" s="41">
        <v>2.6</v>
      </c>
      <c r="S4" s="2" t="s">
        <v>241</v>
      </c>
    </row>
    <row r="5" spans="1:19" x14ac:dyDescent="0.35">
      <c r="A5" s="29"/>
      <c r="B5" s="2" t="s">
        <v>28</v>
      </c>
      <c r="C5" s="2">
        <v>26.1</v>
      </c>
      <c r="D5" s="2" t="s">
        <v>244</v>
      </c>
      <c r="E5" s="40">
        <v>0.65277777777777779</v>
      </c>
      <c r="F5" s="2">
        <v>15.4</v>
      </c>
      <c r="G5" s="2" t="s">
        <v>151</v>
      </c>
      <c r="H5" s="40">
        <v>0.31944444444444442</v>
      </c>
      <c r="I5" s="2">
        <v>6.2</v>
      </c>
      <c r="J5" s="2" t="s">
        <v>245</v>
      </c>
      <c r="K5" s="40">
        <v>0.125</v>
      </c>
      <c r="L5" s="2">
        <v>58</v>
      </c>
      <c r="M5" s="2" t="s">
        <v>246</v>
      </c>
      <c r="N5" s="40">
        <v>0.90277777777777779</v>
      </c>
      <c r="O5" s="2">
        <v>48</v>
      </c>
      <c r="P5" s="2" t="s">
        <v>247</v>
      </c>
      <c r="Q5" s="40">
        <v>0.68055555555555558</v>
      </c>
      <c r="R5" s="41">
        <v>0</v>
      </c>
      <c r="S5" s="2"/>
    </row>
    <row r="6" spans="1:19" x14ac:dyDescent="0.35">
      <c r="A6" s="29"/>
      <c r="B6" s="2" t="s">
        <v>29</v>
      </c>
      <c r="C6" s="2">
        <v>16.899999999999999</v>
      </c>
      <c r="D6" s="2" t="s">
        <v>211</v>
      </c>
      <c r="E6" s="40">
        <v>0.66666666666666663</v>
      </c>
      <c r="F6" s="2">
        <v>10.199999999999999</v>
      </c>
      <c r="G6" s="2" t="s">
        <v>177</v>
      </c>
      <c r="H6" s="40">
        <v>0</v>
      </c>
      <c r="I6" s="2">
        <v>-0.5</v>
      </c>
      <c r="J6" s="2" t="s">
        <v>248</v>
      </c>
      <c r="K6" s="40">
        <v>0.14583333333333334</v>
      </c>
      <c r="L6" s="2">
        <v>47</v>
      </c>
      <c r="M6" s="2" t="s">
        <v>249</v>
      </c>
      <c r="N6" s="40">
        <v>0.91666666666666663</v>
      </c>
      <c r="O6" s="2">
        <v>34</v>
      </c>
      <c r="P6" s="2" t="s">
        <v>249</v>
      </c>
      <c r="Q6" s="40">
        <v>0.92361111111111116</v>
      </c>
      <c r="R6" s="41">
        <v>12</v>
      </c>
      <c r="S6" s="2" t="s">
        <v>210</v>
      </c>
    </row>
    <row r="7" spans="1:19" x14ac:dyDescent="0.35">
      <c r="A7" s="29"/>
      <c r="B7" s="2" t="s">
        <v>31</v>
      </c>
      <c r="C7" s="2">
        <v>17.5</v>
      </c>
      <c r="D7" s="2" t="s">
        <v>167</v>
      </c>
      <c r="E7" s="40">
        <v>0.54166666666666663</v>
      </c>
      <c r="F7" s="2">
        <v>7.9</v>
      </c>
      <c r="G7" s="2" t="s">
        <v>167</v>
      </c>
      <c r="H7" s="40">
        <v>0.14583333333333334</v>
      </c>
      <c r="I7" s="2">
        <v>-1.8</v>
      </c>
      <c r="J7" s="2" t="s">
        <v>144</v>
      </c>
      <c r="K7" s="40">
        <v>0.10416666666666667</v>
      </c>
      <c r="L7" s="2">
        <v>39</v>
      </c>
      <c r="M7" s="2" t="s">
        <v>250</v>
      </c>
      <c r="N7" s="40">
        <v>0.84027777777777779</v>
      </c>
      <c r="O7" s="2">
        <v>26</v>
      </c>
      <c r="P7" s="2" t="s">
        <v>250</v>
      </c>
      <c r="Q7" s="40">
        <v>0.84722222222222221</v>
      </c>
      <c r="R7" s="41">
        <v>0</v>
      </c>
      <c r="S7" s="2"/>
    </row>
    <row r="8" spans="1:19" x14ac:dyDescent="0.35">
      <c r="A8" s="29"/>
      <c r="B8" s="2" t="s">
        <v>33</v>
      </c>
      <c r="C8" s="2">
        <v>24.2</v>
      </c>
      <c r="D8" s="2" t="s">
        <v>178</v>
      </c>
      <c r="E8" s="40">
        <v>0.63194444444444442</v>
      </c>
      <c r="F8" s="2">
        <v>10.6</v>
      </c>
      <c r="G8" s="2" t="s">
        <v>251</v>
      </c>
      <c r="H8" s="40">
        <v>0.30555555555555558</v>
      </c>
      <c r="I8" s="2">
        <v>4.4000000000000004</v>
      </c>
      <c r="J8" s="2" t="s">
        <v>252</v>
      </c>
      <c r="K8" s="40">
        <v>0.2986111111111111</v>
      </c>
      <c r="L8" s="2">
        <v>60</v>
      </c>
      <c r="M8" s="2" t="s">
        <v>253</v>
      </c>
      <c r="N8" s="40">
        <v>0.67361111111111116</v>
      </c>
      <c r="O8" s="2">
        <v>35</v>
      </c>
      <c r="P8" s="2" t="s">
        <v>254</v>
      </c>
      <c r="Q8" s="40">
        <v>0.77083333333333337</v>
      </c>
      <c r="R8" s="41">
        <v>0</v>
      </c>
      <c r="S8" s="2"/>
    </row>
    <row r="9" spans="1:19" x14ac:dyDescent="0.35">
      <c r="A9" s="29"/>
      <c r="B9" s="2" t="s">
        <v>35</v>
      </c>
      <c r="C9" s="2">
        <v>18.100000000000001</v>
      </c>
      <c r="D9" s="2" t="s">
        <v>255</v>
      </c>
      <c r="E9" s="40">
        <v>0.60416666666666663</v>
      </c>
      <c r="F9" s="2">
        <v>13</v>
      </c>
      <c r="G9" s="2" t="s">
        <v>154</v>
      </c>
      <c r="H9" s="40">
        <v>0.30555555555555558</v>
      </c>
      <c r="I9" s="2">
        <v>3.7</v>
      </c>
      <c r="J9" s="2" t="s">
        <v>256</v>
      </c>
      <c r="K9" s="40">
        <v>0.2986111111111111</v>
      </c>
      <c r="L9" s="2">
        <v>45</v>
      </c>
      <c r="M9" s="2" t="s">
        <v>212</v>
      </c>
      <c r="N9" s="40">
        <v>0.40277777777777779</v>
      </c>
      <c r="O9" s="2">
        <v>32</v>
      </c>
      <c r="P9" s="2" t="s">
        <v>212</v>
      </c>
      <c r="Q9" s="40">
        <v>0.44444444444444442</v>
      </c>
      <c r="R9" s="41">
        <v>1.6</v>
      </c>
      <c r="S9" s="2" t="s">
        <v>189</v>
      </c>
    </row>
    <row r="10" spans="1:19" x14ac:dyDescent="0.35">
      <c r="A10" s="29"/>
      <c r="B10" s="2" t="s">
        <v>36</v>
      </c>
      <c r="C10" s="2">
        <v>17.8</v>
      </c>
      <c r="D10" s="2" t="s">
        <v>179</v>
      </c>
      <c r="E10" s="40">
        <v>0.57638888888888884</v>
      </c>
      <c r="F10" s="2">
        <v>5.0999999999999996</v>
      </c>
      <c r="G10" s="2" t="s">
        <v>257</v>
      </c>
      <c r="H10" s="40">
        <v>9.7222222222222224E-2</v>
      </c>
      <c r="I10" s="2">
        <v>1.6</v>
      </c>
      <c r="J10" s="2" t="s">
        <v>258</v>
      </c>
      <c r="K10" s="40">
        <v>0.14583333333333334</v>
      </c>
      <c r="L10" s="2">
        <v>39</v>
      </c>
      <c r="M10" s="2" t="s">
        <v>259</v>
      </c>
      <c r="N10" s="40">
        <v>0.86805555555555558</v>
      </c>
      <c r="O10" s="2">
        <v>23</v>
      </c>
      <c r="P10" s="2" t="s">
        <v>259</v>
      </c>
      <c r="Q10" s="40">
        <v>0.86805555555555558</v>
      </c>
      <c r="R10" s="41">
        <v>3.4</v>
      </c>
      <c r="S10" s="2" t="s">
        <v>179</v>
      </c>
    </row>
    <row r="11" spans="1:19" x14ac:dyDescent="0.35">
      <c r="A11" s="29"/>
      <c r="B11" s="2" t="s">
        <v>37</v>
      </c>
      <c r="C11" s="2">
        <v>22.9</v>
      </c>
      <c r="D11" s="2" t="s">
        <v>260</v>
      </c>
      <c r="E11" s="40">
        <v>0.72222222222222221</v>
      </c>
      <c r="F11" s="2">
        <v>11.4</v>
      </c>
      <c r="G11" s="2" t="s">
        <v>261</v>
      </c>
      <c r="H11" s="40">
        <v>0.99930555555555556</v>
      </c>
      <c r="I11" s="2">
        <v>5.4</v>
      </c>
      <c r="J11" s="2" t="s">
        <v>260</v>
      </c>
      <c r="K11" s="40">
        <v>0.27083333333333331</v>
      </c>
      <c r="L11" s="2">
        <v>51</v>
      </c>
      <c r="M11" s="2" t="s">
        <v>260</v>
      </c>
      <c r="N11" s="40">
        <v>0.65972222222222221</v>
      </c>
      <c r="O11" s="2">
        <v>31</v>
      </c>
      <c r="P11" s="2" t="s">
        <v>213</v>
      </c>
      <c r="Q11" s="40">
        <v>0.36805555555555558</v>
      </c>
      <c r="R11" s="41">
        <v>0</v>
      </c>
      <c r="S11" s="2"/>
    </row>
    <row r="12" spans="1:19" x14ac:dyDescent="0.35">
      <c r="A12" s="29"/>
      <c r="B12" s="2" t="s">
        <v>38</v>
      </c>
      <c r="C12" s="2">
        <v>26.7</v>
      </c>
      <c r="D12" s="2" t="s">
        <v>262</v>
      </c>
      <c r="E12" s="40">
        <v>0.625</v>
      </c>
      <c r="F12" s="2">
        <v>16.100000000000001</v>
      </c>
      <c r="G12" s="2" t="s">
        <v>38</v>
      </c>
      <c r="H12" s="40">
        <v>0.34027777777777779</v>
      </c>
      <c r="I12" s="2">
        <v>7.4</v>
      </c>
      <c r="J12" s="2" t="s">
        <v>214</v>
      </c>
      <c r="K12" s="40">
        <v>0.34027777777777779</v>
      </c>
      <c r="L12" s="2">
        <v>46</v>
      </c>
      <c r="M12" s="2" t="s">
        <v>262</v>
      </c>
      <c r="N12" s="40">
        <v>0.72222222222222221</v>
      </c>
      <c r="O12" s="2">
        <v>32</v>
      </c>
      <c r="P12" s="2" t="s">
        <v>263</v>
      </c>
      <c r="Q12" s="40">
        <v>0.70833333333333337</v>
      </c>
      <c r="R12" s="41">
        <v>0</v>
      </c>
      <c r="S12" s="2"/>
    </row>
    <row r="13" spans="1:19" x14ac:dyDescent="0.35">
      <c r="A13" s="29"/>
      <c r="B13" s="2" t="s">
        <v>39</v>
      </c>
      <c r="C13" s="2">
        <v>15.5</v>
      </c>
      <c r="D13" s="2" t="s">
        <v>264</v>
      </c>
      <c r="E13" s="40">
        <v>0.51388888888888884</v>
      </c>
      <c r="F13" s="2">
        <v>11.5</v>
      </c>
      <c r="G13" s="2" t="s">
        <v>265</v>
      </c>
      <c r="H13" s="40">
        <v>0.59722222222222221</v>
      </c>
      <c r="I13" s="2">
        <v>-2.7</v>
      </c>
      <c r="J13" s="2" t="s">
        <v>266</v>
      </c>
      <c r="K13" s="40">
        <v>0.21527777777777779</v>
      </c>
      <c r="L13" s="2">
        <v>45</v>
      </c>
      <c r="M13" s="2" t="s">
        <v>215</v>
      </c>
      <c r="N13" s="40">
        <v>0.88888888888888884</v>
      </c>
      <c r="O13" s="2">
        <v>29</v>
      </c>
      <c r="P13" s="2" t="s">
        <v>180</v>
      </c>
      <c r="Q13" s="40">
        <v>0.15972222222222221</v>
      </c>
      <c r="R13" s="41">
        <v>7.4</v>
      </c>
      <c r="S13" s="2" t="s">
        <v>267</v>
      </c>
    </row>
    <row r="14" spans="1:19" x14ac:dyDescent="0.35">
      <c r="A14" s="29"/>
      <c r="B14" s="2" t="s">
        <v>40</v>
      </c>
      <c r="C14" s="2">
        <v>19.600000000000001</v>
      </c>
      <c r="D14" s="2" t="s">
        <v>268</v>
      </c>
      <c r="E14" s="40">
        <v>0.47916666666666669</v>
      </c>
      <c r="F14" s="2">
        <v>11.1</v>
      </c>
      <c r="G14" s="2" t="s">
        <v>190</v>
      </c>
      <c r="H14" s="40">
        <v>3.4722222222222224E-2</v>
      </c>
      <c r="I14" s="2">
        <v>1.5</v>
      </c>
      <c r="J14" s="2" t="s">
        <v>181</v>
      </c>
      <c r="K14" s="40">
        <v>0.28472222222222221</v>
      </c>
      <c r="L14" s="2">
        <v>64</v>
      </c>
      <c r="M14" s="2" t="s">
        <v>182</v>
      </c>
      <c r="N14" s="40">
        <v>0.15277777777777779</v>
      </c>
      <c r="O14" s="2">
        <v>34</v>
      </c>
      <c r="P14" s="2" t="s">
        <v>182</v>
      </c>
      <c r="Q14" s="40">
        <v>0.15277777777777779</v>
      </c>
      <c r="R14" s="41">
        <v>3.4</v>
      </c>
      <c r="S14" s="2" t="s">
        <v>182</v>
      </c>
    </row>
    <row r="15" spans="1:19" x14ac:dyDescent="0.35">
      <c r="A15" s="29"/>
      <c r="B15" s="2" t="s">
        <v>41</v>
      </c>
      <c r="C15" s="2">
        <v>23.8</v>
      </c>
      <c r="D15" s="2" t="s">
        <v>41</v>
      </c>
      <c r="E15" s="40">
        <v>0.63888888888888884</v>
      </c>
      <c r="F15" s="2">
        <v>14.6</v>
      </c>
      <c r="G15" s="2" t="s">
        <v>41</v>
      </c>
      <c r="H15" s="40">
        <v>0.20833333333333334</v>
      </c>
      <c r="I15" s="2">
        <v>14.6</v>
      </c>
      <c r="J15" s="2" t="s">
        <v>41</v>
      </c>
      <c r="K15" s="40">
        <v>0.20833333333333334</v>
      </c>
      <c r="L15" s="2">
        <v>51</v>
      </c>
      <c r="M15" s="2" t="s">
        <v>41</v>
      </c>
      <c r="N15" s="40">
        <v>0.83333333333333337</v>
      </c>
      <c r="O15" s="2">
        <v>21</v>
      </c>
      <c r="P15" s="2" t="s">
        <v>41</v>
      </c>
      <c r="Q15" s="40">
        <v>0.85416666666666663</v>
      </c>
      <c r="R15" s="41">
        <v>0</v>
      </c>
      <c r="S15" s="2"/>
    </row>
    <row r="16" spans="1:19" x14ac:dyDescent="0.35">
      <c r="A16" s="29"/>
      <c r="B16" s="2" t="s">
        <v>42</v>
      </c>
      <c r="C16" s="2">
        <v>23.6</v>
      </c>
      <c r="D16" s="2" t="s">
        <v>191</v>
      </c>
      <c r="E16" s="40">
        <v>0.625</v>
      </c>
      <c r="F16" s="2">
        <v>6.8</v>
      </c>
      <c r="G16" s="2" t="s">
        <v>191</v>
      </c>
      <c r="H16" s="40">
        <v>0.3125</v>
      </c>
      <c r="I16" s="2">
        <v>3.9</v>
      </c>
      <c r="J16" s="2" t="s">
        <v>269</v>
      </c>
      <c r="K16" s="40">
        <v>0.2986111111111111</v>
      </c>
      <c r="L16" s="2">
        <v>44</v>
      </c>
      <c r="M16" s="2" t="s">
        <v>192</v>
      </c>
      <c r="N16" s="40">
        <v>0.78472222222222221</v>
      </c>
      <c r="O16" s="2">
        <v>25</v>
      </c>
      <c r="P16" s="2" t="s">
        <v>216</v>
      </c>
      <c r="Q16" s="40">
        <v>0.73611111111111116</v>
      </c>
      <c r="R16" s="41">
        <v>0</v>
      </c>
      <c r="S16" s="2"/>
    </row>
    <row r="17" spans="1:19" x14ac:dyDescent="0.35">
      <c r="A17" s="29"/>
      <c r="B17" s="2" t="s">
        <v>43</v>
      </c>
      <c r="C17" s="2">
        <v>25.9</v>
      </c>
      <c r="D17" s="2" t="s">
        <v>217</v>
      </c>
      <c r="E17" s="40">
        <v>0.69444444444444442</v>
      </c>
      <c r="F17" s="2">
        <v>11.6</v>
      </c>
      <c r="G17" s="2" t="s">
        <v>218</v>
      </c>
      <c r="H17" s="40">
        <v>0.3125</v>
      </c>
      <c r="I17" s="2">
        <v>4.5999999999999996</v>
      </c>
      <c r="J17" s="2" t="s">
        <v>270</v>
      </c>
      <c r="K17" s="40">
        <v>0.29166666666666669</v>
      </c>
      <c r="L17" s="2">
        <v>48</v>
      </c>
      <c r="M17" s="2" t="s">
        <v>271</v>
      </c>
      <c r="N17" s="40">
        <v>0.75694444444444442</v>
      </c>
      <c r="O17" s="2">
        <v>30</v>
      </c>
      <c r="P17" s="2" t="s">
        <v>271</v>
      </c>
      <c r="Q17" s="40">
        <v>0.75694444444444442</v>
      </c>
      <c r="R17" s="41">
        <v>0</v>
      </c>
      <c r="S17" s="2"/>
    </row>
    <row r="18" spans="1:19" x14ac:dyDescent="0.35">
      <c r="A18" s="29"/>
      <c r="B18" s="2" t="s">
        <v>44</v>
      </c>
      <c r="C18" s="2">
        <v>20.5</v>
      </c>
      <c r="D18" s="2" t="s">
        <v>172</v>
      </c>
      <c r="E18" s="40">
        <v>0.63194444444444442</v>
      </c>
      <c r="F18" s="2">
        <v>6.6</v>
      </c>
      <c r="G18" s="2" t="s">
        <v>272</v>
      </c>
      <c r="H18" s="40">
        <v>0.2013888888888889</v>
      </c>
      <c r="I18" s="2">
        <v>-0.6</v>
      </c>
      <c r="J18" s="2" t="s">
        <v>193</v>
      </c>
      <c r="K18" s="40">
        <v>0.2361111111111111</v>
      </c>
      <c r="L18" s="2">
        <v>41</v>
      </c>
      <c r="M18" s="2" t="s">
        <v>273</v>
      </c>
      <c r="N18" s="40">
        <v>0.75</v>
      </c>
      <c r="O18" s="2">
        <v>28</v>
      </c>
      <c r="P18" s="2" t="s">
        <v>273</v>
      </c>
      <c r="Q18" s="40">
        <v>0.75</v>
      </c>
      <c r="R18" s="41">
        <v>1.4</v>
      </c>
      <c r="S18" s="2" t="s">
        <v>219</v>
      </c>
    </row>
    <row r="19" spans="1:19" x14ac:dyDescent="0.35">
      <c r="A19" s="29"/>
      <c r="B19" s="2" t="s">
        <v>45</v>
      </c>
      <c r="C19" s="2">
        <v>18.5</v>
      </c>
      <c r="D19" s="2" t="s">
        <v>274</v>
      </c>
      <c r="E19" s="40">
        <v>0.53472222222222221</v>
      </c>
      <c r="F19" s="2">
        <v>12.5</v>
      </c>
      <c r="G19" s="2" t="s">
        <v>153</v>
      </c>
      <c r="H19" s="40">
        <v>0.2986111111111111</v>
      </c>
      <c r="I19" s="2">
        <v>-2.7</v>
      </c>
      <c r="J19" s="2" t="s">
        <v>173</v>
      </c>
      <c r="K19" s="40">
        <v>0.27083333333333331</v>
      </c>
      <c r="L19" s="2">
        <v>41</v>
      </c>
      <c r="M19" s="2" t="s">
        <v>275</v>
      </c>
      <c r="N19" s="40">
        <v>0.68055555555555558</v>
      </c>
      <c r="O19" s="2">
        <v>48</v>
      </c>
      <c r="P19" s="2" t="s">
        <v>153</v>
      </c>
      <c r="Q19" s="40">
        <v>0.83333333333333337</v>
      </c>
      <c r="R19" s="41">
        <v>4</v>
      </c>
      <c r="S19" s="2" t="s">
        <v>276</v>
      </c>
    </row>
    <row r="20" spans="1:19" x14ac:dyDescent="0.35">
      <c r="A20" s="29"/>
      <c r="B20" s="2" t="s">
        <v>46</v>
      </c>
      <c r="C20" s="2">
        <v>22.8</v>
      </c>
      <c r="D20" s="2" t="s">
        <v>277</v>
      </c>
      <c r="E20" s="40">
        <v>0.64583333333333337</v>
      </c>
      <c r="F20" s="2">
        <v>14.1</v>
      </c>
      <c r="G20" s="2" t="s">
        <v>161</v>
      </c>
      <c r="H20" s="40">
        <v>0.2013888888888889</v>
      </c>
      <c r="I20" s="2">
        <v>-3.6</v>
      </c>
      <c r="J20" s="2" t="s">
        <v>145</v>
      </c>
      <c r="K20" s="40">
        <v>0.97916666666666663</v>
      </c>
      <c r="L20" s="2">
        <v>53</v>
      </c>
      <c r="M20" s="2" t="s">
        <v>278</v>
      </c>
      <c r="N20" s="40">
        <v>0.875</v>
      </c>
      <c r="O20" s="2">
        <v>40</v>
      </c>
      <c r="P20" s="2" t="s">
        <v>278</v>
      </c>
      <c r="Q20" s="40">
        <v>0.82638888888888884</v>
      </c>
      <c r="R20" s="41">
        <v>0</v>
      </c>
      <c r="S20" s="2"/>
    </row>
    <row r="21" spans="1:19" x14ac:dyDescent="0.35">
      <c r="A21" s="29"/>
      <c r="B21" s="2" t="s">
        <v>47</v>
      </c>
      <c r="C21" s="2">
        <v>18.100000000000001</v>
      </c>
      <c r="D21" s="2" t="s">
        <v>47</v>
      </c>
      <c r="E21" s="40">
        <v>0.61805555555555558</v>
      </c>
      <c r="F21" s="2">
        <v>5.3</v>
      </c>
      <c r="G21" s="2" t="s">
        <v>47</v>
      </c>
      <c r="H21" s="40">
        <v>0.27083333333333331</v>
      </c>
      <c r="I21" s="2">
        <v>-0.7</v>
      </c>
      <c r="J21" s="2" t="s">
        <v>220</v>
      </c>
      <c r="K21" s="40">
        <v>0.2013888888888889</v>
      </c>
      <c r="L21" s="2">
        <v>35</v>
      </c>
      <c r="M21" s="2" t="s">
        <v>279</v>
      </c>
      <c r="N21" s="40">
        <v>0.6875</v>
      </c>
      <c r="O21" s="2">
        <v>20</v>
      </c>
      <c r="P21" s="2" t="s">
        <v>279</v>
      </c>
      <c r="Q21" s="40">
        <v>0.6875</v>
      </c>
      <c r="R21" s="41">
        <v>2.4</v>
      </c>
      <c r="S21" s="2" t="s">
        <v>280</v>
      </c>
    </row>
    <row r="22" spans="1:19" x14ac:dyDescent="0.35">
      <c r="A22" s="29"/>
      <c r="B22" s="2" t="s">
        <v>48</v>
      </c>
      <c r="C22" s="2">
        <v>15.7</v>
      </c>
      <c r="D22" s="2" t="s">
        <v>168</v>
      </c>
      <c r="E22" s="40">
        <v>0.57638888888888884</v>
      </c>
      <c r="F22" s="2">
        <v>10.199999999999999</v>
      </c>
      <c r="G22" s="2" t="s">
        <v>281</v>
      </c>
      <c r="H22" s="40">
        <v>0.25</v>
      </c>
      <c r="I22" s="2">
        <v>6</v>
      </c>
      <c r="J22" s="2" t="s">
        <v>282</v>
      </c>
      <c r="K22" s="40">
        <v>2.7777777777777776E-2</v>
      </c>
      <c r="L22" s="2">
        <v>33</v>
      </c>
      <c r="M22" s="2" t="s">
        <v>281</v>
      </c>
      <c r="N22" s="40">
        <v>0.72222222222222221</v>
      </c>
      <c r="O22" s="2">
        <v>20</v>
      </c>
      <c r="P22" s="2" t="s">
        <v>283</v>
      </c>
      <c r="Q22" s="40">
        <v>0.11805555555555555</v>
      </c>
      <c r="R22" s="41">
        <v>4.9000000000000004</v>
      </c>
      <c r="S22" s="2" t="s">
        <v>281</v>
      </c>
    </row>
    <row r="23" spans="1:19" x14ac:dyDescent="0.35">
      <c r="A23" s="29"/>
      <c r="B23" s="2" t="s">
        <v>49</v>
      </c>
      <c r="C23" s="2">
        <v>26</v>
      </c>
      <c r="D23" s="2" t="s">
        <v>284</v>
      </c>
      <c r="E23" s="40">
        <v>0.73611111111111116</v>
      </c>
      <c r="F23" s="2">
        <v>12.7</v>
      </c>
      <c r="G23" s="2" t="s">
        <v>284</v>
      </c>
      <c r="H23" s="40">
        <v>0.34027777777777779</v>
      </c>
      <c r="I23" s="2">
        <v>3.6</v>
      </c>
      <c r="J23" s="2" t="s">
        <v>157</v>
      </c>
      <c r="K23" s="40">
        <v>0.33333333333333331</v>
      </c>
      <c r="L23" s="2">
        <v>67</v>
      </c>
      <c r="M23" s="2" t="s">
        <v>221</v>
      </c>
      <c r="N23" s="40">
        <v>0.63194444444444442</v>
      </c>
      <c r="O23" s="2">
        <v>32</v>
      </c>
      <c r="P23" s="2" t="s">
        <v>285</v>
      </c>
      <c r="Q23" s="40">
        <v>0.77083333333333337</v>
      </c>
      <c r="R23" s="41">
        <v>0</v>
      </c>
      <c r="S23" s="2"/>
    </row>
    <row r="24" spans="1:19" x14ac:dyDescent="0.35">
      <c r="A24" s="29"/>
      <c r="B24" s="2" t="s">
        <v>0</v>
      </c>
      <c r="C24" s="2">
        <v>18.899999999999999</v>
      </c>
      <c r="D24" s="2" t="s">
        <v>286</v>
      </c>
      <c r="E24" s="40">
        <v>0.5625</v>
      </c>
      <c r="F24" s="2">
        <v>7.5</v>
      </c>
      <c r="G24" s="2" t="s">
        <v>194</v>
      </c>
      <c r="H24" s="40">
        <v>0.30555555555555558</v>
      </c>
      <c r="I24" s="2">
        <v>-5.7</v>
      </c>
      <c r="J24" s="2" t="s">
        <v>195</v>
      </c>
      <c r="K24" s="40">
        <v>7.6388888888888895E-2</v>
      </c>
      <c r="L24" s="2">
        <v>55</v>
      </c>
      <c r="M24" s="2" t="s">
        <v>287</v>
      </c>
      <c r="N24" s="40">
        <v>4.1666666666666664E-2</v>
      </c>
      <c r="O24" s="2">
        <v>40</v>
      </c>
      <c r="P24" s="2" t="s">
        <v>287</v>
      </c>
      <c r="Q24" s="40">
        <v>4.1666666666666664E-2</v>
      </c>
      <c r="R24" s="41">
        <v>10.199999999999999</v>
      </c>
      <c r="S24" s="2" t="s">
        <v>288</v>
      </c>
    </row>
    <row r="25" spans="1:19" x14ac:dyDescent="0.35">
      <c r="A25" s="29"/>
      <c r="B25" s="2" t="s">
        <v>50</v>
      </c>
      <c r="C25" s="2">
        <v>21.3</v>
      </c>
      <c r="D25" s="2" t="s">
        <v>289</v>
      </c>
      <c r="E25" s="40">
        <v>0.625</v>
      </c>
      <c r="F25" s="2">
        <v>13.9</v>
      </c>
      <c r="G25" s="2" t="s">
        <v>290</v>
      </c>
      <c r="H25" s="40">
        <v>0.21527777777777779</v>
      </c>
      <c r="I25" s="2">
        <v>0.3</v>
      </c>
      <c r="J25" s="2" t="s">
        <v>222</v>
      </c>
      <c r="K25" s="40">
        <v>6.9444444444444441E-3</v>
      </c>
      <c r="L25" s="2">
        <v>47</v>
      </c>
      <c r="M25" s="2" t="s">
        <v>291</v>
      </c>
      <c r="N25" s="40">
        <v>0.51388888888888884</v>
      </c>
      <c r="O25" s="2">
        <v>32</v>
      </c>
      <c r="P25" s="2" t="s">
        <v>196</v>
      </c>
      <c r="Q25" s="40">
        <v>0.61805555555555558</v>
      </c>
      <c r="R25" s="41">
        <v>0</v>
      </c>
      <c r="S25" s="2"/>
    </row>
    <row r="26" spans="1:19" x14ac:dyDescent="0.35">
      <c r="A26" s="29"/>
      <c r="B26" s="2" t="s">
        <v>51</v>
      </c>
      <c r="C26" s="2">
        <v>25.1</v>
      </c>
      <c r="D26" s="2" t="s">
        <v>292</v>
      </c>
      <c r="E26" s="40">
        <v>0.66666666666666663</v>
      </c>
      <c r="F26" s="2">
        <v>11.5</v>
      </c>
      <c r="G26" s="2" t="s">
        <v>51</v>
      </c>
      <c r="H26" s="40">
        <v>0.24305555555555555</v>
      </c>
      <c r="I26" s="2">
        <v>5.3</v>
      </c>
      <c r="J26" s="2" t="s">
        <v>292</v>
      </c>
      <c r="K26" s="40">
        <v>0.30555555555555558</v>
      </c>
      <c r="L26" s="2">
        <v>43</v>
      </c>
      <c r="M26" s="2" t="s">
        <v>183</v>
      </c>
      <c r="N26" s="40">
        <v>0.875</v>
      </c>
      <c r="O26" s="2">
        <v>23</v>
      </c>
      <c r="P26" s="2" t="s">
        <v>51</v>
      </c>
      <c r="Q26" s="40">
        <v>0.67361111111111116</v>
      </c>
      <c r="R26" s="41">
        <v>0.4</v>
      </c>
      <c r="S26" s="2" t="s">
        <v>183</v>
      </c>
    </row>
    <row r="27" spans="1:19" x14ac:dyDescent="0.35">
      <c r="A27" s="29"/>
      <c r="B27" s="2" t="s">
        <v>53</v>
      </c>
      <c r="C27" s="2">
        <v>18.3</v>
      </c>
      <c r="D27" s="2" t="s">
        <v>174</v>
      </c>
      <c r="E27" s="40">
        <v>0.65972222222222221</v>
      </c>
      <c r="F27" s="2">
        <v>11.5</v>
      </c>
      <c r="G27" s="2" t="s">
        <v>293</v>
      </c>
      <c r="H27" s="40">
        <v>0.4236111111111111</v>
      </c>
      <c r="I27" s="2">
        <v>6.6</v>
      </c>
      <c r="J27" s="2" t="s">
        <v>223</v>
      </c>
      <c r="K27" s="40">
        <v>0</v>
      </c>
      <c r="L27" s="2">
        <v>51</v>
      </c>
      <c r="M27" s="2" t="s">
        <v>294</v>
      </c>
      <c r="N27" s="40">
        <v>0.65277777777777779</v>
      </c>
      <c r="O27" s="2">
        <v>42</v>
      </c>
      <c r="P27" s="2" t="s">
        <v>294</v>
      </c>
      <c r="Q27" s="40">
        <v>0.63194444444444442</v>
      </c>
      <c r="R27" s="41">
        <v>8.5</v>
      </c>
      <c r="S27" s="2" t="s">
        <v>295</v>
      </c>
    </row>
    <row r="28" spans="1:19" x14ac:dyDescent="0.35">
      <c r="A28" s="29"/>
      <c r="B28" s="2" t="s">
        <v>54</v>
      </c>
      <c r="C28" s="2">
        <v>18.600000000000001</v>
      </c>
      <c r="D28" s="2" t="s">
        <v>163</v>
      </c>
      <c r="E28" s="40">
        <v>0.67361111111111116</v>
      </c>
      <c r="F28" s="2">
        <v>7.9</v>
      </c>
      <c r="G28" s="2" t="s">
        <v>163</v>
      </c>
      <c r="H28" s="40">
        <v>0.3125</v>
      </c>
      <c r="I28" s="2">
        <v>-0.9</v>
      </c>
      <c r="J28" s="2" t="s">
        <v>169</v>
      </c>
      <c r="K28" s="40">
        <v>0.18055555555555555</v>
      </c>
      <c r="L28" s="2">
        <v>37</v>
      </c>
      <c r="M28" s="2" t="s">
        <v>296</v>
      </c>
      <c r="N28" s="40">
        <v>0.65972222222222221</v>
      </c>
      <c r="O28" s="2">
        <v>22</v>
      </c>
      <c r="P28" s="2" t="s">
        <v>296</v>
      </c>
      <c r="Q28" s="40">
        <v>0.84027777777777779</v>
      </c>
      <c r="R28" s="41">
        <v>2.8</v>
      </c>
      <c r="S28" s="2" t="s">
        <v>297</v>
      </c>
    </row>
    <row r="29" spans="1:19" x14ac:dyDescent="0.35">
      <c r="A29" s="29"/>
      <c r="B29" s="2" t="s">
        <v>56</v>
      </c>
      <c r="C29" s="2">
        <v>29</v>
      </c>
      <c r="D29" s="2" t="s">
        <v>197</v>
      </c>
      <c r="E29" s="40">
        <v>0.64583333333333337</v>
      </c>
      <c r="F29" s="2">
        <v>19.7</v>
      </c>
      <c r="G29" s="2" t="s">
        <v>224</v>
      </c>
      <c r="H29" s="40">
        <v>0.99305555555555558</v>
      </c>
      <c r="I29" s="2">
        <v>8.4</v>
      </c>
      <c r="J29" s="2" t="s">
        <v>164</v>
      </c>
      <c r="K29" s="40">
        <v>0.28472222222222221</v>
      </c>
      <c r="L29" s="2">
        <v>69</v>
      </c>
      <c r="M29" s="2" t="s">
        <v>162</v>
      </c>
      <c r="N29" s="40">
        <v>0.63888888888888884</v>
      </c>
      <c r="O29" s="2">
        <v>43</v>
      </c>
      <c r="P29" s="2" t="s">
        <v>298</v>
      </c>
      <c r="Q29" s="40">
        <v>0.72916666666666663</v>
      </c>
      <c r="R29" s="41">
        <v>0</v>
      </c>
      <c r="S29" s="2"/>
    </row>
    <row r="30" spans="1:19" x14ac:dyDescent="0.35">
      <c r="A30" s="29"/>
      <c r="B30" s="2" t="s">
        <v>57</v>
      </c>
      <c r="C30" s="2">
        <v>16.3</v>
      </c>
      <c r="D30" s="2" t="s">
        <v>143</v>
      </c>
      <c r="E30" s="40">
        <v>0.71527777777777779</v>
      </c>
      <c r="F30" s="2">
        <v>7.4</v>
      </c>
      <c r="G30" s="2" t="s">
        <v>143</v>
      </c>
      <c r="H30" s="40">
        <v>0.2986111111111111</v>
      </c>
      <c r="I30" s="2">
        <v>-0.2</v>
      </c>
      <c r="J30" s="2" t="s">
        <v>198</v>
      </c>
      <c r="K30" s="40">
        <v>0.15972222222222221</v>
      </c>
      <c r="L30" s="2">
        <v>57</v>
      </c>
      <c r="M30" s="2" t="s">
        <v>299</v>
      </c>
      <c r="N30" s="40">
        <v>0.65972222222222221</v>
      </c>
      <c r="O30" s="2">
        <v>37</v>
      </c>
      <c r="P30" s="2" t="s">
        <v>299</v>
      </c>
      <c r="Q30" s="40">
        <v>0.66666666666666663</v>
      </c>
      <c r="R30" s="41">
        <v>5.6</v>
      </c>
      <c r="S30" s="2" t="s">
        <v>300</v>
      </c>
    </row>
    <row r="31" spans="1:19" x14ac:dyDescent="0.35">
      <c r="A31" s="29"/>
      <c r="B31" s="2" t="s">
        <v>58</v>
      </c>
      <c r="C31" s="2">
        <v>18.899999999999999</v>
      </c>
      <c r="D31" s="2" t="s">
        <v>301</v>
      </c>
      <c r="E31" s="40">
        <v>0.68055555555555558</v>
      </c>
      <c r="F31" s="2">
        <v>5.5</v>
      </c>
      <c r="G31" s="2" t="s">
        <v>302</v>
      </c>
      <c r="H31" s="40">
        <v>0.29166666666666669</v>
      </c>
      <c r="I31" s="2">
        <v>-6.8</v>
      </c>
      <c r="J31" s="2" t="s">
        <v>303</v>
      </c>
      <c r="K31" s="40">
        <v>0.31944444444444442</v>
      </c>
      <c r="L31" s="2">
        <v>41</v>
      </c>
      <c r="M31" s="2" t="s">
        <v>304</v>
      </c>
      <c r="N31" s="40">
        <v>0.14583333333333334</v>
      </c>
      <c r="O31" s="2">
        <v>30</v>
      </c>
      <c r="P31" s="2" t="s">
        <v>304</v>
      </c>
      <c r="Q31" s="40">
        <v>0.53472222222222221</v>
      </c>
      <c r="R31" s="41">
        <v>8.4</v>
      </c>
      <c r="S31" s="2" t="s">
        <v>305</v>
      </c>
    </row>
    <row r="32" spans="1:19" x14ac:dyDescent="0.35">
      <c r="A32" s="29"/>
      <c r="B32" s="2" t="s">
        <v>59</v>
      </c>
      <c r="C32" s="2">
        <v>18.8</v>
      </c>
      <c r="D32" s="2" t="s">
        <v>150</v>
      </c>
      <c r="E32" s="40">
        <v>0.63888888888888884</v>
      </c>
      <c r="F32" s="2">
        <v>10.4</v>
      </c>
      <c r="G32" s="2" t="s">
        <v>158</v>
      </c>
      <c r="H32" s="40">
        <v>0.2986111111111111</v>
      </c>
      <c r="I32" s="2">
        <v>2.4</v>
      </c>
      <c r="J32" s="2" t="s">
        <v>306</v>
      </c>
      <c r="K32" s="40">
        <v>2.7777777777777776E-2</v>
      </c>
      <c r="L32" s="2">
        <v>36</v>
      </c>
      <c r="M32" s="2" t="s">
        <v>306</v>
      </c>
      <c r="N32" s="40">
        <v>0.90277777777777779</v>
      </c>
      <c r="O32" s="2">
        <v>17</v>
      </c>
      <c r="P32" s="2" t="s">
        <v>306</v>
      </c>
      <c r="Q32" s="40">
        <v>0.98611111111111116</v>
      </c>
      <c r="R32" s="41">
        <v>8.1999999999999993</v>
      </c>
      <c r="S32" s="2" t="s">
        <v>306</v>
      </c>
    </row>
    <row r="33" spans="1:19" x14ac:dyDescent="0.35">
      <c r="A33" s="29"/>
      <c r="B33" s="2" t="s">
        <v>61</v>
      </c>
      <c r="C33" s="2">
        <v>23.1</v>
      </c>
      <c r="D33" s="2" t="s">
        <v>307</v>
      </c>
      <c r="E33" s="40">
        <v>0.63888888888888884</v>
      </c>
      <c r="F33" s="2">
        <v>8.8000000000000007</v>
      </c>
      <c r="G33" s="2" t="s">
        <v>199</v>
      </c>
      <c r="H33" s="40">
        <v>0.33333333333333331</v>
      </c>
      <c r="I33" s="2">
        <v>1.6</v>
      </c>
      <c r="J33" s="2" t="s">
        <v>225</v>
      </c>
      <c r="K33" s="40">
        <v>0.33333333333333331</v>
      </c>
      <c r="L33" s="2">
        <v>49</v>
      </c>
      <c r="M33" s="2" t="s">
        <v>308</v>
      </c>
      <c r="N33" s="40">
        <v>0.71527777777777779</v>
      </c>
      <c r="O33" s="2">
        <v>32</v>
      </c>
      <c r="P33" s="2" t="s">
        <v>184</v>
      </c>
      <c r="Q33" s="40">
        <v>0.29166666666666669</v>
      </c>
      <c r="R33" s="41">
        <v>0</v>
      </c>
      <c r="S33" s="2"/>
    </row>
    <row r="34" spans="1:19" x14ac:dyDescent="0.35">
      <c r="A34" s="29"/>
      <c r="B34" s="2" t="s">
        <v>62</v>
      </c>
      <c r="C34" s="2">
        <v>27.8</v>
      </c>
      <c r="D34" s="2" t="s">
        <v>309</v>
      </c>
      <c r="E34" s="40">
        <v>0.63888888888888884</v>
      </c>
      <c r="F34" s="2">
        <v>15.8</v>
      </c>
      <c r="G34" s="2" t="s">
        <v>159</v>
      </c>
      <c r="H34" s="40">
        <v>0.22916666666666666</v>
      </c>
      <c r="I34" s="2">
        <v>7.8</v>
      </c>
      <c r="J34" s="2" t="s">
        <v>200</v>
      </c>
      <c r="K34" s="40">
        <v>0.33333333333333331</v>
      </c>
      <c r="L34" s="2">
        <v>63</v>
      </c>
      <c r="M34" s="2" t="s">
        <v>159</v>
      </c>
      <c r="N34" s="40">
        <v>0.75694444444444442</v>
      </c>
      <c r="O34" s="2">
        <v>52</v>
      </c>
      <c r="P34" s="2" t="s">
        <v>159</v>
      </c>
      <c r="Q34" s="40">
        <v>0.76388888888888884</v>
      </c>
      <c r="R34" s="41">
        <v>0</v>
      </c>
      <c r="S34" s="2"/>
    </row>
    <row r="35" spans="1:19" x14ac:dyDescent="0.35">
      <c r="A35" s="29"/>
      <c r="B35" s="2" t="s">
        <v>63</v>
      </c>
      <c r="C35" s="2">
        <v>24.3</v>
      </c>
      <c r="D35" s="2" t="s">
        <v>63</v>
      </c>
      <c r="E35" s="40">
        <v>0.72222222222222221</v>
      </c>
      <c r="F35" s="2">
        <v>12.5</v>
      </c>
      <c r="G35" s="2" t="s">
        <v>63</v>
      </c>
      <c r="H35" s="40">
        <v>0.2986111111111111</v>
      </c>
      <c r="I35" s="2">
        <v>12.5</v>
      </c>
      <c r="J35" s="2" t="s">
        <v>63</v>
      </c>
      <c r="K35" s="40">
        <v>0.2986111111111111</v>
      </c>
      <c r="L35" s="2">
        <v>39</v>
      </c>
      <c r="M35" s="2" t="s">
        <v>63</v>
      </c>
      <c r="N35" s="40">
        <v>0.92361111111111116</v>
      </c>
      <c r="O35" s="2">
        <v>20</v>
      </c>
      <c r="P35" s="2" t="s">
        <v>63</v>
      </c>
      <c r="Q35" s="40">
        <v>0.90277777777777779</v>
      </c>
      <c r="R35" s="41">
        <v>0</v>
      </c>
      <c r="S35" s="2"/>
    </row>
    <row r="36" spans="1:19" x14ac:dyDescent="0.35">
      <c r="A36" s="29"/>
      <c r="B36" s="2" t="s">
        <v>65</v>
      </c>
      <c r="C36" s="2">
        <v>25.6</v>
      </c>
      <c r="D36" s="2" t="s">
        <v>310</v>
      </c>
      <c r="E36" s="40">
        <v>0.65277777777777779</v>
      </c>
      <c r="F36" s="2">
        <v>12.1</v>
      </c>
      <c r="G36" s="2" t="s">
        <v>226</v>
      </c>
      <c r="H36" s="40">
        <v>0.3263888888888889</v>
      </c>
      <c r="I36" s="2">
        <v>4</v>
      </c>
      <c r="J36" s="2" t="s">
        <v>311</v>
      </c>
      <c r="K36" s="40">
        <v>0.3125</v>
      </c>
      <c r="L36" s="2">
        <v>56</v>
      </c>
      <c r="M36" s="2" t="s">
        <v>311</v>
      </c>
      <c r="N36" s="40">
        <v>0.70138888888888884</v>
      </c>
      <c r="O36" s="2">
        <v>28</v>
      </c>
      <c r="P36" s="2" t="s">
        <v>311</v>
      </c>
      <c r="Q36" s="40">
        <v>0.70138888888888884</v>
      </c>
      <c r="R36" s="41">
        <v>0.4</v>
      </c>
      <c r="S36" s="2" t="s">
        <v>312</v>
      </c>
    </row>
    <row r="37" spans="1:19" x14ac:dyDescent="0.35">
      <c r="A37" s="29"/>
      <c r="B37" s="2" t="s">
        <v>66</v>
      </c>
      <c r="C37" s="2">
        <v>16.600000000000001</v>
      </c>
      <c r="D37" s="2" t="s">
        <v>313</v>
      </c>
      <c r="E37" s="40">
        <v>0.63194444444444442</v>
      </c>
      <c r="F37" s="2">
        <v>7.8</v>
      </c>
      <c r="G37" s="2" t="s">
        <v>170</v>
      </c>
      <c r="H37" s="40">
        <v>0.31944444444444442</v>
      </c>
      <c r="I37" s="2">
        <v>1.3</v>
      </c>
      <c r="J37" s="2" t="s">
        <v>314</v>
      </c>
      <c r="K37" s="40">
        <v>9.7222222222222224E-2</v>
      </c>
      <c r="L37" s="2">
        <v>34</v>
      </c>
      <c r="M37" s="2" t="s">
        <v>315</v>
      </c>
      <c r="N37" s="40">
        <v>0.72916666666666663</v>
      </c>
      <c r="O37" s="2">
        <v>24</v>
      </c>
      <c r="P37" s="2" t="s">
        <v>316</v>
      </c>
      <c r="Q37" s="40">
        <v>0.76388888888888884</v>
      </c>
      <c r="R37" s="41">
        <v>4.4000000000000004</v>
      </c>
      <c r="S37" s="2" t="s">
        <v>317</v>
      </c>
    </row>
    <row r="38" spans="1:19" x14ac:dyDescent="0.35">
      <c r="A38" s="29"/>
      <c r="B38" s="2" t="s">
        <v>67</v>
      </c>
      <c r="C38" s="2">
        <v>19.899999999999999</v>
      </c>
      <c r="D38" s="2" t="s">
        <v>201</v>
      </c>
      <c r="E38" s="40">
        <v>0.78472222222222221</v>
      </c>
      <c r="F38" s="2">
        <v>9.1</v>
      </c>
      <c r="G38" s="2" t="s">
        <v>227</v>
      </c>
      <c r="H38" s="40">
        <v>0.2986111111111111</v>
      </c>
      <c r="I38" s="2">
        <v>3.1</v>
      </c>
      <c r="J38" s="2" t="s">
        <v>318</v>
      </c>
      <c r="K38" s="40">
        <v>0.2986111111111111</v>
      </c>
      <c r="L38" s="2">
        <v>43</v>
      </c>
      <c r="M38" s="2" t="s">
        <v>227</v>
      </c>
      <c r="N38" s="40">
        <v>0.67361111111111116</v>
      </c>
      <c r="O38" s="2">
        <v>21</v>
      </c>
      <c r="P38" s="2" t="s">
        <v>155</v>
      </c>
      <c r="Q38" s="40">
        <v>0.70138888888888884</v>
      </c>
      <c r="R38" s="41">
        <v>3.4</v>
      </c>
      <c r="S38" s="2" t="s">
        <v>318</v>
      </c>
    </row>
    <row r="39" spans="1:19" x14ac:dyDescent="0.35">
      <c r="A39" s="29"/>
      <c r="B39" s="2" t="s">
        <v>68</v>
      </c>
      <c r="C39" s="2">
        <v>17.3</v>
      </c>
      <c r="D39" s="2" t="s">
        <v>319</v>
      </c>
      <c r="E39" s="40">
        <v>0.68055555555555558</v>
      </c>
      <c r="F39" s="2">
        <v>5.5</v>
      </c>
      <c r="G39" s="2" t="s">
        <v>68</v>
      </c>
      <c r="H39" s="40">
        <v>0.14583333333333334</v>
      </c>
      <c r="I39" s="2">
        <v>-0.2</v>
      </c>
      <c r="J39" s="2" t="s">
        <v>228</v>
      </c>
      <c r="K39" s="40">
        <v>0.24305555555555555</v>
      </c>
      <c r="L39" s="2">
        <v>44</v>
      </c>
      <c r="M39" s="2" t="s">
        <v>320</v>
      </c>
      <c r="N39" s="40">
        <v>0.79861111111111116</v>
      </c>
      <c r="O39" s="2">
        <v>32</v>
      </c>
      <c r="P39" s="2" t="s">
        <v>320</v>
      </c>
      <c r="Q39" s="40">
        <v>0.79861111111111116</v>
      </c>
      <c r="R39" s="41">
        <v>3.8</v>
      </c>
      <c r="S39" s="2" t="s">
        <v>321</v>
      </c>
    </row>
    <row r="40" spans="1:19" x14ac:dyDescent="0.35">
      <c r="A40" s="29"/>
      <c r="B40" s="2" t="s">
        <v>69</v>
      </c>
      <c r="C40" s="2">
        <v>18.3</v>
      </c>
      <c r="D40" s="2" t="s">
        <v>229</v>
      </c>
      <c r="E40" s="40">
        <v>0.71527777777777779</v>
      </c>
      <c r="F40" s="2">
        <v>11.2</v>
      </c>
      <c r="G40" s="2" t="s">
        <v>322</v>
      </c>
      <c r="H40" s="40">
        <v>0.21527777777777779</v>
      </c>
      <c r="I40" s="2">
        <v>6.8</v>
      </c>
      <c r="J40" s="2" t="s">
        <v>185</v>
      </c>
      <c r="K40" s="40">
        <v>0.18055555555555555</v>
      </c>
      <c r="L40" s="2">
        <v>39</v>
      </c>
      <c r="M40" s="2" t="s">
        <v>323</v>
      </c>
      <c r="N40" s="40">
        <v>0.84027777777777779</v>
      </c>
      <c r="O40" s="2">
        <v>27</v>
      </c>
      <c r="P40" s="2" t="s">
        <v>323</v>
      </c>
      <c r="Q40" s="40">
        <v>0.84027777777777779</v>
      </c>
      <c r="R40" s="41">
        <v>3</v>
      </c>
      <c r="S40" s="2" t="s">
        <v>324</v>
      </c>
    </row>
    <row r="41" spans="1:19" x14ac:dyDescent="0.35">
      <c r="A41" s="29"/>
      <c r="B41" s="2" t="s">
        <v>70</v>
      </c>
      <c r="C41" s="2">
        <v>18.2</v>
      </c>
      <c r="D41" s="2" t="s">
        <v>175</v>
      </c>
      <c r="E41" s="40">
        <v>0.6875</v>
      </c>
      <c r="F41" s="2">
        <v>7.3</v>
      </c>
      <c r="G41" s="2" t="s">
        <v>70</v>
      </c>
      <c r="H41" s="40">
        <v>0.35416666666666669</v>
      </c>
      <c r="I41" s="2">
        <v>0.7</v>
      </c>
      <c r="J41" s="2" t="s">
        <v>325</v>
      </c>
      <c r="K41" s="40">
        <v>0.125</v>
      </c>
      <c r="L41" s="2">
        <v>45</v>
      </c>
      <c r="M41" s="2" t="s">
        <v>326</v>
      </c>
      <c r="N41" s="40">
        <v>0.79166666666666663</v>
      </c>
      <c r="O41" s="2">
        <v>30</v>
      </c>
      <c r="P41" s="2" t="s">
        <v>326</v>
      </c>
      <c r="Q41" s="40">
        <v>0.77777777777777779</v>
      </c>
      <c r="R41" s="41">
        <v>0</v>
      </c>
      <c r="S41" s="2"/>
    </row>
    <row r="42" spans="1:19" x14ac:dyDescent="0.35">
      <c r="A42" s="29"/>
      <c r="B42" s="2" t="s">
        <v>71</v>
      </c>
      <c r="C42" s="2">
        <v>26.9</v>
      </c>
      <c r="D42" s="2" t="s">
        <v>327</v>
      </c>
      <c r="E42" s="40">
        <v>0.625</v>
      </c>
      <c r="F42" s="2">
        <v>20.2</v>
      </c>
      <c r="G42" s="2" t="s">
        <v>230</v>
      </c>
      <c r="H42" s="40">
        <v>0.29166666666666669</v>
      </c>
      <c r="I42" s="2">
        <v>5.2</v>
      </c>
      <c r="J42" s="2" t="s">
        <v>186</v>
      </c>
      <c r="K42" s="40">
        <v>0.30555555555555558</v>
      </c>
      <c r="L42" s="2">
        <v>59</v>
      </c>
      <c r="M42" s="2" t="s">
        <v>202</v>
      </c>
      <c r="N42" s="40">
        <v>0.55555555555555558</v>
      </c>
      <c r="O42" s="2">
        <v>44</v>
      </c>
      <c r="P42" s="2" t="s">
        <v>202</v>
      </c>
      <c r="Q42" s="40">
        <v>0.55555555555555558</v>
      </c>
      <c r="R42" s="41">
        <v>0</v>
      </c>
      <c r="S42" s="2"/>
    </row>
    <row r="43" spans="1:19" x14ac:dyDescent="0.35">
      <c r="A43" s="29"/>
      <c r="B43" s="2" t="s">
        <v>72</v>
      </c>
      <c r="C43" s="2">
        <v>15.9</v>
      </c>
      <c r="D43" s="2" t="s">
        <v>152</v>
      </c>
      <c r="E43" s="40">
        <v>0.74305555555555558</v>
      </c>
      <c r="F43" s="2">
        <v>6.1</v>
      </c>
      <c r="G43" s="2" t="s">
        <v>72</v>
      </c>
      <c r="H43" s="40">
        <v>0.13194444444444445</v>
      </c>
      <c r="I43" s="2">
        <v>1.2</v>
      </c>
      <c r="J43" s="2" t="s">
        <v>152</v>
      </c>
      <c r="K43" s="40">
        <v>0.1388888888888889</v>
      </c>
      <c r="L43" s="2">
        <v>39</v>
      </c>
      <c r="M43" s="2" t="s">
        <v>328</v>
      </c>
      <c r="N43" s="40">
        <v>0.74305555555555558</v>
      </c>
      <c r="O43" s="2">
        <v>24</v>
      </c>
      <c r="P43" s="2" t="s">
        <v>328</v>
      </c>
      <c r="Q43" s="40">
        <v>0.70138888888888884</v>
      </c>
      <c r="R43" s="41">
        <v>0</v>
      </c>
      <c r="S43" s="2"/>
    </row>
    <row r="44" spans="1:19" x14ac:dyDescent="0.35">
      <c r="A44" s="29"/>
      <c r="B44" s="2" t="s">
        <v>73</v>
      </c>
      <c r="C44" s="2">
        <v>27.1</v>
      </c>
      <c r="D44" s="2" t="s">
        <v>187</v>
      </c>
      <c r="E44" s="40">
        <v>0.73611111111111116</v>
      </c>
      <c r="F44" s="2">
        <v>13.7</v>
      </c>
      <c r="G44" s="2" t="s">
        <v>165</v>
      </c>
      <c r="H44" s="40">
        <v>0.34027777777777779</v>
      </c>
      <c r="I44" s="2">
        <v>4.7</v>
      </c>
      <c r="J44" s="2" t="s">
        <v>231</v>
      </c>
      <c r="K44" s="40">
        <v>0.3263888888888889</v>
      </c>
      <c r="L44" s="2">
        <v>49</v>
      </c>
      <c r="M44" s="2" t="s">
        <v>329</v>
      </c>
      <c r="N44" s="40">
        <v>0.72222222222222221</v>
      </c>
      <c r="O44" s="2">
        <v>30</v>
      </c>
      <c r="P44" s="2" t="s">
        <v>165</v>
      </c>
      <c r="Q44" s="40">
        <v>0.70138888888888884</v>
      </c>
      <c r="R44" s="41">
        <v>0</v>
      </c>
      <c r="S44" s="2"/>
    </row>
    <row r="45" spans="1:19" x14ac:dyDescent="0.35">
      <c r="A45" s="29"/>
      <c r="B45" s="2" t="s">
        <v>74</v>
      </c>
      <c r="C45" s="2">
        <v>14.4</v>
      </c>
      <c r="D45" s="2" t="s">
        <v>203</v>
      </c>
      <c r="E45" s="40">
        <v>0.61805555555555558</v>
      </c>
      <c r="F45" s="2">
        <v>3.7</v>
      </c>
      <c r="G45" s="2" t="s">
        <v>232</v>
      </c>
      <c r="H45" s="40">
        <v>0.3125</v>
      </c>
      <c r="I45" s="2">
        <v>-0.1</v>
      </c>
      <c r="J45" s="2" t="s">
        <v>330</v>
      </c>
      <c r="K45" s="40">
        <v>0.16666666666666666</v>
      </c>
      <c r="L45" s="2">
        <v>42</v>
      </c>
      <c r="M45" s="2" t="s">
        <v>331</v>
      </c>
      <c r="N45" s="40">
        <v>0.67361111111111116</v>
      </c>
      <c r="O45" s="2">
        <v>30</v>
      </c>
      <c r="P45" s="2" t="s">
        <v>332</v>
      </c>
      <c r="Q45" s="40">
        <v>0.75694444444444442</v>
      </c>
      <c r="R45" s="41">
        <v>6.2</v>
      </c>
      <c r="S45" s="2" t="s">
        <v>232</v>
      </c>
    </row>
    <row r="46" spans="1:19" x14ac:dyDescent="0.35">
      <c r="A46" s="29"/>
      <c r="B46" s="2" t="s">
        <v>75</v>
      </c>
      <c r="C46" s="2">
        <v>23.3</v>
      </c>
      <c r="D46" s="2" t="s">
        <v>148</v>
      </c>
      <c r="E46" s="40">
        <v>0.56944444444444442</v>
      </c>
      <c r="F46" s="2">
        <v>11.4</v>
      </c>
      <c r="G46" s="2" t="s">
        <v>148</v>
      </c>
      <c r="H46" s="40">
        <v>0.98611111111111116</v>
      </c>
      <c r="I46" s="2">
        <v>-2.1</v>
      </c>
      <c r="J46" s="2" t="s">
        <v>142</v>
      </c>
      <c r="K46" s="40">
        <v>0.28472222222222221</v>
      </c>
      <c r="L46" s="2">
        <v>43</v>
      </c>
      <c r="M46" s="2" t="s">
        <v>148</v>
      </c>
      <c r="N46" s="40">
        <v>6.25E-2</v>
      </c>
      <c r="O46" s="2">
        <v>24</v>
      </c>
      <c r="P46" s="2" t="s">
        <v>233</v>
      </c>
      <c r="Q46" s="40">
        <v>0.64583333333333337</v>
      </c>
      <c r="R46" s="41">
        <v>2.8</v>
      </c>
      <c r="S46" s="2" t="s">
        <v>148</v>
      </c>
    </row>
    <row r="47" spans="1:19" x14ac:dyDescent="0.35">
      <c r="A47" s="29"/>
      <c r="B47" s="2" t="s">
        <v>2</v>
      </c>
      <c r="C47" s="2">
        <v>19.899999999999999</v>
      </c>
      <c r="D47" s="2" t="s">
        <v>149</v>
      </c>
      <c r="E47" s="40">
        <v>0.63888888888888884</v>
      </c>
      <c r="F47" s="2">
        <v>8.4</v>
      </c>
      <c r="G47" s="2" t="s">
        <v>149</v>
      </c>
      <c r="H47" s="40">
        <v>0.28472222222222221</v>
      </c>
      <c r="I47" s="2">
        <v>-1.1000000000000001</v>
      </c>
      <c r="J47" s="2" t="s">
        <v>234</v>
      </c>
      <c r="K47" s="40">
        <v>0.25</v>
      </c>
      <c r="L47" s="2">
        <v>48</v>
      </c>
      <c r="M47" s="2" t="s">
        <v>333</v>
      </c>
      <c r="N47" s="40">
        <v>0.79166666666666663</v>
      </c>
      <c r="O47" s="2">
        <v>34</v>
      </c>
      <c r="P47" s="2" t="s">
        <v>334</v>
      </c>
      <c r="Q47" s="40">
        <v>0.25694444444444442</v>
      </c>
      <c r="R47" s="41">
        <v>3.6</v>
      </c>
      <c r="S47" s="2" t="s">
        <v>335</v>
      </c>
    </row>
    <row r="48" spans="1:19" x14ac:dyDescent="0.35">
      <c r="A48" s="29"/>
      <c r="B48" s="2" t="s">
        <v>76</v>
      </c>
      <c r="C48" s="2">
        <v>24.2</v>
      </c>
      <c r="D48" s="2" t="s">
        <v>156</v>
      </c>
      <c r="E48" s="40">
        <v>0.72222222222222221</v>
      </c>
      <c r="F48" s="2">
        <v>8.6999999999999993</v>
      </c>
      <c r="G48" s="2" t="s">
        <v>336</v>
      </c>
      <c r="H48" s="40">
        <v>0.24305555555555555</v>
      </c>
      <c r="I48" s="2">
        <v>1.3</v>
      </c>
      <c r="J48" s="2" t="s">
        <v>337</v>
      </c>
      <c r="K48" s="40">
        <v>0.3125</v>
      </c>
      <c r="L48" s="2">
        <v>50</v>
      </c>
      <c r="M48" s="2" t="s">
        <v>204</v>
      </c>
      <c r="N48" s="40">
        <v>0.72222222222222221</v>
      </c>
      <c r="O48" s="2">
        <v>24</v>
      </c>
      <c r="P48" s="2" t="s">
        <v>204</v>
      </c>
      <c r="Q48" s="40">
        <v>0.72222222222222221</v>
      </c>
      <c r="R48" s="41">
        <v>0.6</v>
      </c>
      <c r="S48" s="2" t="s">
        <v>338</v>
      </c>
    </row>
    <row r="49" spans="1:19" x14ac:dyDescent="0.35">
      <c r="A49" s="29"/>
      <c r="B49" s="2" t="s">
        <v>77</v>
      </c>
      <c r="C49" s="2">
        <v>22.7</v>
      </c>
      <c r="D49" s="2" t="s">
        <v>339</v>
      </c>
      <c r="E49" s="40">
        <v>0.61805555555555558</v>
      </c>
      <c r="F49" s="2">
        <v>10.9</v>
      </c>
      <c r="G49" s="2" t="s">
        <v>340</v>
      </c>
      <c r="H49" s="40">
        <v>0.27777777777777779</v>
      </c>
      <c r="I49" s="2">
        <v>1.8</v>
      </c>
      <c r="J49" s="2" t="s">
        <v>166</v>
      </c>
      <c r="K49" s="40">
        <v>0.3125</v>
      </c>
      <c r="L49" s="2">
        <v>39</v>
      </c>
      <c r="M49" s="2" t="s">
        <v>205</v>
      </c>
      <c r="N49" s="40">
        <v>0.78472222222222221</v>
      </c>
      <c r="O49" s="2">
        <v>33</v>
      </c>
      <c r="P49" s="2" t="s">
        <v>341</v>
      </c>
      <c r="Q49" s="40">
        <v>1.3888888888888888E-2</v>
      </c>
      <c r="R49" s="41">
        <v>8.8000000000000007</v>
      </c>
      <c r="S49" s="2" t="s">
        <v>342</v>
      </c>
    </row>
    <row r="50" spans="1:19" x14ac:dyDescent="0.35">
      <c r="A50" s="29"/>
      <c r="B50" s="2" t="s">
        <v>78</v>
      </c>
      <c r="C50" s="2">
        <v>17.7</v>
      </c>
      <c r="D50" s="2" t="s">
        <v>78</v>
      </c>
      <c r="E50" s="40">
        <v>0.73611111111111116</v>
      </c>
      <c r="F50" s="2">
        <v>5.5</v>
      </c>
      <c r="G50" s="2" t="s">
        <v>78</v>
      </c>
      <c r="H50" s="40">
        <v>0.20833333333333334</v>
      </c>
      <c r="I50" s="2">
        <v>2.7</v>
      </c>
      <c r="J50" s="2" t="s">
        <v>343</v>
      </c>
      <c r="K50" s="40">
        <v>0.22222222222222221</v>
      </c>
      <c r="L50" s="2">
        <v>39</v>
      </c>
      <c r="M50" s="2" t="s">
        <v>344</v>
      </c>
      <c r="N50" s="40">
        <v>0.70138888888888884</v>
      </c>
      <c r="O50" s="2">
        <v>27</v>
      </c>
      <c r="P50" s="2" t="s">
        <v>344</v>
      </c>
      <c r="Q50" s="40">
        <v>0.70138888888888884</v>
      </c>
      <c r="R50" s="41">
        <v>0.6</v>
      </c>
      <c r="S50" s="2" t="s">
        <v>78</v>
      </c>
    </row>
    <row r="51" spans="1:19" x14ac:dyDescent="0.35">
      <c r="A51" s="29"/>
      <c r="B51" s="2" t="s">
        <v>79</v>
      </c>
      <c r="C51" s="2">
        <v>14.8</v>
      </c>
      <c r="D51" s="2" t="s">
        <v>345</v>
      </c>
      <c r="E51" s="40">
        <v>0.74305555555555558</v>
      </c>
      <c r="F51" s="2">
        <v>10.3</v>
      </c>
      <c r="G51" s="2" t="s">
        <v>147</v>
      </c>
      <c r="H51" s="40">
        <v>0.31944444444444442</v>
      </c>
      <c r="I51" s="2">
        <v>4.5</v>
      </c>
      <c r="J51" s="2" t="s">
        <v>346</v>
      </c>
      <c r="K51" s="40">
        <v>5.5555555555555552E-2</v>
      </c>
      <c r="L51" s="2">
        <v>48</v>
      </c>
      <c r="M51" s="2" t="s">
        <v>147</v>
      </c>
      <c r="N51" s="40">
        <v>0.60416666666666663</v>
      </c>
      <c r="O51" s="2">
        <v>35</v>
      </c>
      <c r="P51" s="2" t="s">
        <v>147</v>
      </c>
      <c r="Q51" s="40">
        <v>0.61805555555555558</v>
      </c>
      <c r="R51" s="41">
        <v>1.8</v>
      </c>
      <c r="S51" s="2" t="s">
        <v>147</v>
      </c>
    </row>
    <row r="52" spans="1:19" x14ac:dyDescent="0.35">
      <c r="A52" s="29"/>
      <c r="B52" s="2" t="s">
        <v>80</v>
      </c>
      <c r="C52" s="2">
        <v>18.2</v>
      </c>
      <c r="D52" s="2" t="s">
        <v>176</v>
      </c>
      <c r="E52" s="40">
        <v>0.71527777777777779</v>
      </c>
      <c r="F52" s="2">
        <v>6.6</v>
      </c>
      <c r="G52" s="2" t="s">
        <v>80</v>
      </c>
      <c r="H52" s="40">
        <v>0.33333333333333331</v>
      </c>
      <c r="I52" s="2">
        <v>3.7</v>
      </c>
      <c r="J52" s="2" t="s">
        <v>347</v>
      </c>
      <c r="K52" s="40">
        <v>0.3263888888888889</v>
      </c>
      <c r="L52" s="2">
        <v>44</v>
      </c>
      <c r="M52" s="2" t="s">
        <v>348</v>
      </c>
      <c r="N52" s="40">
        <v>0.73611111111111116</v>
      </c>
      <c r="O52" s="2">
        <v>31</v>
      </c>
      <c r="P52" s="2" t="s">
        <v>349</v>
      </c>
      <c r="Q52" s="40">
        <v>0.72916666666666663</v>
      </c>
      <c r="R52" s="41">
        <v>0.2</v>
      </c>
      <c r="S52" s="2" t="s">
        <v>350</v>
      </c>
    </row>
    <row r="53" spans="1:19" x14ac:dyDescent="0.35">
      <c r="A53" s="29"/>
      <c r="B53" s="2" t="s">
        <v>1</v>
      </c>
      <c r="C53" s="2">
        <v>18.2</v>
      </c>
      <c r="D53" s="2" t="s">
        <v>351</v>
      </c>
      <c r="E53" s="40">
        <v>0.68055555555555558</v>
      </c>
      <c r="F53" s="2">
        <v>8.8000000000000007</v>
      </c>
      <c r="G53" s="2" t="s">
        <v>352</v>
      </c>
      <c r="H53" s="40">
        <v>0.29166666666666669</v>
      </c>
      <c r="I53" s="2">
        <v>1.1000000000000001</v>
      </c>
      <c r="J53" s="2" t="s">
        <v>206</v>
      </c>
      <c r="K53" s="40">
        <v>0.24305555555555555</v>
      </c>
      <c r="L53" s="2">
        <v>61</v>
      </c>
      <c r="M53" s="2" t="s">
        <v>235</v>
      </c>
      <c r="N53" s="40">
        <v>0.1388888888888889</v>
      </c>
      <c r="O53" s="2">
        <v>44</v>
      </c>
      <c r="P53" s="2" t="s">
        <v>235</v>
      </c>
      <c r="Q53" s="40">
        <v>0.1388888888888889</v>
      </c>
      <c r="R53" s="41">
        <v>1.2</v>
      </c>
      <c r="S53" s="2" t="s">
        <v>353</v>
      </c>
    </row>
    <row r="54" spans="1:19" x14ac:dyDescent="0.35">
      <c r="A54" t="s">
        <v>126</v>
      </c>
      <c r="B54"/>
      <c r="C54"/>
      <c r="D54"/>
      <c r="E54"/>
      <c r="F54"/>
      <c r="G54"/>
      <c r="H54"/>
    </row>
    <row r="55" spans="1:19" x14ac:dyDescent="0.35">
      <c r="A55"/>
      <c r="B55"/>
      <c r="C55"/>
      <c r="D55"/>
      <c r="E55"/>
      <c r="F55"/>
      <c r="G55"/>
      <c r="H55"/>
    </row>
  </sheetData>
  <sheetProtection sheet="1" objects="1" scenarios="1" autoFilter="0" pivotTables="0"/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793D-9E4C-4EC2-94F4-CB7FCCB95003}">
  <sheetPr codeName="Hoja1">
    <tabColor rgb="FFC00000"/>
    <pageSetUpPr fitToPage="1"/>
  </sheetPr>
  <dimension ref="A1:S31"/>
  <sheetViews>
    <sheetView showGridLines="0" zoomScaleNormal="100" workbookViewId="0"/>
  </sheetViews>
  <sheetFormatPr baseColWidth="10" defaultColWidth="0" defaultRowHeight="14.5" zeroHeight="1" x14ac:dyDescent="0.35"/>
  <cols>
    <col min="1" max="10" width="10.81640625" style="3" customWidth="1"/>
    <col min="11" max="11" width="4.54296875" style="3" customWidth="1"/>
    <col min="12" max="12" width="20.453125" style="3" customWidth="1"/>
    <col min="13" max="13" width="12.54296875" style="3" customWidth="1"/>
    <col min="14" max="14" width="10.81640625" style="3" customWidth="1"/>
    <col min="15" max="15" width="23.6328125" style="3" customWidth="1"/>
    <col min="16" max="16" width="2.54296875" style="3" customWidth="1"/>
    <col min="17" max="17" width="10.81640625" style="3" hidden="1" customWidth="1"/>
    <col min="18" max="18" width="26.1796875" style="3" hidden="1" customWidth="1"/>
    <col min="19" max="16384" width="10.81640625" style="3" hidden="1"/>
  </cols>
  <sheetData>
    <row r="1" spans="5:19" x14ac:dyDescent="0.35"/>
    <row r="2" spans="5:19" ht="18.5" x14ac:dyDescent="0.35">
      <c r="E2" s="25" t="str">
        <f>IF(RIGHT(miTiempo,4)="(°C)","Temperaturas ","") &amp; miTiempo</f>
        <v>Temperaturas Máximas (°C)</v>
      </c>
      <c r="R2" s="8" t="s">
        <v>14</v>
      </c>
      <c r="S2" s="8" t="s">
        <v>104</v>
      </c>
    </row>
    <row r="3" spans="5:19" x14ac:dyDescent="0.35">
      <c r="R3" s="28" t="str" cm="1">
        <f t="array" ref="R3:R8">TRANSPOSE(Provincias!$N$3:$S$3)</f>
        <v>Máximas (°C)</v>
      </c>
      <c r="S3" s="29" t="s">
        <v>106</v>
      </c>
    </row>
    <row r="4" spans="5:19" x14ac:dyDescent="0.35">
      <c r="L4" s="4"/>
      <c r="M4" s="4"/>
      <c r="N4" s="4"/>
      <c r="O4" s="4"/>
      <c r="P4" s="4"/>
      <c r="R4" s="28" t="str">
        <v>Mínimas máx. (°C)</v>
      </c>
      <c r="S4" s="29" t="s">
        <v>100</v>
      </c>
    </row>
    <row r="5" spans="5:19" x14ac:dyDescent="0.35">
      <c r="R5" s="28" t="str">
        <v>Mínimas (°C)</v>
      </c>
      <c r="S5" s="29" t="s">
        <v>101</v>
      </c>
    </row>
    <row r="6" spans="5:19" x14ac:dyDescent="0.35">
      <c r="R6" s="28" t="str">
        <v>Racha (km/h)</v>
      </c>
      <c r="S6" s="29" t="s">
        <v>102</v>
      </c>
    </row>
    <row r="7" spans="5:19" x14ac:dyDescent="0.35">
      <c r="R7" s="28" t="str">
        <v>Velocidad máxima (km/h)</v>
      </c>
      <c r="S7" s="29" t="s">
        <v>103</v>
      </c>
    </row>
    <row r="8" spans="5:19" x14ac:dyDescent="0.35">
      <c r="R8" s="28" t="str">
        <v>Precipitación (mm)</v>
      </c>
      <c r="S8" s="29" t="s">
        <v>104</v>
      </c>
    </row>
    <row r="9" spans="5:19" x14ac:dyDescent="0.35">
      <c r="R9"/>
      <c r="S9" s="29" t="s">
        <v>105</v>
      </c>
    </row>
    <row r="10" spans="5:19" x14ac:dyDescent="0.35">
      <c r="R10"/>
    </row>
    <row r="11" spans="5:19" x14ac:dyDescent="0.35">
      <c r="R11"/>
    </row>
    <row r="12" spans="5:19" x14ac:dyDescent="0.35"/>
    <row r="13" spans="5:19" x14ac:dyDescent="0.35"/>
    <row r="14" spans="5:19" x14ac:dyDescent="0.35"/>
    <row r="15" spans="5:19" x14ac:dyDescent="0.35"/>
    <row r="16" spans="5:19" x14ac:dyDescent="0.35"/>
    <row r="17" spans="1:7" x14ac:dyDescent="0.35"/>
    <row r="18" spans="1:7" x14ac:dyDescent="0.35"/>
    <row r="19" spans="1:7" x14ac:dyDescent="0.35"/>
    <row r="20" spans="1:7" x14ac:dyDescent="0.35"/>
    <row r="21" spans="1:7" x14ac:dyDescent="0.35"/>
    <row r="22" spans="1:7" x14ac:dyDescent="0.35"/>
    <row r="23" spans="1:7" x14ac:dyDescent="0.35"/>
    <row r="24" spans="1:7" x14ac:dyDescent="0.35"/>
    <row r="25" spans="1:7" x14ac:dyDescent="0.35"/>
    <row r="26" spans="1:7" ht="18.5" x14ac:dyDescent="0.35">
      <c r="A26" s="5" t="s">
        <v>6</v>
      </c>
      <c r="B26" s="66" t="s">
        <v>7</v>
      </c>
      <c r="C26" s="66"/>
    </row>
    <row r="27" spans="1:7" ht="15.5" x14ac:dyDescent="0.35">
      <c r="A27" s="5" t="s">
        <v>8</v>
      </c>
      <c r="B27" s="67" t="s">
        <v>113</v>
      </c>
      <c r="C27" s="67"/>
      <c r="D27" s="67"/>
      <c r="E27" s="67"/>
      <c r="F27" s="67"/>
      <c r="G27" s="67"/>
    </row>
    <row r="28" spans="1:7" x14ac:dyDescent="0.35">
      <c r="A28" s="5" t="s">
        <v>9</v>
      </c>
      <c r="B28" s="69" t="s">
        <v>10</v>
      </c>
      <c r="C28" s="69"/>
      <c r="D28" s="69"/>
      <c r="E28" s="69"/>
      <c r="F28" s="69"/>
      <c r="G28" s="69"/>
    </row>
    <row r="29" spans="1:7" x14ac:dyDescent="0.35">
      <c r="A29" s="5" t="s">
        <v>11</v>
      </c>
      <c r="B29" s="68" t="s">
        <v>13</v>
      </c>
      <c r="C29" s="68"/>
      <c r="D29" s="68"/>
      <c r="E29" s="68"/>
      <c r="F29" s="68"/>
      <c r="G29" s="68"/>
    </row>
    <row r="30" spans="1:7" x14ac:dyDescent="0.35">
      <c r="B30" s="6" t="s">
        <v>12</v>
      </c>
    </row>
    <row r="31" spans="1:7" x14ac:dyDescent="0.35"/>
  </sheetData>
  <sheetProtection sheet="1" objects="1" scenarios="1"/>
  <mergeCells count="4">
    <mergeCell ref="B26:C26"/>
    <mergeCell ref="B28:G28"/>
    <mergeCell ref="B29:G29"/>
    <mergeCell ref="B27:G27"/>
  </mergeCells>
  <phoneticPr fontId="3" type="noConversion"/>
  <dataValidations disablePrompts="1" count="1">
    <dataValidation type="list" allowBlank="1" showInputMessage="1" showErrorMessage="1" sqref="R2" xr:uid="{3B746BAA-4FAD-41F0-89D6-02DBDF31A957}">
      <formula1>$R$3:$R$11</formula1>
    </dataValidation>
  </dataValidations>
  <hyperlinks>
    <hyperlink ref="B28" r:id="rId1" display="https://creativecommons.org/licenses/by-nc-sa/3.0/deed.es" xr:uid="{F63F5397-A411-41DB-8CD6-CDDFA25C80BE}"/>
    <hyperlink ref="B26" r:id="rId2" xr:uid="{C6E5883A-517F-49B2-86C8-B7528DF0258E}"/>
    <hyperlink ref="B29" r:id="rId3" display="https://www.aemet.es/es/nota_legal" xr:uid="{3158FF2D-4241-4A1C-A6A6-AB95F984E49A}"/>
    <hyperlink ref="B27" r:id="rId4" display="https://pedrowave.blogspot.com/2022/07/grafico-con-maximas-climaticas.html" xr:uid="{AD9DE7D2-C3B7-40C7-B8A0-FA8CAA602987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5"/>
  <drawing r:id="rId6"/>
  <legacyDrawing r:id="rId7"/>
  <controls>
    <mc:AlternateContent xmlns:mc="http://schemas.openxmlformats.org/markup-compatibility/2006">
      <mc:Choice Requires="x14">
        <control shapeId="1028" r:id="rId8" name="Cuadro Combinado TOP">
          <controlPr defaultSize="0" autoLine="0" altText="Desplegable selección datos del mapa" linkedCell="S2" listFillRange="S3:S9" r:id="rId9">
            <anchor>
              <from>
                <xdr:col>8</xdr:col>
                <xdr:colOff>393700</xdr:colOff>
                <xdr:row>0</xdr:row>
                <xdr:rowOff>107950</xdr:rowOff>
              </from>
              <to>
                <xdr:col>9</xdr:col>
                <xdr:colOff>628650</xdr:colOff>
                <xdr:row>2</xdr:row>
                <xdr:rowOff>0</xdr:rowOff>
              </to>
            </anchor>
          </controlPr>
        </control>
      </mc:Choice>
      <mc:Fallback>
        <control shapeId="1028" r:id="rId8" name="Cuadro Combinado TOP"/>
      </mc:Fallback>
    </mc:AlternateContent>
    <mc:AlternateContent xmlns:mc="http://schemas.openxmlformats.org/markup-compatibility/2006">
      <mc:Choice Requires="x14">
        <control shapeId="1026" r:id="rId10" name="Cuadro Combinado Clima">
          <controlPr defaultSize="0" autoLine="0" altText="Desplegable selección datos del mapa" linkedCell="R2" listFillRange="R3:R8" r:id="rId11">
            <anchor>
              <from>
                <xdr:col>11</xdr:col>
                <xdr:colOff>457200</xdr:colOff>
                <xdr:row>0</xdr:row>
                <xdr:rowOff>107950</xdr:rowOff>
              </from>
              <to>
                <xdr:col>14</xdr:col>
                <xdr:colOff>1111250</xdr:colOff>
                <xdr:row>2</xdr:row>
                <xdr:rowOff>0</xdr:rowOff>
              </to>
            </anchor>
          </controlPr>
        </control>
      </mc:Choice>
      <mc:Fallback>
        <control shapeId="1026" r:id="rId10" name="Cuadro Combinado Clima"/>
      </mc:Fallback>
    </mc:AlternateContent>
  </controls>
  <extLst>
    <ext xmlns:x14="http://schemas.microsoft.com/office/spreadsheetml/2009/9/main" uri="{A8765BA9-456A-4dab-B4F3-ACF838C121DE}">
      <x14:slicerList>
        <x14:slicer r:id="rId12"/>
      </x14:slicerList>
    </ext>
    <ext xmlns:x15="http://schemas.microsoft.com/office/spreadsheetml/2010/11/main" uri="{7E03D99C-DC04-49d9-9315-930204A7B6E9}">
      <x15:timelineRefs>
        <x15:timelineRef r:id="rId13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0FF1-24B6-4D71-8593-4BAAD1D73A32}">
  <sheetPr codeName="Hoja21">
    <tabColor rgb="FFFFC000"/>
    <pageSetUpPr fitToPage="1"/>
  </sheetPr>
  <dimension ref="A1:S144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ColWidth="10.81640625" defaultRowHeight="14.5" x14ac:dyDescent="0.35"/>
  <cols>
    <col min="1" max="1" width="20.6328125" style="3" customWidth="1"/>
    <col min="2" max="2" width="25.6328125" style="3" customWidth="1"/>
    <col min="3" max="3" width="10.6328125" style="3" customWidth="1"/>
    <col min="4" max="10" width="9" style="3" bestFit="1" customWidth="1"/>
    <col min="11" max="11" width="9" style="3" customWidth="1"/>
    <col min="12" max="12" width="9" style="3" bestFit="1" customWidth="1"/>
    <col min="13" max="13" width="10" style="3" bestFit="1" customWidth="1"/>
    <col min="14" max="14" width="14.1796875" style="3" bestFit="1" customWidth="1"/>
    <col min="15" max="15" width="18.453125" style="3" bestFit="1" customWidth="1"/>
    <col min="16" max="16" width="13.81640625" style="3" bestFit="1" customWidth="1"/>
    <col min="17" max="17" width="14.36328125" style="3" bestFit="1" customWidth="1"/>
    <col min="18" max="18" width="24.81640625" style="3" bestFit="1" customWidth="1"/>
    <col min="19" max="19" width="19" style="3" bestFit="1" customWidth="1"/>
    <col min="20" max="16384" width="10.81640625" style="3"/>
  </cols>
  <sheetData>
    <row r="1" spans="1:19" ht="24" x14ac:dyDescent="0.35">
      <c r="A1" s="32" t="str">
        <f>miTOP</f>
        <v>TOP5</v>
      </c>
      <c r="B1" s="32" t="str">
        <f>miTiempo</f>
        <v>Máximas (°C)</v>
      </c>
      <c r="C1" s="33" t="s">
        <v>110</v>
      </c>
      <c r="D1" s="26" t="str" cm="1">
        <f t="array" ref="D1">IF(AND(miTOP&lt;&gt;"NO TOP",IFERROR(SUBSTITUTE(miTOP,"TOP","")-SUBSTITUTE(D$3,"Datos","")&lt;0,FALSE)),"",IFERROR(INDEX(TablaProvincias[[Provincias]:[Provincias]],1+(SUBSTITUTE(D$3,"Datos","")-1)*TablaFinFechas[FIN Fechas],1),""))</f>
        <v>Santa Cruz de Tenerife</v>
      </c>
      <c r="E1" s="26" t="str" cm="1">
        <f t="array" ref="E1">IF(AND(miTOP&lt;&gt;"NO TOP",IFERROR(SUBSTITUTE(miTOP,"TOP","")-SUBSTITUTE(E$3,"Datos","")&lt;0,FALSE)),"",IFERROR(INDEX(TablaProvincias[[Provincias]:[Provincias]],1+(SUBSTITUTE(E$3,"Datos","")-1)*TablaFinFechas[FIN Fechas],1),""))</f>
        <v>Las Palmas</v>
      </c>
      <c r="F1" s="26" t="str" cm="1">
        <f t="array" ref="F1">IF(AND(miTOP&lt;&gt;"NO TOP",IFERROR(SUBSTITUTE(miTOP,"TOP","")-SUBSTITUTE(F$3,"Datos","")&lt;0,FALSE)),"",IFERROR(INDEX(TablaProvincias[[Provincias]:[Provincias]],1+(SUBSTITUTE(F$3,"Datos","")-1)*TablaFinFechas[FIN Fechas],1),""))</f>
        <v>Málaga</v>
      </c>
      <c r="G1" s="26" t="str" cm="1">
        <f t="array" ref="G1">IF(AND(miTOP&lt;&gt;"NO TOP",IFERROR(SUBSTITUTE(miTOP,"TOP","")-SUBSTITUTE(G$3,"Datos","")&lt;0,FALSE)),"",IFERROR(INDEX(TablaProvincias[[Provincias]:[Provincias]],1+(SUBSTITUTE(G$3,"Datos","")-1)*TablaFinFechas[FIN Fechas],1),""))</f>
        <v>Murcia</v>
      </c>
      <c r="H1" s="26" t="str" cm="1">
        <f t="array" ref="H1">IF(AND(miTOP&lt;&gt;"NO TOP",IFERROR(SUBSTITUTE(miTOP,"TOP","")-SUBSTITUTE(H$3,"Datos","")&lt;0,FALSE)),"",IFERROR(INDEX(TablaProvincias[[Provincias]:[Provincias]],1+(SUBSTITUTE(H$3,"Datos","")-1)*TablaFinFechas[FIN Fechas],1),""))</f>
        <v>Orense</v>
      </c>
      <c r="I1" s="26" t="str" cm="1">
        <f t="array" ref="I1">IF(AND(miTOP&lt;&gt;"NO TOP",IFERROR(SUBSTITUTE(miTOP,"TOP","")-SUBSTITUTE(I$3,"Datos","")&lt;0,FALSE)),"",IFERROR(INDEX(TablaProvincias[[Provincias]:[Provincias]],1+(SUBSTITUTE(I$3,"Datos","")-1)*TablaFinFechas[FIN Fechas],1),""))</f>
        <v/>
      </c>
      <c r="J1" s="26" t="str" cm="1">
        <f t="array" ref="J1">IF(AND(miTOP&lt;&gt;"NO TOP",IFERROR(SUBSTITUTE(miTOP,"TOP","")-SUBSTITUTE(J$3,"Datos","")&lt;0,FALSE)),"",IFERROR(INDEX(TablaProvincias[[Provincias]:[Provincias]],1+(SUBSTITUTE(J$3,"Datos","")-1)*TablaFinFechas[FIN Fechas],1),""))</f>
        <v/>
      </c>
      <c r="K1" s="26" t="str" cm="1">
        <f t="array" ref="K1">IF(AND(miTOP&lt;&gt;"NO TOP",IFERROR(SUBSTITUTE(miTOP,"TOP","")-SUBSTITUTE(K$3,"Datos","")&lt;0,FALSE)),"",IFERROR(INDEX(TablaProvincias[[Provincias]:[Provincias]],1+(SUBSTITUTE(K$3,"Datos","")-1)*TablaFinFechas[FIN Fechas],1),""))</f>
        <v/>
      </c>
      <c r="L1" s="26" t="str" cm="1">
        <f t="array" ref="L1">IF(AND(miTOP&lt;&gt;"NO TOP",IFERROR(SUBSTITUTE(miTOP,"TOP","")-SUBSTITUTE(L$3,"Datos","")&lt;0,FALSE)),"",IFERROR(INDEX(TablaProvincias[[Provincias]:[Provincias]],1+(SUBSTITUTE(L$3,"Datos","")-1)*TablaFinFechas[FIN Fechas],1),""))</f>
        <v/>
      </c>
      <c r="M1" s="26" t="str" cm="1">
        <f t="array" ref="M1">IF(AND(miTOP&lt;&gt;"NO TOP",IFERROR(SUBSTITUTE(miTOP,"TOP","")-SUBSTITUTE(M$3,"Datos","")&lt;0,FALSE)),"",IFERROR(INDEX(TablaProvincias[[Provincias]:[Provincias]],1+(SUBSTITUTE(M$3,"Datos","")-1)*TablaFinFechas[FIN Fechas],1),""))</f>
        <v/>
      </c>
    </row>
    <row r="2" spans="1:19" ht="36" x14ac:dyDescent="0.35">
      <c r="A2" s="37"/>
      <c r="B2" s="37"/>
      <c r="C2" s="33" t="s">
        <v>112</v>
      </c>
      <c r="D2" s="38" t="str">
        <f>IF(D1="","",D1 &amp; " (" &amp; TablaProvincias[[#Totals],[Datos1]] &amp; ")")</f>
        <v>Santa Cruz de Tenerife (37,2)</v>
      </c>
      <c r="E2" s="38" t="str">
        <f>IF(E1="","",E1 &amp; " (" &amp; TablaProvincias[[#Totals],[Datos2]] &amp; ")")</f>
        <v>Las Palmas (36,3)</v>
      </c>
      <c r="F2" s="38" t="str">
        <f>IF(F1="","",F1 &amp; " (" &amp; TablaProvincias[[#Totals],[Datos3]] &amp; ")")</f>
        <v>Málaga (35,4)</v>
      </c>
      <c r="G2" s="38" t="str">
        <f>IF(G1="","",G1 &amp; " (" &amp; TablaProvincias[[#Totals],[Datos4]] &amp; ")")</f>
        <v>Murcia (34,4)</v>
      </c>
      <c r="H2" s="38" t="str">
        <f>IF(H1="","",H1 &amp; " (" &amp; TablaProvincias[[#Totals],[Datos5]] &amp; ")")</f>
        <v>Orense (33,9)</v>
      </c>
      <c r="I2" s="38" t="str">
        <f>IF(I1="","",I1 &amp; " (" &amp; TablaProvincias[[#Totals],[Datos6]] &amp; ")")</f>
        <v/>
      </c>
      <c r="J2" s="38" t="str">
        <f>IF(J1="","",J1 &amp; " (" &amp; TablaProvincias[[#Totals],[Datos7]] &amp; ")")</f>
        <v/>
      </c>
      <c r="K2" s="38" t="str">
        <f>IF(K1="","",K1 &amp; " (" &amp; TablaProvincias[[#Totals],[Datos8]] &amp; ")")</f>
        <v/>
      </c>
      <c r="L2" s="38" t="str">
        <f>IF(L1="","",L1 &amp; " (" &amp; TablaProvincias[[#Totals],[Datos9]] &amp; ")")</f>
        <v/>
      </c>
      <c r="M2" s="38" t="str">
        <f>IF(M1="","",M1 &amp; " (" &amp; TablaProvincias[[#Totals],[Datos10]] &amp; ")")</f>
        <v/>
      </c>
    </row>
    <row r="3" spans="1:19" x14ac:dyDescent="0.35">
      <c r="A3" s="10" t="s">
        <v>20</v>
      </c>
      <c r="B3" s="9" t="s">
        <v>3</v>
      </c>
      <c r="C3" s="10" t="s">
        <v>5</v>
      </c>
      <c r="D3" s="10" t="s">
        <v>82</v>
      </c>
      <c r="E3" s="10" t="s">
        <v>83</v>
      </c>
      <c r="F3" s="10" t="s">
        <v>84</v>
      </c>
      <c r="G3" s="10" t="s">
        <v>85</v>
      </c>
      <c r="H3" s="10" t="s">
        <v>86</v>
      </c>
      <c r="I3" s="10" t="s">
        <v>87</v>
      </c>
      <c r="J3" s="10" t="s">
        <v>88</v>
      </c>
      <c r="K3" s="10" t="s">
        <v>89</v>
      </c>
      <c r="L3" s="10" t="s">
        <v>98</v>
      </c>
      <c r="M3" s="10" t="s">
        <v>99</v>
      </c>
      <c r="N3" s="11" t="s">
        <v>14</v>
      </c>
      <c r="O3" s="11" t="s">
        <v>15</v>
      </c>
      <c r="P3" s="11" t="s">
        <v>16</v>
      </c>
      <c r="Q3" s="11" t="s">
        <v>17</v>
      </c>
      <c r="R3" s="11" t="s">
        <v>18</v>
      </c>
      <c r="S3" s="11" t="s">
        <v>19</v>
      </c>
    </row>
    <row r="4" spans="1:19" x14ac:dyDescent="0.35">
      <c r="A4" s="13" t="str" cm="1">
        <f t="array" ref="A4">IF(miNúmTOP=1,IF(Tiempo!A2&gt;0,Tiempo!A2 &amp; "",""),
CHOOSE(miNúmTiempo,
IF(TOP!A2&gt;0,TOP!A2 &amp; "",""),
IF(TOP!F2&gt;0,TOP!F2 &amp; "",""),
IF(TOP!K2&gt;0,TOP!K2 &amp; "",""),
IF(TOP!P2&gt;0,TOP!P2 &amp; "",""),
IF(TOP!U2&gt;0,TOP!U2 &amp; "",""),
IF(TOP!Z2&gt;0,TOP!Z2 &amp; "","")))</f>
        <v>Santa Cruz de Tenerife</v>
      </c>
      <c r="B4" s="13" t="str" cm="1">
        <f t="array" ref="B4">IF(miNúmTOP=1,IF(Tiempo!B2&gt;0,Tiempo!B2 &amp; "",""),
CHOOSE(miNúmTiempo,
IF(TOP!B2&gt;0,TOP!B2 &amp; "",""),
IF(TOP!G2&gt;0,TOP!G2 &amp; "",""),
IF(TOP!L2&gt;0,TOP!L2 &amp; "",""),
IF(TOP!Q2&gt;0,TOP!Q2 &amp; "",""),
IF(TOP!V2&gt;0,TOP!V2 &amp; "",""),
IF(TOP!AA2&gt;0,TOP!AA2 &amp; "","")))</f>
        <v>Canarias</v>
      </c>
      <c r="C4" s="23" cm="1">
        <f t="array" ref="C4">--IF(miNúmTOP=1,IF(Tiempo!C2&gt;0,Tiempo!C2 &amp; "",NA()),
CHOOSE(miNúmTiempo,
IF(TOP!C2&gt;0,TOP!C2 &amp; "",NA()),
IF(TOP!H2&gt;0,TOP!H2 &amp; "",NA()),
IF(TOP!M2&gt;0,TOP!M2 &amp; "",NA()),
IF(TOP!R2&gt;0,TOP!R2 &amp; "",NA()),
IF(TOP!W2&gt;0,TOP!W2 &amp; "",NA()),
IF(TOP!AB2&gt;0,TOP!AB2 &amp; "",NA())))</f>
        <v>45394</v>
      </c>
      <c r="D4" s="24" cm="1">
        <f t="array" ref="D4">IF($A4=D$1,IFERROR(INDEX($N4:$S4,1,miNúmTiempo),NA()),NA())</f>
        <v>37.200000000000003</v>
      </c>
      <c r="E4" s="24" t="e" cm="1">
        <f t="array" ref="E4">IF($A4=E$1,IFERROR(INDEX($N4:$S4,1,miNúmTiempo),NA()),NA())</f>
        <v>#N/A</v>
      </c>
      <c r="F4" s="24" t="e" cm="1">
        <f t="array" ref="F4">IF($A4=F$1,IFERROR(INDEX($N4:$S4,1,miNúmTiempo),NA()),NA())</f>
        <v>#N/A</v>
      </c>
      <c r="G4" s="24" t="e" cm="1">
        <f t="array" ref="G4">IF($A4=G$1,IFERROR(INDEX($N4:$S4,1,miNúmTiempo),NA()),NA())</f>
        <v>#N/A</v>
      </c>
      <c r="H4" s="24" t="e" cm="1">
        <f t="array" ref="H4">IF($A4=H$1,IFERROR(INDEX($N4:$S4,1,miNúmTiempo),NA()),NA())</f>
        <v>#N/A</v>
      </c>
      <c r="I4" s="24" t="e" cm="1">
        <f t="array" ref="I4">IF($A4=I$1,IFERROR(INDEX($N4:$S4,1,miNúmTiempo),NA()),NA())</f>
        <v>#N/A</v>
      </c>
      <c r="J4" s="24" t="e" cm="1">
        <f t="array" ref="J4">IF($A4=J$1,IFERROR(INDEX($N4:$S4,1,miNúmTiempo),NA()),NA())</f>
        <v>#N/A</v>
      </c>
      <c r="K4" s="24" t="e" cm="1">
        <f t="array" ref="K4">IF($A4=K$1,IFERROR(INDEX($N4:$S4,1,miNúmTiempo),NA()),NA())</f>
        <v>#N/A</v>
      </c>
      <c r="L4" s="24" t="e" cm="1">
        <f t="array" ref="L4">IF($A4=L$1,IFERROR(INDEX($N4:$S4,1,miNúmTiempo),NA()),NA())</f>
        <v>#N/A</v>
      </c>
      <c r="M4" s="24" t="e" cm="1">
        <f t="array" ref="M4">IF($A4=M$1,IFERROR(INDEX($N4:$S4,1,miNúmTiempo),NA()),NA())</f>
        <v>#N/A</v>
      </c>
      <c r="N4" s="12" cm="1">
        <f t="array" ref="N4">IF(miNúmTOP=1,IF(Tiempo!$A2="","",Tiempo!D2),IF(TOP!$A2="","",TOP!D2))</f>
        <v>37.200000000000003</v>
      </c>
      <c r="O4" s="12" cm="1">
        <f t="array" ref="O4">IF(miNúmTOP=1,IF(Tiempo!$A2="","",Tiempo!E2),IF(TOP!$F2="","",TOP!I2))</f>
        <v>26.3</v>
      </c>
      <c r="P4" s="12" cm="1">
        <f t="array" ref="P4">IF(miNúmTOP=1,IF(Tiempo!$A2="","",Tiempo!F2),IF(TOP!$K2="","",TOP!N2))</f>
        <v>0.1</v>
      </c>
      <c r="Q4" s="12" cm="1">
        <f t="array" ref="Q4">IF(miNúmTOP=1,IF(Tiempo!$A2="","",Tiempo!G2),IF(TOP!$P2="","",TOP!S2))</f>
        <v>113</v>
      </c>
      <c r="R4" s="12" cm="1">
        <f t="array" ref="R4">IF(miNúmTOP=1,IF(Tiempo!$A2="","",Tiempo!H2),IF(TOP!$U2="","",TOP!X2))</f>
        <v>85</v>
      </c>
      <c r="S4" s="31" cm="1">
        <f t="array" ref="S4">IF(miNúmTOP=1,IF(Tiempo!$A2="","",Tiempo!I2),IF(TOP!$Z2="","",TOP!AC2))</f>
        <v>0</v>
      </c>
    </row>
    <row r="5" spans="1:19" x14ac:dyDescent="0.35">
      <c r="A5" s="13" t="str" cm="1">
        <f t="array" ref="A5">IF(miNúmTOP=1,IF(Tiempo!A3&gt;0,Tiempo!A3 &amp; "",""),
CHOOSE(miNúmTiempo,
IF(TOP!A3&gt;0,TOP!A3 &amp; "",""),
IF(TOP!F3&gt;0,TOP!F3 &amp; "",""),
IF(TOP!K3&gt;0,TOP!K3 &amp; "",""),
IF(TOP!P3&gt;0,TOP!P3 &amp; "",""),
IF(TOP!U3&gt;0,TOP!U3 &amp; "",""),
IF(TOP!Z3&gt;0,TOP!Z3 &amp; "","")))</f>
        <v>Santa Cruz de Tenerife</v>
      </c>
      <c r="B5" s="13" t="str" cm="1">
        <f t="array" ref="B5">IF(miNúmTOP=1,IF(Tiempo!B3&gt;0,Tiempo!B3 &amp; "",""),
CHOOSE(miNúmTiempo,
IF(TOP!B3&gt;0,TOP!B3 &amp; "",""),
IF(TOP!G3&gt;0,TOP!G3 &amp; "",""),
IF(TOP!L3&gt;0,TOP!L3 &amp; "",""),
IF(TOP!Q3&gt;0,TOP!Q3 &amp; "",""),
IF(TOP!V3&gt;0,TOP!V3 &amp; "",""),
IF(TOP!AA3&gt;0,TOP!AA3 &amp; "","")))</f>
        <v>Canarias</v>
      </c>
      <c r="C5" s="23" cm="1">
        <f t="array" ref="C5">--IF(miNúmTOP=1,IF(Tiempo!C3&gt;0,Tiempo!C3 &amp; "",NA()),
CHOOSE(miNúmTiempo,
IF(TOP!C3&gt;0,TOP!C3 &amp; "",NA()),
IF(TOP!H3&gt;0,TOP!H3 &amp; "",NA()),
IF(TOP!M3&gt;0,TOP!M3 &amp; "",NA()),
IF(TOP!R3&gt;0,TOP!R3 &amp; "",NA()),
IF(TOP!W3&gt;0,TOP!W3 &amp; "",NA()),
IF(TOP!AB3&gt;0,TOP!AB3 &amp; "",NA())))</f>
        <v>45395</v>
      </c>
      <c r="D5" s="24" cm="1">
        <f t="array" ref="D5">IF($A5=D$1,IFERROR(INDEX($N5:$S5,1,miNúmTiempo),NA()),NA())</f>
        <v>34.6</v>
      </c>
      <c r="E5" s="24" t="e" cm="1">
        <f t="array" ref="E5">IF($A5=E$1,IFERROR(INDEX($N5:$S5,1,miNúmTiempo),NA()),NA())</f>
        <v>#N/A</v>
      </c>
      <c r="F5" s="24" t="e" cm="1">
        <f t="array" ref="F5">IF($A5=F$1,IFERROR(INDEX($N5:$S5,1,miNúmTiempo),NA()),NA())</f>
        <v>#N/A</v>
      </c>
      <c r="G5" s="24" t="e" cm="1">
        <f t="array" ref="G5">IF($A5=G$1,IFERROR(INDEX($N5:$S5,1,miNúmTiempo),NA()),NA())</f>
        <v>#N/A</v>
      </c>
      <c r="H5" s="24" t="e" cm="1">
        <f t="array" ref="H5">IF($A5=H$1,IFERROR(INDEX($N5:$S5,1,miNúmTiempo),NA()),NA())</f>
        <v>#N/A</v>
      </c>
      <c r="I5" s="24" t="e" cm="1">
        <f t="array" ref="I5">IF($A5=I$1,IFERROR(INDEX($N5:$S5,1,miNúmTiempo),NA()),NA())</f>
        <v>#N/A</v>
      </c>
      <c r="J5" s="24" t="e" cm="1">
        <f t="array" ref="J5">IF($A5=J$1,IFERROR(INDEX($N5:$S5,1,miNúmTiempo),NA()),NA())</f>
        <v>#N/A</v>
      </c>
      <c r="K5" s="24" t="e" cm="1">
        <f t="array" ref="K5">IF($A5=K$1,IFERROR(INDEX($N5:$S5,1,miNúmTiempo),NA()),NA())</f>
        <v>#N/A</v>
      </c>
      <c r="L5" s="24" t="e" cm="1">
        <f t="array" ref="L5">IF($A5=L$1,IFERROR(INDEX($N5:$S5,1,miNúmTiempo),NA()),NA())</f>
        <v>#N/A</v>
      </c>
      <c r="M5" s="24" t="e" cm="1">
        <f t="array" ref="M5">IF($A5=M$1,IFERROR(INDEX($N5:$S5,1,miNúmTiempo),NA()),NA())</f>
        <v>#N/A</v>
      </c>
      <c r="N5" s="12" cm="1">
        <f t="array" ref="N5">IF(miNúmTOP=1,IF(Tiempo!$A3="","",Tiempo!D3),IF(TOP!$A3="","",TOP!D3))</f>
        <v>34.6</v>
      </c>
      <c r="O5" s="12" cm="1">
        <f t="array" ref="O5">IF(miNúmTOP=1,IF(Tiempo!$A3="","",Tiempo!E3),IF(TOP!$F3="","",TOP!I3))</f>
        <v>24.5</v>
      </c>
      <c r="P5" s="12" cm="1">
        <f t="array" ref="P5">IF(miNúmTOP=1,IF(Tiempo!$A3="","",Tiempo!F3),IF(TOP!$K3="","",TOP!N3))</f>
        <v>1.6</v>
      </c>
      <c r="Q5" s="12" cm="1">
        <f t="array" ref="Q5">IF(miNúmTOP=1,IF(Tiempo!$A3="","",Tiempo!G3),IF(TOP!$P3="","",TOP!S3))</f>
        <v>102</v>
      </c>
      <c r="R5" s="12" cm="1">
        <f t="array" ref="R5">IF(miNúmTOP=1,IF(Tiempo!$A3="","",Tiempo!H3),IF(TOP!$U3="","",TOP!X3))</f>
        <v>87</v>
      </c>
      <c r="S5" s="31" cm="1">
        <f t="array" ref="S5">IF(miNúmTOP=1,IF(Tiempo!$A3="","",Tiempo!I3),IF(TOP!$Z3="","",TOP!AC3))</f>
        <v>0</v>
      </c>
    </row>
    <row r="6" spans="1:19" x14ac:dyDescent="0.35">
      <c r="A6" s="13" t="str" cm="1">
        <f t="array" ref="A6">IF(miNúmTOP=1,IF(Tiempo!A4&gt;0,Tiempo!A4 &amp; "",""),
CHOOSE(miNúmTiempo,
IF(TOP!A4&gt;0,TOP!A4 &amp; "",""),
IF(TOP!F4&gt;0,TOP!F4 &amp; "",""),
IF(TOP!K4&gt;0,TOP!K4 &amp; "",""),
IF(TOP!P4&gt;0,TOP!P4 &amp; "",""),
IF(TOP!U4&gt;0,TOP!U4 &amp; "",""),
IF(TOP!Z4&gt;0,TOP!Z4 &amp; "","")))</f>
        <v>Santa Cruz de Tenerife</v>
      </c>
      <c r="B6" s="13" t="str" cm="1">
        <f t="array" ref="B6">IF(miNúmTOP=1,IF(Tiempo!B4&gt;0,Tiempo!B4 &amp; "",""),
CHOOSE(miNúmTiempo,
IF(TOP!B4&gt;0,TOP!B4 &amp; "",""),
IF(TOP!G4&gt;0,TOP!G4 &amp; "",""),
IF(TOP!L4&gt;0,TOP!L4 &amp; "",""),
IF(TOP!Q4&gt;0,TOP!Q4 &amp; "",""),
IF(TOP!V4&gt;0,TOP!V4 &amp; "",""),
IF(TOP!AA4&gt;0,TOP!AA4 &amp; "","")))</f>
        <v>Canarias</v>
      </c>
      <c r="C6" s="23" cm="1">
        <f t="array" ref="C6">--IF(miNúmTOP=1,IF(Tiempo!C4&gt;0,Tiempo!C4 &amp; "",NA()),
CHOOSE(miNúmTiempo,
IF(TOP!C4&gt;0,TOP!C4 &amp; "",NA()),
IF(TOP!H4&gt;0,TOP!H4 &amp; "",NA()),
IF(TOP!M4&gt;0,TOP!M4 &amp; "",NA()),
IF(TOP!R4&gt;0,TOP!R4 &amp; "",NA()),
IF(TOP!W4&gt;0,TOP!W4 &amp; "",NA()),
IF(TOP!AB4&gt;0,TOP!AB4 &amp; "",NA())))</f>
        <v>45396</v>
      </c>
      <c r="D6" s="24" cm="1">
        <f t="array" ref="D6">IF($A6=D$1,IFERROR(INDEX($N6:$S6,1,miNúmTiempo),NA()),NA())</f>
        <v>32.700000000000003</v>
      </c>
      <c r="E6" s="24" t="e" cm="1">
        <f t="array" ref="E6">IF($A6=E$1,IFERROR(INDEX($N6:$S6,1,miNúmTiempo),NA()),NA())</f>
        <v>#N/A</v>
      </c>
      <c r="F6" s="24" t="e" cm="1">
        <f t="array" ref="F6">IF($A6=F$1,IFERROR(INDEX($N6:$S6,1,miNúmTiempo),NA()),NA())</f>
        <v>#N/A</v>
      </c>
      <c r="G6" s="24" t="e" cm="1">
        <f t="array" ref="G6">IF($A6=G$1,IFERROR(INDEX($N6:$S6,1,miNúmTiempo),NA()),NA())</f>
        <v>#N/A</v>
      </c>
      <c r="H6" s="24" t="e" cm="1">
        <f t="array" ref="H6">IF($A6=H$1,IFERROR(INDEX($N6:$S6,1,miNúmTiempo),NA()),NA())</f>
        <v>#N/A</v>
      </c>
      <c r="I6" s="24" t="e" cm="1">
        <f t="array" ref="I6">IF($A6=I$1,IFERROR(INDEX($N6:$S6,1,miNúmTiempo),NA()),NA())</f>
        <v>#N/A</v>
      </c>
      <c r="J6" s="24" t="e" cm="1">
        <f t="array" ref="J6">IF($A6=J$1,IFERROR(INDEX($N6:$S6,1,miNúmTiempo),NA()),NA())</f>
        <v>#N/A</v>
      </c>
      <c r="K6" s="24" t="e" cm="1">
        <f t="array" ref="K6">IF($A6=K$1,IFERROR(INDEX($N6:$S6,1,miNúmTiempo),NA()),NA())</f>
        <v>#N/A</v>
      </c>
      <c r="L6" s="24" t="e" cm="1">
        <f t="array" ref="L6">IF($A6=L$1,IFERROR(INDEX($N6:$S6,1,miNúmTiempo),NA()),NA())</f>
        <v>#N/A</v>
      </c>
      <c r="M6" s="24" t="e" cm="1">
        <f t="array" ref="M6">IF($A6=M$1,IFERROR(INDEX($N6:$S6,1,miNúmTiempo),NA()),NA())</f>
        <v>#N/A</v>
      </c>
      <c r="N6" s="12" cm="1">
        <f t="array" ref="N6">IF(miNúmTOP=1,IF(Tiempo!$A4="","",Tiempo!D4),IF(TOP!$A4="","",TOP!D4))</f>
        <v>32.700000000000003</v>
      </c>
      <c r="O6" s="12" cm="1">
        <f t="array" ref="O6">IF(miNúmTOP=1,IF(Tiempo!$A4="","",Tiempo!E4),IF(TOP!$F4="","",TOP!I4))</f>
        <v>22.7</v>
      </c>
      <c r="P6" s="12" cm="1">
        <f t="array" ref="P6">IF(miNúmTOP=1,IF(Tiempo!$A4="","",Tiempo!F4),IF(TOP!$K4="","",TOP!N4))</f>
        <v>3.8</v>
      </c>
      <c r="Q6" s="12" cm="1">
        <f t="array" ref="Q6">IF(miNúmTOP=1,IF(Tiempo!$A4="","",Tiempo!G4),IF(TOP!$P4="","",TOP!S4))</f>
        <v>95</v>
      </c>
      <c r="R6" s="12" cm="1">
        <f t="array" ref="R6">IF(miNúmTOP=1,IF(Tiempo!$A4="","",Tiempo!H4),IF(TOP!$U4="","",TOP!X4))</f>
        <v>75</v>
      </c>
      <c r="S6" s="31" cm="1">
        <f t="array" ref="S6">IF(miNúmTOP=1,IF(Tiempo!$A4="","",Tiempo!I4),IF(TOP!$Z4="","",TOP!AC4))</f>
        <v>0</v>
      </c>
    </row>
    <row r="7" spans="1:19" x14ac:dyDescent="0.35">
      <c r="A7" s="13" t="str" cm="1">
        <f t="array" ref="A7">IF(miNúmTOP=1,IF(Tiempo!A5&gt;0,Tiempo!A5 &amp; "",""),
CHOOSE(miNúmTiempo,
IF(TOP!A5&gt;0,TOP!A5 &amp; "",""),
IF(TOP!F5&gt;0,TOP!F5 &amp; "",""),
IF(TOP!K5&gt;0,TOP!K5 &amp; "",""),
IF(TOP!P5&gt;0,TOP!P5 &amp; "",""),
IF(TOP!U5&gt;0,TOP!U5 &amp; "",""),
IF(TOP!Z5&gt;0,TOP!Z5 &amp; "","")))</f>
        <v>Santa Cruz de Tenerife</v>
      </c>
      <c r="B7" s="13" t="str" cm="1">
        <f t="array" ref="B7">IF(miNúmTOP=1,IF(Tiempo!B5&gt;0,Tiempo!B5 &amp; "",""),
CHOOSE(miNúmTiempo,
IF(TOP!B5&gt;0,TOP!B5 &amp; "",""),
IF(TOP!G5&gt;0,TOP!G5 &amp; "",""),
IF(TOP!L5&gt;0,TOP!L5 &amp; "",""),
IF(TOP!Q5&gt;0,TOP!Q5 &amp; "",""),
IF(TOP!V5&gt;0,TOP!V5 &amp; "",""),
IF(TOP!AA5&gt;0,TOP!AA5 &amp; "","")))</f>
        <v>Canarias</v>
      </c>
      <c r="C7" s="23" cm="1">
        <f t="array" ref="C7">--IF(miNúmTOP=1,IF(Tiempo!C5&gt;0,Tiempo!C5 &amp; "",NA()),
CHOOSE(miNúmTiempo,
IF(TOP!C5&gt;0,TOP!C5 &amp; "",NA()),
IF(TOP!H5&gt;0,TOP!H5 &amp; "",NA()),
IF(TOP!M5&gt;0,TOP!M5 &amp; "",NA()),
IF(TOP!R5&gt;0,TOP!R5 &amp; "",NA()),
IF(TOP!W5&gt;0,TOP!W5 &amp; "",NA()),
IF(TOP!AB5&gt;0,TOP!AB5 &amp; "",NA())))</f>
        <v>45397</v>
      </c>
      <c r="D7" s="24" cm="1">
        <f t="array" ref="D7">IF($A7=D$1,IFERROR(INDEX($N7:$S7,1,miNúmTiempo),NA()),NA())</f>
        <v>33.1</v>
      </c>
      <c r="E7" s="24" t="e" cm="1">
        <f t="array" ref="E7">IF($A7=E$1,IFERROR(INDEX($N7:$S7,1,miNúmTiempo),NA()),NA())</f>
        <v>#N/A</v>
      </c>
      <c r="F7" s="24" t="e" cm="1">
        <f t="array" ref="F7">IF($A7=F$1,IFERROR(INDEX($N7:$S7,1,miNúmTiempo),NA()),NA())</f>
        <v>#N/A</v>
      </c>
      <c r="G7" s="24" t="e" cm="1">
        <f t="array" ref="G7">IF($A7=G$1,IFERROR(INDEX($N7:$S7,1,miNúmTiempo),NA()),NA())</f>
        <v>#N/A</v>
      </c>
      <c r="H7" s="24" t="e" cm="1">
        <f t="array" ref="H7">IF($A7=H$1,IFERROR(INDEX($N7:$S7,1,miNúmTiempo),NA()),NA())</f>
        <v>#N/A</v>
      </c>
      <c r="I7" s="24" t="e" cm="1">
        <f t="array" ref="I7">IF($A7=I$1,IFERROR(INDEX($N7:$S7,1,miNúmTiempo),NA()),NA())</f>
        <v>#N/A</v>
      </c>
      <c r="J7" s="24" t="e" cm="1">
        <f t="array" ref="J7">IF($A7=J$1,IFERROR(INDEX($N7:$S7,1,miNúmTiempo),NA()),NA())</f>
        <v>#N/A</v>
      </c>
      <c r="K7" s="24" t="e" cm="1">
        <f t="array" ref="K7">IF($A7=K$1,IFERROR(INDEX($N7:$S7,1,miNúmTiempo),NA()),NA())</f>
        <v>#N/A</v>
      </c>
      <c r="L7" s="24" t="e" cm="1">
        <f t="array" ref="L7">IF($A7=L$1,IFERROR(INDEX($N7:$S7,1,miNúmTiempo),NA()),NA())</f>
        <v>#N/A</v>
      </c>
      <c r="M7" s="24" t="e" cm="1">
        <f t="array" ref="M7">IF($A7=M$1,IFERROR(INDEX($N7:$S7,1,miNúmTiempo),NA()),NA())</f>
        <v>#N/A</v>
      </c>
      <c r="N7" s="12" cm="1">
        <f t="array" ref="N7">IF(miNúmTOP=1,IF(Tiempo!$A5="","",Tiempo!D5),IF(TOP!$A5="","",TOP!D5))</f>
        <v>33.1</v>
      </c>
      <c r="O7" s="12" cm="1">
        <f t="array" ref="O7">IF(miNúmTOP=1,IF(Tiempo!$A5="","",Tiempo!E5),IF(TOP!$F5="","",TOP!I5))</f>
        <v>22.8</v>
      </c>
      <c r="P7" s="12" cm="1">
        <f t="array" ref="P7">IF(miNúmTOP=1,IF(Tiempo!$A5="","",Tiempo!F5),IF(TOP!$K5="","",TOP!N5))</f>
        <v>0.4</v>
      </c>
      <c r="Q7" s="12" cm="1">
        <f t="array" ref="Q7">IF(miNúmTOP=1,IF(Tiempo!$A5="","",Tiempo!G5),IF(TOP!$P5="","",TOP!S5))</f>
        <v>68</v>
      </c>
      <c r="R7" s="12" cm="1">
        <f t="array" ref="R7">IF(miNúmTOP=1,IF(Tiempo!$A5="","",Tiempo!H5),IF(TOP!$U5="","",TOP!X5))</f>
        <v>58</v>
      </c>
      <c r="S7" s="31" cm="1">
        <f t="array" ref="S7">IF(miNúmTOP=1,IF(Tiempo!$A5="","",Tiempo!I5),IF(TOP!$Z5="","",TOP!AC5))</f>
        <v>6.4</v>
      </c>
    </row>
    <row r="8" spans="1:19" x14ac:dyDescent="0.35">
      <c r="A8" s="13" t="str" cm="1">
        <f t="array" ref="A8">IF(miNúmTOP=1,IF(Tiempo!A6&gt;0,Tiempo!A6 &amp; "",""),
CHOOSE(miNúmTiempo,
IF(TOP!A6&gt;0,TOP!A6 &amp; "",""),
IF(TOP!F6&gt;0,TOP!F6 &amp; "",""),
IF(TOP!K6&gt;0,TOP!K6 &amp; "",""),
IF(TOP!P6&gt;0,TOP!P6 &amp; "",""),
IF(TOP!U6&gt;0,TOP!U6 &amp; "",""),
IF(TOP!Z6&gt;0,TOP!Z6 &amp; "","")))</f>
        <v>Santa Cruz de Tenerife</v>
      </c>
      <c r="B8" s="13" t="str" cm="1">
        <f t="array" ref="B8">IF(miNúmTOP=1,IF(Tiempo!B6&gt;0,Tiempo!B6 &amp; "",""),
CHOOSE(miNúmTiempo,
IF(TOP!B6&gt;0,TOP!B6 &amp; "",""),
IF(TOP!G6&gt;0,TOP!G6 &amp; "",""),
IF(TOP!L6&gt;0,TOP!L6 &amp; "",""),
IF(TOP!Q6&gt;0,TOP!Q6 &amp; "",""),
IF(TOP!V6&gt;0,TOP!V6 &amp; "",""),
IF(TOP!AA6&gt;0,TOP!AA6 &amp; "","")))</f>
        <v>Canarias</v>
      </c>
      <c r="C8" s="23" cm="1">
        <f t="array" ref="C8">--IF(miNúmTOP=1,IF(Tiempo!C6&gt;0,Tiempo!C6 &amp; "",NA()),
CHOOSE(miNúmTiempo,
IF(TOP!C6&gt;0,TOP!C6 &amp; "",NA()),
IF(TOP!H6&gt;0,TOP!H6 &amp; "",NA()),
IF(TOP!M6&gt;0,TOP!M6 &amp; "",NA()),
IF(TOP!R6&gt;0,TOP!R6 &amp; "",NA()),
IF(TOP!W6&gt;0,TOP!W6 &amp; "",NA()),
IF(TOP!AB6&gt;0,TOP!AB6 &amp; "",NA())))</f>
        <v>45398</v>
      </c>
      <c r="D8" s="24" cm="1">
        <f t="array" ref="D8">IF($A8=D$1,IFERROR(INDEX($N8:$S8,1,miNúmTiempo),NA()),NA())</f>
        <v>32.6</v>
      </c>
      <c r="E8" s="24" t="e" cm="1">
        <f t="array" ref="E8">IF($A8=E$1,IFERROR(INDEX($N8:$S8,1,miNúmTiempo),NA()),NA())</f>
        <v>#N/A</v>
      </c>
      <c r="F8" s="24" t="e" cm="1">
        <f t="array" ref="F8">IF($A8=F$1,IFERROR(INDEX($N8:$S8,1,miNúmTiempo),NA()),NA())</f>
        <v>#N/A</v>
      </c>
      <c r="G8" s="24" t="e" cm="1">
        <f t="array" ref="G8">IF($A8=G$1,IFERROR(INDEX($N8:$S8,1,miNúmTiempo),NA()),NA())</f>
        <v>#N/A</v>
      </c>
      <c r="H8" s="24" t="e" cm="1">
        <f t="array" ref="H8">IF($A8=H$1,IFERROR(INDEX($N8:$S8,1,miNúmTiempo),NA()),NA())</f>
        <v>#N/A</v>
      </c>
      <c r="I8" s="24" t="e" cm="1">
        <f t="array" ref="I8">IF($A8=I$1,IFERROR(INDEX($N8:$S8,1,miNúmTiempo),NA()),NA())</f>
        <v>#N/A</v>
      </c>
      <c r="J8" s="24" t="e" cm="1">
        <f t="array" ref="J8">IF($A8=J$1,IFERROR(INDEX($N8:$S8,1,miNúmTiempo),NA()),NA())</f>
        <v>#N/A</v>
      </c>
      <c r="K8" s="24" t="e" cm="1">
        <f t="array" ref="K8">IF($A8=K$1,IFERROR(INDEX($N8:$S8,1,miNúmTiempo),NA()),NA())</f>
        <v>#N/A</v>
      </c>
      <c r="L8" s="24" t="e" cm="1">
        <f t="array" ref="L8">IF($A8=L$1,IFERROR(INDEX($N8:$S8,1,miNúmTiempo),NA()),NA())</f>
        <v>#N/A</v>
      </c>
      <c r="M8" s="24" t="e" cm="1">
        <f t="array" ref="M8">IF($A8=M$1,IFERROR(INDEX($N8:$S8,1,miNúmTiempo),NA()),NA())</f>
        <v>#N/A</v>
      </c>
      <c r="N8" s="12" cm="1">
        <f t="array" ref="N8">IF(miNúmTOP=1,IF(Tiempo!$A6="","",Tiempo!D6),IF(TOP!$A6="","",TOP!D6))</f>
        <v>32.6</v>
      </c>
      <c r="O8" s="12" cm="1">
        <f t="array" ref="O8">IF(miNúmTOP=1,IF(Tiempo!$A6="","",Tiempo!E6),IF(TOP!$F6="","",TOP!I6))</f>
        <v>21.7</v>
      </c>
      <c r="P8" s="12" cm="1">
        <f t="array" ref="P8">IF(miNúmTOP=1,IF(Tiempo!$A6="","",Tiempo!F6),IF(TOP!$K6="","",TOP!N6))</f>
        <v>-4.2</v>
      </c>
      <c r="Q8" s="12" cm="1">
        <f t="array" ref="Q8">IF(miNúmTOP=1,IF(Tiempo!$A6="","",Tiempo!G6),IF(TOP!$P6="","",TOP!S6))</f>
        <v>50</v>
      </c>
      <c r="R8" s="12" cm="1">
        <f t="array" ref="R8">IF(miNúmTOP=1,IF(Tiempo!$A6="","",Tiempo!H6),IF(TOP!$U6="","",TOP!X6))</f>
        <v>34</v>
      </c>
      <c r="S8" s="31" cm="1">
        <f t="array" ref="S8">IF(miNúmTOP=1,IF(Tiempo!$A6="","",Tiempo!I6),IF(TOP!$Z6="","",TOP!AC6))</f>
        <v>0</v>
      </c>
    </row>
    <row r="9" spans="1:19" x14ac:dyDescent="0.35">
      <c r="A9" s="13" t="str" cm="1">
        <f t="array" ref="A9">IF(miNúmTOP=1,IF(Tiempo!A7&gt;0,Tiempo!A7 &amp; "",""),
CHOOSE(miNúmTiempo,
IF(TOP!A7&gt;0,TOP!A7 &amp; "",""),
IF(TOP!F7&gt;0,TOP!F7 &amp; "",""),
IF(TOP!K7&gt;0,TOP!K7 &amp; "",""),
IF(TOP!P7&gt;0,TOP!P7 &amp; "",""),
IF(TOP!U7&gt;0,TOP!U7 &amp; "",""),
IF(TOP!Z7&gt;0,TOP!Z7 &amp; "","")))</f>
        <v>Santa Cruz de Tenerife</v>
      </c>
      <c r="B9" s="13" t="str" cm="1">
        <f t="array" ref="B9">IF(miNúmTOP=1,IF(Tiempo!B7&gt;0,Tiempo!B7 &amp; "",""),
CHOOSE(miNúmTiempo,
IF(TOP!B7&gt;0,TOP!B7 &amp; "",""),
IF(TOP!G7&gt;0,TOP!G7 &amp; "",""),
IF(TOP!L7&gt;0,TOP!L7 &amp; "",""),
IF(TOP!Q7&gt;0,TOP!Q7 &amp; "",""),
IF(TOP!V7&gt;0,TOP!V7 &amp; "",""),
IF(TOP!AA7&gt;0,TOP!AA7 &amp; "","")))</f>
        <v>Canarias</v>
      </c>
      <c r="C9" s="23" cm="1">
        <f t="array" ref="C9">--IF(miNúmTOP=1,IF(Tiempo!C7&gt;0,Tiempo!C7 &amp; "",NA()),
CHOOSE(miNúmTiempo,
IF(TOP!C7&gt;0,TOP!C7 &amp; "",NA()),
IF(TOP!H7&gt;0,TOP!H7 &amp; "",NA()),
IF(TOP!M7&gt;0,TOP!M7 &amp; "",NA()),
IF(TOP!R7&gt;0,TOP!R7 &amp; "",NA()),
IF(TOP!W7&gt;0,TOP!W7 &amp; "",NA()),
IF(TOP!AB7&gt;0,TOP!AB7 &amp; "",NA())))</f>
        <v>45399</v>
      </c>
      <c r="D9" s="24" cm="1">
        <f t="array" ref="D9">IF($A9=D$1,IFERROR(INDEX($N9:$S9,1,miNúmTiempo),NA()),NA())</f>
        <v>30.4</v>
      </c>
      <c r="E9" s="24" t="e" cm="1">
        <f t="array" ref="E9">IF($A9=E$1,IFERROR(INDEX($N9:$S9,1,miNúmTiempo),NA()),NA())</f>
        <v>#N/A</v>
      </c>
      <c r="F9" s="24" t="e" cm="1">
        <f t="array" ref="F9">IF($A9=F$1,IFERROR(INDEX($N9:$S9,1,miNúmTiempo),NA()),NA())</f>
        <v>#N/A</v>
      </c>
      <c r="G9" s="24" t="e" cm="1">
        <f t="array" ref="G9">IF($A9=G$1,IFERROR(INDEX($N9:$S9,1,miNúmTiempo),NA()),NA())</f>
        <v>#N/A</v>
      </c>
      <c r="H9" s="24" t="e" cm="1">
        <f t="array" ref="H9">IF($A9=H$1,IFERROR(INDEX($N9:$S9,1,miNúmTiempo),NA()),NA())</f>
        <v>#N/A</v>
      </c>
      <c r="I9" s="24" t="e" cm="1">
        <f t="array" ref="I9">IF($A9=I$1,IFERROR(INDEX($N9:$S9,1,miNúmTiempo),NA()),NA())</f>
        <v>#N/A</v>
      </c>
      <c r="J9" s="24" t="e" cm="1">
        <f t="array" ref="J9">IF($A9=J$1,IFERROR(INDEX($N9:$S9,1,miNúmTiempo),NA()),NA())</f>
        <v>#N/A</v>
      </c>
      <c r="K9" s="24" t="e" cm="1">
        <f t="array" ref="K9">IF($A9=K$1,IFERROR(INDEX($N9:$S9,1,miNúmTiempo),NA()),NA())</f>
        <v>#N/A</v>
      </c>
      <c r="L9" s="24" t="e" cm="1">
        <f t="array" ref="L9">IF($A9=L$1,IFERROR(INDEX($N9:$S9,1,miNúmTiempo),NA()),NA())</f>
        <v>#N/A</v>
      </c>
      <c r="M9" s="24" t="e" cm="1">
        <f t="array" ref="M9">IF($A9=M$1,IFERROR(INDEX($N9:$S9,1,miNúmTiempo),NA()),NA())</f>
        <v>#N/A</v>
      </c>
      <c r="N9" s="12" cm="1">
        <f t="array" ref="N9">IF(miNúmTOP=1,IF(Tiempo!$A7="","",Tiempo!D7),IF(TOP!$A7="","",TOP!D7))</f>
        <v>30.4</v>
      </c>
      <c r="O9" s="12" cm="1">
        <f t="array" ref="O9">IF(miNúmTOP=1,IF(Tiempo!$A7="","",Tiempo!E7),IF(TOP!$F7="","",TOP!I7))</f>
        <v>21.4</v>
      </c>
      <c r="P9" s="12" cm="1">
        <f t="array" ref="P9">IF(miNúmTOP=1,IF(Tiempo!$A7="","",Tiempo!F7),IF(TOP!$K7="","",TOP!N7))</f>
        <v>-5.9</v>
      </c>
      <c r="Q9" s="12" cm="1">
        <f t="array" ref="Q9">IF(miNúmTOP=1,IF(Tiempo!$A7="","",Tiempo!G7),IF(TOP!$P7="","",TOP!S7))</f>
        <v>42</v>
      </c>
      <c r="R9" s="12" cm="1">
        <f t="array" ref="R9">IF(miNúmTOP=1,IF(Tiempo!$A7="","",Tiempo!H7),IF(TOP!$U7="","",TOP!X7))</f>
        <v>33</v>
      </c>
      <c r="S9" s="31" cm="1">
        <f t="array" ref="S9">IF(miNúmTOP=1,IF(Tiempo!$A7="","",Tiempo!I7),IF(TOP!$Z7="","",TOP!AC7))</f>
        <v>0</v>
      </c>
    </row>
    <row r="10" spans="1:19" x14ac:dyDescent="0.35">
      <c r="A10" s="13" t="str" cm="1">
        <f t="array" ref="A10">IF(miNúmTOP=1,IF(Tiempo!A8&gt;0,Tiempo!A8 &amp; "",""),
CHOOSE(miNúmTiempo,
IF(TOP!A8&gt;0,TOP!A8 &amp; "",""),
IF(TOP!F8&gt;0,TOP!F8 &amp; "",""),
IF(TOP!K8&gt;0,TOP!K8 &amp; "",""),
IF(TOP!P8&gt;0,TOP!P8 &amp; "",""),
IF(TOP!U8&gt;0,TOP!U8 &amp; "",""),
IF(TOP!Z8&gt;0,TOP!Z8 &amp; "","")))</f>
        <v>Santa Cruz de Tenerife</v>
      </c>
      <c r="B10" s="13" t="str" cm="1">
        <f t="array" ref="B10">IF(miNúmTOP=1,IF(Tiempo!B8&gt;0,Tiempo!B8 &amp; "",""),
CHOOSE(miNúmTiempo,
IF(TOP!B8&gt;0,TOP!B8 &amp; "",""),
IF(TOP!G8&gt;0,TOP!G8 &amp; "",""),
IF(TOP!L8&gt;0,TOP!L8 &amp; "",""),
IF(TOP!Q8&gt;0,TOP!Q8 &amp; "",""),
IF(TOP!V8&gt;0,TOP!V8 &amp; "",""),
IF(TOP!AA8&gt;0,TOP!AA8 &amp; "","")))</f>
        <v>Canarias</v>
      </c>
      <c r="C10" s="23" cm="1">
        <f t="array" ref="C10">--IF(miNúmTOP=1,IF(Tiempo!C8&gt;0,Tiempo!C8 &amp; "",NA()),
CHOOSE(miNúmTiempo,
IF(TOP!C8&gt;0,TOP!C8 &amp; "",NA()),
IF(TOP!H8&gt;0,TOP!H8 &amp; "",NA()),
IF(TOP!M8&gt;0,TOP!M8 &amp; "",NA()),
IF(TOP!R8&gt;0,TOP!R8 &amp; "",NA()),
IF(TOP!W8&gt;0,TOP!W8 &amp; "",NA()),
IF(TOP!AB8&gt;0,TOP!AB8 &amp; "",NA())))</f>
        <v>45400</v>
      </c>
      <c r="D10" s="24" cm="1">
        <f t="array" ref="D10">IF($A10=D$1,IFERROR(INDEX($N10:$S10,1,miNúmTiempo),NA()),NA())</f>
        <v>30.6</v>
      </c>
      <c r="E10" s="24" t="e" cm="1">
        <f t="array" ref="E10">IF($A10=E$1,IFERROR(INDEX($N10:$S10,1,miNúmTiempo),NA()),NA())</f>
        <v>#N/A</v>
      </c>
      <c r="F10" s="24" t="e" cm="1">
        <f t="array" ref="F10">IF($A10=F$1,IFERROR(INDEX($N10:$S10,1,miNúmTiempo),NA()),NA())</f>
        <v>#N/A</v>
      </c>
      <c r="G10" s="24" t="e" cm="1">
        <f t="array" ref="G10">IF($A10=G$1,IFERROR(INDEX($N10:$S10,1,miNúmTiempo),NA()),NA())</f>
        <v>#N/A</v>
      </c>
      <c r="H10" s="24" t="e" cm="1">
        <f t="array" ref="H10">IF($A10=H$1,IFERROR(INDEX($N10:$S10,1,miNúmTiempo),NA()),NA())</f>
        <v>#N/A</v>
      </c>
      <c r="I10" s="24" t="e" cm="1">
        <f t="array" ref="I10">IF($A10=I$1,IFERROR(INDEX($N10:$S10,1,miNúmTiempo),NA()),NA())</f>
        <v>#N/A</v>
      </c>
      <c r="J10" s="24" t="e" cm="1">
        <f t="array" ref="J10">IF($A10=J$1,IFERROR(INDEX($N10:$S10,1,miNúmTiempo),NA()),NA())</f>
        <v>#N/A</v>
      </c>
      <c r="K10" s="24" t="e" cm="1">
        <f t="array" ref="K10">IF($A10=K$1,IFERROR(INDEX($N10:$S10,1,miNúmTiempo),NA()),NA())</f>
        <v>#N/A</v>
      </c>
      <c r="L10" s="24" t="e" cm="1">
        <f t="array" ref="L10">IF($A10=L$1,IFERROR(INDEX($N10:$S10,1,miNúmTiempo),NA()),NA())</f>
        <v>#N/A</v>
      </c>
      <c r="M10" s="24" t="e" cm="1">
        <f t="array" ref="M10">IF($A10=M$1,IFERROR(INDEX($N10:$S10,1,miNúmTiempo),NA()),NA())</f>
        <v>#N/A</v>
      </c>
      <c r="N10" s="12" cm="1">
        <f t="array" ref="N10">IF(miNúmTOP=1,IF(Tiempo!$A8="","",Tiempo!D8),IF(TOP!$A8="","",TOP!D8))</f>
        <v>30.6</v>
      </c>
      <c r="O10" s="12" cm="1">
        <f t="array" ref="O10">IF(miNúmTOP=1,IF(Tiempo!$A8="","",Tiempo!E8),IF(TOP!$F8="","",TOP!I8))</f>
        <v>19.8</v>
      </c>
      <c r="P10" s="12" cm="1">
        <f t="array" ref="P10">IF(miNúmTOP=1,IF(Tiempo!$A8="","",Tiempo!F8),IF(TOP!$K8="","",TOP!N8))</f>
        <v>-9.6</v>
      </c>
      <c r="Q10" s="12" cm="1">
        <f t="array" ref="Q10">IF(miNúmTOP=1,IF(Tiempo!$A8="","",Tiempo!G8),IF(TOP!$P8="","",TOP!S8))</f>
        <v>37</v>
      </c>
      <c r="R10" s="12" cm="1">
        <f t="array" ref="R10">IF(miNúmTOP=1,IF(Tiempo!$A8="","",Tiempo!H8),IF(TOP!$U8="","",TOP!X8))</f>
        <v>25</v>
      </c>
      <c r="S10" s="31" cm="1">
        <f t="array" ref="S10">IF(miNúmTOP=1,IF(Tiempo!$A8="","",Tiempo!I8),IF(TOP!$Z8="","",TOP!AC8))</f>
        <v>0</v>
      </c>
    </row>
    <row r="11" spans="1:19" x14ac:dyDescent="0.35">
      <c r="A11" s="13" t="str" cm="1">
        <f t="array" ref="A11">IF(miNúmTOP=1,IF(Tiempo!A9&gt;0,Tiempo!A9 &amp; "",""),
CHOOSE(miNúmTiempo,
IF(TOP!A9&gt;0,TOP!A9 &amp; "",""),
IF(TOP!F9&gt;0,TOP!F9 &amp; "",""),
IF(TOP!K9&gt;0,TOP!K9 &amp; "",""),
IF(TOP!P9&gt;0,TOP!P9 &amp; "",""),
IF(TOP!U9&gt;0,TOP!U9 &amp; "",""),
IF(TOP!Z9&gt;0,TOP!Z9 &amp; "","")))</f>
        <v>Santa Cruz de Tenerife</v>
      </c>
      <c r="B11" s="13" t="str" cm="1">
        <f t="array" ref="B11">IF(miNúmTOP=1,IF(Tiempo!B9&gt;0,Tiempo!B9 &amp; "",""),
CHOOSE(miNúmTiempo,
IF(TOP!B9&gt;0,TOP!B9 &amp; "",""),
IF(TOP!G9&gt;0,TOP!G9 &amp; "",""),
IF(TOP!L9&gt;0,TOP!L9 &amp; "",""),
IF(TOP!Q9&gt;0,TOP!Q9 &amp; "",""),
IF(TOP!V9&gt;0,TOP!V9 &amp; "",""),
IF(TOP!AA9&gt;0,TOP!AA9 &amp; "","")))</f>
        <v>Canarias</v>
      </c>
      <c r="C11" s="23" cm="1">
        <f t="array" ref="C11">--IF(miNúmTOP=1,IF(Tiempo!C9&gt;0,Tiempo!C9 &amp; "",NA()),
CHOOSE(miNúmTiempo,
IF(TOP!C9&gt;0,TOP!C9 &amp; "",NA()),
IF(TOP!H9&gt;0,TOP!H9 &amp; "",NA()),
IF(TOP!M9&gt;0,TOP!M9 &amp; "",NA()),
IF(TOP!R9&gt;0,TOP!R9 &amp; "",NA()),
IF(TOP!W9&gt;0,TOP!W9 &amp; "",NA()),
IF(TOP!AB9&gt;0,TOP!AB9 &amp; "",NA())))</f>
        <v>45401</v>
      </c>
      <c r="D11" s="24" cm="1">
        <f t="array" ref="D11">IF($A11=D$1,IFERROR(INDEX($N11:$S11,1,miNúmTiempo),NA()),NA())</f>
        <v>26.7</v>
      </c>
      <c r="E11" s="24" t="e" cm="1">
        <f t="array" ref="E11">IF($A11=E$1,IFERROR(INDEX($N11:$S11,1,miNúmTiempo),NA()),NA())</f>
        <v>#N/A</v>
      </c>
      <c r="F11" s="24" t="e" cm="1">
        <f t="array" ref="F11">IF($A11=F$1,IFERROR(INDEX($N11:$S11,1,miNúmTiempo),NA()),NA())</f>
        <v>#N/A</v>
      </c>
      <c r="G11" s="24" t="e" cm="1">
        <f t="array" ref="G11">IF($A11=G$1,IFERROR(INDEX($N11:$S11,1,miNúmTiempo),NA()),NA())</f>
        <v>#N/A</v>
      </c>
      <c r="H11" s="24" t="e" cm="1">
        <f t="array" ref="H11">IF($A11=H$1,IFERROR(INDEX($N11:$S11,1,miNúmTiempo),NA()),NA())</f>
        <v>#N/A</v>
      </c>
      <c r="I11" s="24" t="e" cm="1">
        <f t="array" ref="I11">IF($A11=I$1,IFERROR(INDEX($N11:$S11,1,miNúmTiempo),NA()),NA())</f>
        <v>#N/A</v>
      </c>
      <c r="J11" s="24" t="e" cm="1">
        <f t="array" ref="J11">IF($A11=J$1,IFERROR(INDEX($N11:$S11,1,miNúmTiempo),NA()),NA())</f>
        <v>#N/A</v>
      </c>
      <c r="K11" s="24" t="e" cm="1">
        <f t="array" ref="K11">IF($A11=K$1,IFERROR(INDEX($N11:$S11,1,miNúmTiempo),NA()),NA())</f>
        <v>#N/A</v>
      </c>
      <c r="L11" s="24" t="e" cm="1">
        <f t="array" ref="L11">IF($A11=L$1,IFERROR(INDEX($N11:$S11,1,miNúmTiempo),NA()),NA())</f>
        <v>#N/A</v>
      </c>
      <c r="M11" s="24" t="e" cm="1">
        <f t="array" ref="M11">IF($A11=M$1,IFERROR(INDEX($N11:$S11,1,miNúmTiempo),NA()),NA())</f>
        <v>#N/A</v>
      </c>
      <c r="N11" s="12" cm="1">
        <f t="array" ref="N11">IF(miNúmTOP=1,IF(Tiempo!$A9="","",Tiempo!D9),IF(TOP!$A9="","",TOP!D9))</f>
        <v>26.7</v>
      </c>
      <c r="O11" s="12" cm="1">
        <f t="array" ref="O11">IF(miNúmTOP=1,IF(Tiempo!$A9="","",Tiempo!E9),IF(TOP!$F9="","",TOP!I9))</f>
        <v>20.399999999999999</v>
      </c>
      <c r="P11" s="12" cm="1">
        <f t="array" ref="P11">IF(miNúmTOP=1,IF(Tiempo!$A9="","",Tiempo!F9),IF(TOP!$K9="","",TOP!N9))</f>
        <v>-10</v>
      </c>
      <c r="Q11" s="12" cm="1">
        <f t="array" ref="Q11">IF(miNúmTOP=1,IF(Tiempo!$A9="","",Tiempo!G9),IF(TOP!$P9="","",TOP!S9))</f>
        <v>62</v>
      </c>
      <c r="R11" s="12" cm="1">
        <f t="array" ref="R11">IF(miNúmTOP=1,IF(Tiempo!$A9="","",Tiempo!H9),IF(TOP!$U9="","",TOP!X9))</f>
        <v>41</v>
      </c>
      <c r="S11" s="31" cm="1">
        <f t="array" ref="S11">IF(miNúmTOP=1,IF(Tiempo!$A9="","",Tiempo!I9),IF(TOP!$Z9="","",TOP!AC9))</f>
        <v>0</v>
      </c>
    </row>
    <row r="12" spans="1:19" x14ac:dyDescent="0.35">
      <c r="A12" s="13" t="str" cm="1">
        <f t="array" ref="A12">IF(miNúmTOP=1,IF(Tiempo!A10&gt;0,Tiempo!A10 &amp; "",""),
CHOOSE(miNúmTiempo,
IF(TOP!A10&gt;0,TOP!A10 &amp; "",""),
IF(TOP!F10&gt;0,TOP!F10 &amp; "",""),
IF(TOP!K10&gt;0,TOP!K10 &amp; "",""),
IF(TOP!P10&gt;0,TOP!P10 &amp; "",""),
IF(TOP!U10&gt;0,TOP!U10 &amp; "",""),
IF(TOP!Z10&gt;0,TOP!Z10 &amp; "","")))</f>
        <v>Santa Cruz de Tenerife</v>
      </c>
      <c r="B12" s="13" t="str" cm="1">
        <f t="array" ref="B12">IF(miNúmTOP=1,IF(Tiempo!B10&gt;0,Tiempo!B10 &amp; "",""),
CHOOSE(miNúmTiempo,
IF(TOP!B10&gt;0,TOP!B10 &amp; "",""),
IF(TOP!G10&gt;0,TOP!G10 &amp; "",""),
IF(TOP!L10&gt;0,TOP!L10 &amp; "",""),
IF(TOP!Q10&gt;0,TOP!Q10 &amp; "",""),
IF(TOP!V10&gt;0,TOP!V10 &amp; "",""),
IF(TOP!AA10&gt;0,TOP!AA10 &amp; "","")))</f>
        <v>Canarias</v>
      </c>
      <c r="C12" s="23" cm="1">
        <f t="array" ref="C12">--IF(miNúmTOP=1,IF(Tiempo!C10&gt;0,Tiempo!C10 &amp; "",NA()),
CHOOSE(miNúmTiempo,
IF(TOP!C10&gt;0,TOP!C10 &amp; "",NA()),
IF(TOP!H10&gt;0,TOP!H10 &amp; "",NA()),
IF(TOP!M10&gt;0,TOP!M10 &amp; "",NA()),
IF(TOP!R10&gt;0,TOP!R10 &amp; "",NA()),
IF(TOP!W10&gt;0,TOP!W10 &amp; "",NA()),
IF(TOP!AB10&gt;0,TOP!AB10 &amp; "",NA())))</f>
        <v>45402</v>
      </c>
      <c r="D12" s="24" cm="1">
        <f t="array" ref="D12">IF($A12=D$1,IFERROR(INDEX($N12:$S12,1,miNúmTiempo),NA()),NA())</f>
        <v>27.4</v>
      </c>
      <c r="E12" s="24" t="e" cm="1">
        <f t="array" ref="E12">IF($A12=E$1,IFERROR(INDEX($N12:$S12,1,miNúmTiempo),NA()),NA())</f>
        <v>#N/A</v>
      </c>
      <c r="F12" s="24" t="e" cm="1">
        <f t="array" ref="F12">IF($A12=F$1,IFERROR(INDEX($N12:$S12,1,miNúmTiempo),NA()),NA())</f>
        <v>#N/A</v>
      </c>
      <c r="G12" s="24" t="e" cm="1">
        <f t="array" ref="G12">IF($A12=G$1,IFERROR(INDEX($N12:$S12,1,miNúmTiempo),NA()),NA())</f>
        <v>#N/A</v>
      </c>
      <c r="H12" s="24" t="e" cm="1">
        <f t="array" ref="H12">IF($A12=H$1,IFERROR(INDEX($N12:$S12,1,miNúmTiempo),NA()),NA())</f>
        <v>#N/A</v>
      </c>
      <c r="I12" s="24" t="e" cm="1">
        <f t="array" ref="I12">IF($A12=I$1,IFERROR(INDEX($N12:$S12,1,miNúmTiempo),NA()),NA())</f>
        <v>#N/A</v>
      </c>
      <c r="J12" s="24" t="e" cm="1">
        <f t="array" ref="J12">IF($A12=J$1,IFERROR(INDEX($N12:$S12,1,miNúmTiempo),NA()),NA())</f>
        <v>#N/A</v>
      </c>
      <c r="K12" s="24" t="e" cm="1">
        <f t="array" ref="K12">IF($A12=K$1,IFERROR(INDEX($N12:$S12,1,miNúmTiempo),NA()),NA())</f>
        <v>#N/A</v>
      </c>
      <c r="L12" s="24" t="e" cm="1">
        <f t="array" ref="L12">IF($A12=L$1,IFERROR(INDEX($N12:$S12,1,miNúmTiempo),NA()),NA())</f>
        <v>#N/A</v>
      </c>
      <c r="M12" s="24" t="e" cm="1">
        <f t="array" ref="M12">IF($A12=M$1,IFERROR(INDEX($N12:$S12,1,miNúmTiempo),NA()),NA())</f>
        <v>#N/A</v>
      </c>
      <c r="N12" s="12" cm="1">
        <f t="array" ref="N12">IF(miNúmTOP=1,IF(Tiempo!$A10="","",Tiempo!D10),IF(TOP!$A10="","",TOP!D10))</f>
        <v>27.4</v>
      </c>
      <c r="O12" s="12" cm="1">
        <f t="array" ref="O12">IF(miNúmTOP=1,IF(Tiempo!$A10="","",Tiempo!E10),IF(TOP!$F10="","",TOP!I10))</f>
        <v>20.2</v>
      </c>
      <c r="P12" s="12" cm="1">
        <f t="array" ref="P12">IF(miNúmTOP=1,IF(Tiempo!$A10="","",Tiempo!F10),IF(TOP!$K10="","",TOP!N10))</f>
        <v>-2.7</v>
      </c>
      <c r="Q12" s="12" cm="1">
        <f t="array" ref="Q12">IF(miNúmTOP=1,IF(Tiempo!$A10="","",Tiempo!G10),IF(TOP!$P10="","",TOP!S10))</f>
        <v>45</v>
      </c>
      <c r="R12" s="12" cm="1">
        <f t="array" ref="R12">IF(miNúmTOP=1,IF(Tiempo!$A10="","",Tiempo!H10),IF(TOP!$U10="","",TOP!X10))</f>
        <v>33</v>
      </c>
      <c r="S12" s="31" cm="1">
        <f t="array" ref="S12">IF(miNúmTOP=1,IF(Tiempo!$A10="","",Tiempo!I10),IF(TOP!$Z10="","",TOP!AC10))</f>
        <v>102.8</v>
      </c>
    </row>
    <row r="13" spans="1:19" x14ac:dyDescent="0.35">
      <c r="A13" s="13" t="str" cm="1">
        <f t="array" ref="A13">IF(miNúmTOP=1,IF(Tiempo!A11&gt;0,Tiempo!A11 &amp; "",""),
CHOOSE(miNúmTiempo,
IF(TOP!A11&gt;0,TOP!A11 &amp; "",""),
IF(TOP!F11&gt;0,TOP!F11 &amp; "",""),
IF(TOP!K11&gt;0,TOP!K11 &amp; "",""),
IF(TOP!P11&gt;0,TOP!P11 &amp; "",""),
IF(TOP!U11&gt;0,TOP!U11 &amp; "",""),
IF(TOP!Z11&gt;0,TOP!Z11 &amp; "","")))</f>
        <v>Santa Cruz de Tenerife</v>
      </c>
      <c r="B13" s="13" t="str" cm="1">
        <f t="array" ref="B13">IF(miNúmTOP=1,IF(Tiempo!B11&gt;0,Tiempo!B11 &amp; "",""),
CHOOSE(miNúmTiempo,
IF(TOP!B11&gt;0,TOP!B11 &amp; "",""),
IF(TOP!G11&gt;0,TOP!G11 &amp; "",""),
IF(TOP!L11&gt;0,TOP!L11 &amp; "",""),
IF(TOP!Q11&gt;0,TOP!Q11 &amp; "",""),
IF(TOP!V11&gt;0,TOP!V11 &amp; "",""),
IF(TOP!AA11&gt;0,TOP!AA11 &amp; "","")))</f>
        <v>Canarias</v>
      </c>
      <c r="C13" s="23" cm="1">
        <f t="array" ref="C13">--IF(miNúmTOP=1,IF(Tiempo!C11&gt;0,Tiempo!C11 &amp; "",NA()),
CHOOSE(miNúmTiempo,
IF(TOP!C11&gt;0,TOP!C11 &amp; "",NA()),
IF(TOP!H11&gt;0,TOP!H11 &amp; "",NA()),
IF(TOP!M11&gt;0,TOP!M11 &amp; "",NA()),
IF(TOP!R11&gt;0,TOP!R11 &amp; "",NA()),
IF(TOP!W11&gt;0,TOP!W11 &amp; "",NA()),
IF(TOP!AB11&gt;0,TOP!AB11 &amp; "",NA())))</f>
        <v>45403</v>
      </c>
      <c r="D13" s="24" cm="1">
        <f t="array" ref="D13">IF($A13=D$1,IFERROR(INDEX($N13:$S13,1,miNúmTiempo),NA()),NA())</f>
        <v>26.8</v>
      </c>
      <c r="E13" s="24" t="e" cm="1">
        <f t="array" ref="E13">IF($A13=E$1,IFERROR(INDEX($N13:$S13,1,miNúmTiempo),NA()),NA())</f>
        <v>#N/A</v>
      </c>
      <c r="F13" s="24" t="e" cm="1">
        <f t="array" ref="F13">IF($A13=F$1,IFERROR(INDEX($N13:$S13,1,miNúmTiempo),NA()),NA())</f>
        <v>#N/A</v>
      </c>
      <c r="G13" s="24" t="e" cm="1">
        <f t="array" ref="G13">IF($A13=G$1,IFERROR(INDEX($N13:$S13,1,miNúmTiempo),NA()),NA())</f>
        <v>#N/A</v>
      </c>
      <c r="H13" s="24" t="e" cm="1">
        <f t="array" ref="H13">IF($A13=H$1,IFERROR(INDEX($N13:$S13,1,miNúmTiempo),NA()),NA())</f>
        <v>#N/A</v>
      </c>
      <c r="I13" s="24" t="e" cm="1">
        <f t="array" ref="I13">IF($A13=I$1,IFERROR(INDEX($N13:$S13,1,miNúmTiempo),NA()),NA())</f>
        <v>#N/A</v>
      </c>
      <c r="J13" s="24" t="e" cm="1">
        <f t="array" ref="J13">IF($A13=J$1,IFERROR(INDEX($N13:$S13,1,miNúmTiempo),NA()),NA())</f>
        <v>#N/A</v>
      </c>
      <c r="K13" s="24" t="e" cm="1">
        <f t="array" ref="K13">IF($A13=K$1,IFERROR(INDEX($N13:$S13,1,miNúmTiempo),NA()),NA())</f>
        <v>#N/A</v>
      </c>
      <c r="L13" s="24" t="e" cm="1">
        <f t="array" ref="L13">IF($A13=L$1,IFERROR(INDEX($N13:$S13,1,miNúmTiempo),NA()),NA())</f>
        <v>#N/A</v>
      </c>
      <c r="M13" s="24" t="e" cm="1">
        <f t="array" ref="M13">IF($A13=M$1,IFERROR(INDEX($N13:$S13,1,miNúmTiempo),NA()),NA())</f>
        <v>#N/A</v>
      </c>
      <c r="N13" s="12" cm="1">
        <f t="array" ref="N13">IF(miNúmTOP=1,IF(Tiempo!$A11="","",Tiempo!D11),IF(TOP!$A11="","",TOP!D11))</f>
        <v>26.8</v>
      </c>
      <c r="O13" s="12" cm="1">
        <f t="array" ref="O13">IF(miNúmTOP=1,IF(Tiempo!$A11="","",Tiempo!E11),IF(TOP!$F11="","",TOP!I11))</f>
        <v>19.7</v>
      </c>
      <c r="P13" s="12" cm="1">
        <f t="array" ref="P13">IF(miNúmTOP=1,IF(Tiempo!$A11="","",Tiempo!F11),IF(TOP!$K11="","",TOP!N11))</f>
        <v>-6.2</v>
      </c>
      <c r="Q13" s="12" cm="1">
        <f t="array" ref="Q13">IF(miNúmTOP=1,IF(Tiempo!$A11="","",Tiempo!G11),IF(TOP!$P11="","",TOP!S11))</f>
        <v>53</v>
      </c>
      <c r="R13" s="12" cm="1">
        <f t="array" ref="R13">IF(miNúmTOP=1,IF(Tiempo!$A11="","",Tiempo!H11),IF(TOP!$U11="","",TOP!X11))</f>
        <v>42</v>
      </c>
      <c r="S13" s="31" cm="1">
        <f t="array" ref="S13">IF(miNúmTOP=1,IF(Tiempo!$A11="","",Tiempo!I11),IF(TOP!$Z11="","",TOP!AC11))</f>
        <v>0.8</v>
      </c>
    </row>
    <row r="14" spans="1:19" x14ac:dyDescent="0.35">
      <c r="A14" s="13" t="str" cm="1">
        <f t="array" ref="A14">IF(miNúmTOP=1,IF(Tiempo!A12&gt;0,Tiempo!A12 &amp; "",""),
CHOOSE(miNúmTiempo,
IF(TOP!A12&gt;0,TOP!A12 &amp; "",""),
IF(TOP!F12&gt;0,TOP!F12 &amp; "",""),
IF(TOP!K12&gt;0,TOP!K12 &amp; "",""),
IF(TOP!P12&gt;0,TOP!P12 &amp; "",""),
IF(TOP!U12&gt;0,TOP!U12 &amp; "",""),
IF(TOP!Z12&gt;0,TOP!Z12 &amp; "","")))</f>
        <v>Santa Cruz de Tenerife</v>
      </c>
      <c r="B14" s="13" t="str" cm="1">
        <f t="array" ref="B14">IF(miNúmTOP=1,IF(Tiempo!B12&gt;0,Tiempo!B12 &amp; "",""),
CHOOSE(miNúmTiempo,
IF(TOP!B12&gt;0,TOP!B12 &amp; "",""),
IF(TOP!G12&gt;0,TOP!G12 &amp; "",""),
IF(TOP!L12&gt;0,TOP!L12 &amp; "",""),
IF(TOP!Q12&gt;0,TOP!Q12 &amp; "",""),
IF(TOP!V12&gt;0,TOP!V12 &amp; "",""),
IF(TOP!AA12&gt;0,TOP!AA12 &amp; "","")))</f>
        <v>Canarias</v>
      </c>
      <c r="C14" s="23" cm="1">
        <f t="array" ref="C14">--IF(miNúmTOP=1,IF(Tiempo!C12&gt;0,Tiempo!C12 &amp; "",NA()),
CHOOSE(miNúmTiempo,
IF(TOP!C12&gt;0,TOP!C12 &amp; "",NA()),
IF(TOP!H12&gt;0,TOP!H12 &amp; "",NA()),
IF(TOP!M12&gt;0,TOP!M12 &amp; "",NA()),
IF(TOP!R12&gt;0,TOP!R12 &amp; "",NA()),
IF(TOP!W12&gt;0,TOP!W12 &amp; "",NA()),
IF(TOP!AB12&gt;0,TOP!AB12 &amp; "",NA())))</f>
        <v>45404</v>
      </c>
      <c r="D14" s="24" cm="1">
        <f t="array" ref="D14">IF($A14=D$1,IFERROR(INDEX($N14:$S14,1,miNúmTiempo),NA()),NA())</f>
        <v>25.9</v>
      </c>
      <c r="E14" s="24" t="e" cm="1">
        <f t="array" ref="E14">IF($A14=E$1,IFERROR(INDEX($N14:$S14,1,miNúmTiempo),NA()),NA())</f>
        <v>#N/A</v>
      </c>
      <c r="F14" s="24" t="e" cm="1">
        <f t="array" ref="F14">IF($A14=F$1,IFERROR(INDEX($N14:$S14,1,miNúmTiempo),NA()),NA())</f>
        <v>#N/A</v>
      </c>
      <c r="G14" s="24" t="e" cm="1">
        <f t="array" ref="G14">IF($A14=G$1,IFERROR(INDEX($N14:$S14,1,miNúmTiempo),NA()),NA())</f>
        <v>#N/A</v>
      </c>
      <c r="H14" s="24" t="e" cm="1">
        <f t="array" ref="H14">IF($A14=H$1,IFERROR(INDEX($N14:$S14,1,miNúmTiempo),NA()),NA())</f>
        <v>#N/A</v>
      </c>
      <c r="I14" s="24" t="e" cm="1">
        <f t="array" ref="I14">IF($A14=I$1,IFERROR(INDEX($N14:$S14,1,miNúmTiempo),NA()),NA())</f>
        <v>#N/A</v>
      </c>
      <c r="J14" s="24" t="e" cm="1">
        <f t="array" ref="J14">IF($A14=J$1,IFERROR(INDEX($N14:$S14,1,miNúmTiempo),NA()),NA())</f>
        <v>#N/A</v>
      </c>
      <c r="K14" s="24" t="e" cm="1">
        <f t="array" ref="K14">IF($A14=K$1,IFERROR(INDEX($N14:$S14,1,miNúmTiempo),NA()),NA())</f>
        <v>#N/A</v>
      </c>
      <c r="L14" s="24" t="e" cm="1">
        <f t="array" ref="L14">IF($A14=L$1,IFERROR(INDEX($N14:$S14,1,miNúmTiempo),NA()),NA())</f>
        <v>#N/A</v>
      </c>
      <c r="M14" s="24" t="e" cm="1">
        <f t="array" ref="M14">IF($A14=M$1,IFERROR(INDEX($N14:$S14,1,miNúmTiempo),NA()),NA())</f>
        <v>#N/A</v>
      </c>
      <c r="N14" s="12" cm="1">
        <f t="array" ref="N14">IF(miNúmTOP=1,IF(Tiempo!$A12="","",Tiempo!D12),IF(TOP!$A12="","",TOP!D12))</f>
        <v>25.9</v>
      </c>
      <c r="O14" s="12" cm="1">
        <f t="array" ref="O14">IF(miNúmTOP=1,IF(Tiempo!$A12="","",Tiempo!E12),IF(TOP!$F12="","",TOP!I12))</f>
        <v>19.8</v>
      </c>
      <c r="P14" s="12" cm="1">
        <f t="array" ref="P14">IF(miNúmTOP=1,IF(Tiempo!$A12="","",Tiempo!F12),IF(TOP!$K12="","",TOP!N12))</f>
        <v>-10.199999999999999</v>
      </c>
      <c r="Q14" s="12" cm="1">
        <f t="array" ref="Q14">IF(miNúmTOP=1,IF(Tiempo!$A12="","",Tiempo!G12),IF(TOP!$P12="","",TOP!S12))</f>
        <v>64</v>
      </c>
      <c r="R14" s="12" cm="1">
        <f t="array" ref="R14">IF(miNúmTOP=1,IF(Tiempo!$A12="","",Tiempo!H12),IF(TOP!$U12="","",TOP!X12))</f>
        <v>47</v>
      </c>
      <c r="S14" s="31" cm="1">
        <f t="array" ref="S14">IF(miNúmTOP=1,IF(Tiempo!$A12="","",Tiempo!I12),IF(TOP!$Z12="","",TOP!AC12))</f>
        <v>0</v>
      </c>
    </row>
    <row r="15" spans="1:19" x14ac:dyDescent="0.35">
      <c r="A15" s="13" t="str" cm="1">
        <f t="array" ref="A15">IF(miNúmTOP=1,IF(Tiempo!A13&gt;0,Tiempo!A13 &amp; "",""),
CHOOSE(miNúmTiempo,
IF(TOP!A13&gt;0,TOP!A13 &amp; "",""),
IF(TOP!F13&gt;0,TOP!F13 &amp; "",""),
IF(TOP!K13&gt;0,TOP!K13 &amp; "",""),
IF(TOP!P13&gt;0,TOP!P13 &amp; "",""),
IF(TOP!U13&gt;0,TOP!U13 &amp; "",""),
IF(TOP!Z13&gt;0,TOP!Z13 &amp; "","")))</f>
        <v>Santa Cruz de Tenerife</v>
      </c>
      <c r="B15" s="13" t="str" cm="1">
        <f t="array" ref="B15">IF(miNúmTOP=1,IF(Tiempo!B13&gt;0,Tiempo!B13 &amp; "",""),
CHOOSE(miNúmTiempo,
IF(TOP!B13&gt;0,TOP!B13 &amp; "",""),
IF(TOP!G13&gt;0,TOP!G13 &amp; "",""),
IF(TOP!L13&gt;0,TOP!L13 &amp; "",""),
IF(TOP!Q13&gt;0,TOP!Q13 &amp; "",""),
IF(TOP!V13&gt;0,TOP!V13 &amp; "",""),
IF(TOP!AA13&gt;0,TOP!AA13 &amp; "","")))</f>
        <v>Canarias</v>
      </c>
      <c r="C15" s="23" cm="1">
        <f t="array" ref="C15">--IF(miNúmTOP=1,IF(Tiempo!C13&gt;0,Tiempo!C13 &amp; "",NA()),
CHOOSE(miNúmTiempo,
IF(TOP!C13&gt;0,TOP!C13 &amp; "",NA()),
IF(TOP!H13&gt;0,TOP!H13 &amp; "",NA()),
IF(TOP!M13&gt;0,TOP!M13 &amp; "",NA()),
IF(TOP!R13&gt;0,TOP!R13 &amp; "",NA()),
IF(TOP!W13&gt;0,TOP!W13 &amp; "",NA()),
IF(TOP!AB13&gt;0,TOP!AB13 &amp; "",NA())))</f>
        <v>45405</v>
      </c>
      <c r="D15" s="24" cm="1">
        <f t="array" ref="D15">IF($A15=D$1,IFERROR(INDEX($N15:$S15,1,miNúmTiempo),NA()),NA())</f>
        <v>27.4</v>
      </c>
      <c r="E15" s="24" t="e" cm="1">
        <f t="array" ref="E15">IF($A15=E$1,IFERROR(INDEX($N15:$S15,1,miNúmTiempo),NA()),NA())</f>
        <v>#N/A</v>
      </c>
      <c r="F15" s="24" t="e" cm="1">
        <f t="array" ref="F15">IF($A15=F$1,IFERROR(INDEX($N15:$S15,1,miNúmTiempo),NA()),NA())</f>
        <v>#N/A</v>
      </c>
      <c r="G15" s="24" t="e" cm="1">
        <f t="array" ref="G15">IF($A15=G$1,IFERROR(INDEX($N15:$S15,1,miNúmTiempo),NA()),NA())</f>
        <v>#N/A</v>
      </c>
      <c r="H15" s="24" t="e" cm="1">
        <f t="array" ref="H15">IF($A15=H$1,IFERROR(INDEX($N15:$S15,1,miNúmTiempo),NA()),NA())</f>
        <v>#N/A</v>
      </c>
      <c r="I15" s="24" t="e" cm="1">
        <f t="array" ref="I15">IF($A15=I$1,IFERROR(INDEX($N15:$S15,1,miNúmTiempo),NA()),NA())</f>
        <v>#N/A</v>
      </c>
      <c r="J15" s="24" t="e" cm="1">
        <f t="array" ref="J15">IF($A15=J$1,IFERROR(INDEX($N15:$S15,1,miNúmTiempo),NA()),NA())</f>
        <v>#N/A</v>
      </c>
      <c r="K15" s="24" t="e" cm="1">
        <f t="array" ref="K15">IF($A15=K$1,IFERROR(INDEX($N15:$S15,1,miNúmTiempo),NA()),NA())</f>
        <v>#N/A</v>
      </c>
      <c r="L15" s="24" t="e" cm="1">
        <f t="array" ref="L15">IF($A15=L$1,IFERROR(INDEX($N15:$S15,1,miNúmTiempo),NA()),NA())</f>
        <v>#N/A</v>
      </c>
      <c r="M15" s="24" t="e" cm="1">
        <f t="array" ref="M15">IF($A15=M$1,IFERROR(INDEX($N15:$S15,1,miNúmTiempo),NA()),NA())</f>
        <v>#N/A</v>
      </c>
      <c r="N15" s="12" cm="1">
        <f t="array" ref="N15">IF(miNúmTOP=1,IF(Tiempo!$A13="","",Tiempo!D13),IF(TOP!$A13="","",TOP!D13))</f>
        <v>27.4</v>
      </c>
      <c r="O15" s="12" cm="1">
        <f t="array" ref="O15">IF(miNúmTOP=1,IF(Tiempo!$A13="","",Tiempo!E13),IF(TOP!$F13="","",TOP!I13))</f>
        <v>19.8</v>
      </c>
      <c r="P15" s="12" cm="1">
        <f t="array" ref="P15">IF(miNúmTOP=1,IF(Tiempo!$A13="","",Tiempo!F13),IF(TOP!$K13="","",TOP!N13))</f>
        <v>-11.4</v>
      </c>
      <c r="Q15" s="12" cm="1">
        <f t="array" ref="Q15">IF(miNúmTOP=1,IF(Tiempo!$A13="","",Tiempo!G13),IF(TOP!$P13="","",TOP!S13))</f>
        <v>45</v>
      </c>
      <c r="R15" s="12" cm="1">
        <f t="array" ref="R15">IF(miNúmTOP=1,IF(Tiempo!$A13="","",Tiempo!H13),IF(TOP!$U13="","",TOP!X13))</f>
        <v>30</v>
      </c>
      <c r="S15" s="31" cm="1">
        <f t="array" ref="S15">IF(miNúmTOP=1,IF(Tiempo!$A13="","",Tiempo!I13),IF(TOP!$Z13="","",TOP!AC13))</f>
        <v>0</v>
      </c>
    </row>
    <row r="16" spans="1:19" x14ac:dyDescent="0.35">
      <c r="A16" s="13" t="str" cm="1">
        <f t="array" ref="A16">IF(miNúmTOP=1,IF(Tiempo!A14&gt;0,Tiempo!A14 &amp; "",""),
CHOOSE(miNúmTiempo,
IF(TOP!A14&gt;0,TOP!A14 &amp; "",""),
IF(TOP!F14&gt;0,TOP!F14 &amp; "",""),
IF(TOP!K14&gt;0,TOP!K14 &amp; "",""),
IF(TOP!P14&gt;0,TOP!P14 &amp; "",""),
IF(TOP!U14&gt;0,TOP!U14 &amp; "",""),
IF(TOP!Z14&gt;0,TOP!Z14 &amp; "","")))</f>
        <v>Santa Cruz de Tenerife</v>
      </c>
      <c r="B16" s="13" t="str" cm="1">
        <f t="array" ref="B16">IF(miNúmTOP=1,IF(Tiempo!B14&gt;0,Tiempo!B14 &amp; "",""),
CHOOSE(miNúmTiempo,
IF(TOP!B14&gt;0,TOP!B14 &amp; "",""),
IF(TOP!G14&gt;0,TOP!G14 &amp; "",""),
IF(TOP!L14&gt;0,TOP!L14 &amp; "",""),
IF(TOP!Q14&gt;0,TOP!Q14 &amp; "",""),
IF(TOP!V14&gt;0,TOP!V14 &amp; "",""),
IF(TOP!AA14&gt;0,TOP!AA14 &amp; "","")))</f>
        <v>Canarias</v>
      </c>
      <c r="C16" s="23" cm="1">
        <f t="array" ref="C16">--IF(miNúmTOP=1,IF(Tiempo!C14&gt;0,Tiempo!C14 &amp; "",NA()),
CHOOSE(miNúmTiempo,
IF(TOP!C14&gt;0,TOP!C14 &amp; "",NA()),
IF(TOP!H14&gt;0,TOP!H14 &amp; "",NA()),
IF(TOP!M14&gt;0,TOP!M14 &amp; "",NA()),
IF(TOP!R14&gt;0,TOP!R14 &amp; "",NA()),
IF(TOP!W14&gt;0,TOP!W14 &amp; "",NA()),
IF(TOP!AB14&gt;0,TOP!AB14 &amp; "",NA())))</f>
        <v>45406</v>
      </c>
      <c r="D16" s="24" cm="1">
        <f t="array" ref="D16">IF($A16=D$1,IFERROR(INDEX($N16:$S16,1,miNúmTiempo),NA()),NA())</f>
        <v>28.5</v>
      </c>
      <c r="E16" s="24" t="e" cm="1">
        <f t="array" ref="E16">IF($A16=E$1,IFERROR(INDEX($N16:$S16,1,miNúmTiempo),NA()),NA())</f>
        <v>#N/A</v>
      </c>
      <c r="F16" s="24" t="e" cm="1">
        <f t="array" ref="F16">IF($A16=F$1,IFERROR(INDEX($N16:$S16,1,miNúmTiempo),NA()),NA())</f>
        <v>#N/A</v>
      </c>
      <c r="G16" s="24" t="e" cm="1">
        <f t="array" ref="G16">IF($A16=G$1,IFERROR(INDEX($N16:$S16,1,miNúmTiempo),NA()),NA())</f>
        <v>#N/A</v>
      </c>
      <c r="H16" s="24" t="e" cm="1">
        <f t="array" ref="H16">IF($A16=H$1,IFERROR(INDEX($N16:$S16,1,miNúmTiempo),NA()),NA())</f>
        <v>#N/A</v>
      </c>
      <c r="I16" s="24" t="e" cm="1">
        <f t="array" ref="I16">IF($A16=I$1,IFERROR(INDEX($N16:$S16,1,miNúmTiempo),NA()),NA())</f>
        <v>#N/A</v>
      </c>
      <c r="J16" s="24" t="e" cm="1">
        <f t="array" ref="J16">IF($A16=J$1,IFERROR(INDEX($N16:$S16,1,miNúmTiempo),NA()),NA())</f>
        <v>#N/A</v>
      </c>
      <c r="K16" s="24" t="e" cm="1">
        <f t="array" ref="K16">IF($A16=K$1,IFERROR(INDEX($N16:$S16,1,miNúmTiempo),NA()),NA())</f>
        <v>#N/A</v>
      </c>
      <c r="L16" s="24" t="e" cm="1">
        <f t="array" ref="L16">IF($A16=L$1,IFERROR(INDEX($N16:$S16,1,miNúmTiempo),NA()),NA())</f>
        <v>#N/A</v>
      </c>
      <c r="M16" s="24" t="e" cm="1">
        <f t="array" ref="M16">IF($A16=M$1,IFERROR(INDEX($N16:$S16,1,miNúmTiempo),NA()),NA())</f>
        <v>#N/A</v>
      </c>
      <c r="N16" s="12" cm="1">
        <f t="array" ref="N16">IF(miNúmTOP=1,IF(Tiempo!$A14="","",Tiempo!D14),IF(TOP!$A14="","",TOP!D14))</f>
        <v>28.5</v>
      </c>
      <c r="O16" s="12" cm="1">
        <f t="array" ref="O16">IF(miNúmTOP=1,IF(Tiempo!$A14="","",Tiempo!E14),IF(TOP!$F14="","",TOP!I14))</f>
        <v>20.8</v>
      </c>
      <c r="P16" s="12" cm="1">
        <f t="array" ref="P16">IF(miNúmTOP=1,IF(Tiempo!$A14="","",Tiempo!F14),IF(TOP!$K14="","",TOP!N14))</f>
        <v>-10.7</v>
      </c>
      <c r="Q16" s="12" cm="1">
        <f t="array" ref="Q16">IF(miNúmTOP=1,IF(Tiempo!$A14="","",Tiempo!G14),IF(TOP!$P14="","",TOP!S14))</f>
        <v>40</v>
      </c>
      <c r="R16" s="12" cm="1">
        <f t="array" ref="R16">IF(miNúmTOP=1,IF(Tiempo!$A14="","",Tiempo!H14),IF(TOP!$U14="","",TOP!X14))</f>
        <v>28</v>
      </c>
      <c r="S16" s="31" cm="1">
        <f t="array" ref="S16">IF(miNúmTOP=1,IF(Tiempo!$A14="","",Tiempo!I14),IF(TOP!$Z14="","",TOP!AC14))</f>
        <v>0</v>
      </c>
    </row>
    <row r="17" spans="1:19" x14ac:dyDescent="0.35">
      <c r="A17" s="13" t="str" cm="1">
        <f t="array" ref="A17">IF(miNúmTOP=1,IF(Tiempo!A15&gt;0,Tiempo!A15 &amp; "",""),
CHOOSE(miNúmTiempo,
IF(TOP!A15&gt;0,TOP!A15 &amp; "",""),
IF(TOP!F15&gt;0,TOP!F15 &amp; "",""),
IF(TOP!K15&gt;0,TOP!K15 &amp; "",""),
IF(TOP!P15&gt;0,TOP!P15 &amp; "",""),
IF(TOP!U15&gt;0,TOP!U15 &amp; "",""),
IF(TOP!Z15&gt;0,TOP!Z15 &amp; "","")))</f>
        <v>Santa Cruz de Tenerife</v>
      </c>
      <c r="B17" s="13" t="str" cm="1">
        <f t="array" ref="B17">IF(miNúmTOP=1,IF(Tiempo!B15&gt;0,Tiempo!B15 &amp; "",""),
CHOOSE(miNúmTiempo,
IF(TOP!B15&gt;0,TOP!B15 &amp; "",""),
IF(TOP!G15&gt;0,TOP!G15 &amp; "",""),
IF(TOP!L15&gt;0,TOP!L15 &amp; "",""),
IF(TOP!Q15&gt;0,TOP!Q15 &amp; "",""),
IF(TOP!V15&gt;0,TOP!V15 &amp; "",""),
IF(TOP!AA15&gt;0,TOP!AA15 &amp; "","")))</f>
        <v>Canarias</v>
      </c>
      <c r="C17" s="23" cm="1">
        <f t="array" ref="C17">--IF(miNúmTOP=1,IF(Tiempo!C15&gt;0,Tiempo!C15 &amp; "",NA()),
CHOOSE(miNúmTiempo,
IF(TOP!C15&gt;0,TOP!C15 &amp; "",NA()),
IF(TOP!H15&gt;0,TOP!H15 &amp; "",NA()),
IF(TOP!M15&gt;0,TOP!M15 &amp; "",NA()),
IF(TOP!R15&gt;0,TOP!R15 &amp; "",NA()),
IF(TOP!W15&gt;0,TOP!W15 &amp; "",NA()),
IF(TOP!AB15&gt;0,TOP!AB15 &amp; "",NA())))</f>
        <v>45407</v>
      </c>
      <c r="D17" s="24" cm="1">
        <f t="array" ref="D17">IF($A17=D$1,IFERROR(INDEX($N17:$S17,1,miNúmTiempo),NA()),NA())</f>
        <v>26.9</v>
      </c>
      <c r="E17" s="24" t="e" cm="1">
        <f t="array" ref="E17">IF($A17=E$1,IFERROR(INDEX($N17:$S17,1,miNúmTiempo),NA()),NA())</f>
        <v>#N/A</v>
      </c>
      <c r="F17" s="24" t="e" cm="1">
        <f t="array" ref="F17">IF($A17=F$1,IFERROR(INDEX($N17:$S17,1,miNúmTiempo),NA()),NA())</f>
        <v>#N/A</v>
      </c>
      <c r="G17" s="24" t="e" cm="1">
        <f t="array" ref="G17">IF($A17=G$1,IFERROR(INDEX($N17:$S17,1,miNúmTiempo),NA()),NA())</f>
        <v>#N/A</v>
      </c>
      <c r="H17" s="24" t="e" cm="1">
        <f t="array" ref="H17">IF($A17=H$1,IFERROR(INDEX($N17:$S17,1,miNúmTiempo),NA()),NA())</f>
        <v>#N/A</v>
      </c>
      <c r="I17" s="24" t="e" cm="1">
        <f t="array" ref="I17">IF($A17=I$1,IFERROR(INDEX($N17:$S17,1,miNúmTiempo),NA()),NA())</f>
        <v>#N/A</v>
      </c>
      <c r="J17" s="24" t="e" cm="1">
        <f t="array" ref="J17">IF($A17=J$1,IFERROR(INDEX($N17:$S17,1,miNúmTiempo),NA()),NA())</f>
        <v>#N/A</v>
      </c>
      <c r="K17" s="24" t="e" cm="1">
        <f t="array" ref="K17">IF($A17=K$1,IFERROR(INDEX($N17:$S17,1,miNúmTiempo),NA()),NA())</f>
        <v>#N/A</v>
      </c>
      <c r="L17" s="24" t="e" cm="1">
        <f t="array" ref="L17">IF($A17=L$1,IFERROR(INDEX($N17:$S17,1,miNúmTiempo),NA()),NA())</f>
        <v>#N/A</v>
      </c>
      <c r="M17" s="24" t="e" cm="1">
        <f t="array" ref="M17">IF($A17=M$1,IFERROR(INDEX($N17:$S17,1,miNúmTiempo),NA()),NA())</f>
        <v>#N/A</v>
      </c>
      <c r="N17" s="12" cm="1">
        <f t="array" ref="N17">IF(miNúmTOP=1,IF(Tiempo!$A15="","",Tiempo!D15),IF(TOP!$A15="","",TOP!D15))</f>
        <v>26.9</v>
      </c>
      <c r="O17" s="12" cm="1">
        <f t="array" ref="O17">IF(miNúmTOP=1,IF(Tiempo!$A15="","",Tiempo!E15),IF(TOP!$F15="","",TOP!I15))</f>
        <v>19.7</v>
      </c>
      <c r="P17" s="12" cm="1">
        <f t="array" ref="P17">IF(miNúmTOP=1,IF(Tiempo!$A15="","",Tiempo!F15),IF(TOP!$K15="","",TOP!N15))</f>
        <v>-6.8</v>
      </c>
      <c r="Q17" s="12" cm="1">
        <f t="array" ref="Q17">IF(miNúmTOP=1,IF(Tiempo!$A15="","",Tiempo!G15),IF(TOP!$P15="","",TOP!S15))</f>
        <v>53</v>
      </c>
      <c r="R17" s="12" cm="1">
        <f t="array" ref="R17">IF(miNúmTOP=1,IF(Tiempo!$A15="","",Tiempo!H15),IF(TOP!$U15="","",TOP!X15))</f>
        <v>40</v>
      </c>
      <c r="S17" s="31" cm="1">
        <f t="array" ref="S17">IF(miNúmTOP=1,IF(Tiempo!$A15="","",Tiempo!I15),IF(TOP!$Z15="","",TOP!AC15))</f>
        <v>0.4</v>
      </c>
    </row>
    <row r="18" spans="1:19" x14ac:dyDescent="0.35">
      <c r="A18" s="13" t="str" cm="1">
        <f t="array" ref="A18">IF(miNúmTOP=1,IF(Tiempo!A16&gt;0,Tiempo!A16 &amp; "",""),
CHOOSE(miNúmTiempo,
IF(TOP!A16&gt;0,TOP!A16 &amp; "",""),
IF(TOP!F16&gt;0,TOP!F16 &amp; "",""),
IF(TOP!K16&gt;0,TOP!K16 &amp; "",""),
IF(TOP!P16&gt;0,TOP!P16 &amp; "",""),
IF(TOP!U16&gt;0,TOP!U16 &amp; "",""),
IF(TOP!Z16&gt;0,TOP!Z16 &amp; "","")))</f>
        <v>Las Palmas</v>
      </c>
      <c r="B18" s="13" t="str" cm="1">
        <f t="array" ref="B18">IF(miNúmTOP=1,IF(Tiempo!B16&gt;0,Tiempo!B16 &amp; "",""),
CHOOSE(miNúmTiempo,
IF(TOP!B16&gt;0,TOP!B16 &amp; "",""),
IF(TOP!G16&gt;0,TOP!G16 &amp; "",""),
IF(TOP!L16&gt;0,TOP!L16 &amp; "",""),
IF(TOP!Q16&gt;0,TOP!Q16 &amp; "",""),
IF(TOP!V16&gt;0,TOP!V16 &amp; "",""),
IF(TOP!AA16&gt;0,TOP!AA16 &amp; "","")))</f>
        <v>Canarias</v>
      </c>
      <c r="C18" s="23" cm="1">
        <f t="array" ref="C18">--IF(miNúmTOP=1,IF(Tiempo!C16&gt;0,Tiempo!C16 &amp; "",NA()),
CHOOSE(miNúmTiempo,
IF(TOP!C16&gt;0,TOP!C16 &amp; "",NA()),
IF(TOP!H16&gt;0,TOP!H16 &amp; "",NA()),
IF(TOP!M16&gt;0,TOP!M16 &amp; "",NA()),
IF(TOP!R16&gt;0,TOP!R16 &amp; "",NA()),
IF(TOP!W16&gt;0,TOP!W16 &amp; "",NA()),
IF(TOP!AB16&gt;0,TOP!AB16 &amp; "",NA())))</f>
        <v>45394</v>
      </c>
      <c r="D18" s="24" t="e" cm="1">
        <f t="array" ref="D18">IF($A18=D$1,IFERROR(INDEX($N18:$S18,1,miNúmTiempo),NA()),NA())</f>
        <v>#N/A</v>
      </c>
      <c r="E18" s="24" cm="1">
        <f t="array" ref="E18">IF($A18=E$1,IFERROR(INDEX($N18:$S18,1,miNúmTiempo),NA()),NA())</f>
        <v>36.299999999999997</v>
      </c>
      <c r="F18" s="24" t="e" cm="1">
        <f t="array" ref="F18">IF($A18=F$1,IFERROR(INDEX($N18:$S18,1,miNúmTiempo),NA()),NA())</f>
        <v>#N/A</v>
      </c>
      <c r="G18" s="24" t="e" cm="1">
        <f t="array" ref="G18">IF($A18=G$1,IFERROR(INDEX($N18:$S18,1,miNúmTiempo),NA()),NA())</f>
        <v>#N/A</v>
      </c>
      <c r="H18" s="24" t="e" cm="1">
        <f t="array" ref="H18">IF($A18=H$1,IFERROR(INDEX($N18:$S18,1,miNúmTiempo),NA()),NA())</f>
        <v>#N/A</v>
      </c>
      <c r="I18" s="24" t="e" cm="1">
        <f t="array" ref="I18">IF($A18=I$1,IFERROR(INDEX($N18:$S18,1,miNúmTiempo),NA()),NA())</f>
        <v>#N/A</v>
      </c>
      <c r="J18" s="24" t="e" cm="1">
        <f t="array" ref="J18">IF($A18=J$1,IFERROR(INDEX($N18:$S18,1,miNúmTiempo),NA()),NA())</f>
        <v>#N/A</v>
      </c>
      <c r="K18" s="24" t="e" cm="1">
        <f t="array" ref="K18">IF($A18=K$1,IFERROR(INDEX($N18:$S18,1,miNúmTiempo),NA()),NA())</f>
        <v>#N/A</v>
      </c>
      <c r="L18" s="24" t="e" cm="1">
        <f t="array" ref="L18">IF($A18=L$1,IFERROR(INDEX($N18:$S18,1,miNúmTiempo),NA()),NA())</f>
        <v>#N/A</v>
      </c>
      <c r="M18" s="24" t="e" cm="1">
        <f t="array" ref="M18">IF($A18=M$1,IFERROR(INDEX($N18:$S18,1,miNúmTiempo),NA()),NA())</f>
        <v>#N/A</v>
      </c>
      <c r="N18" s="12" cm="1">
        <f t="array" ref="N18">IF(miNúmTOP=1,IF(Tiempo!$A16="","",Tiempo!D16),IF(TOP!$A16="","",TOP!D16))</f>
        <v>36.299999999999997</v>
      </c>
      <c r="O18" s="12" cm="1">
        <f t="array" ref="O18">IF(miNúmTOP=1,IF(Tiempo!$A16="","",Tiempo!E16),IF(TOP!$F16="","",TOP!I16))</f>
        <v>25.9</v>
      </c>
      <c r="P18" s="12" cm="1">
        <f t="array" ref="P18">IF(miNúmTOP=1,IF(Tiempo!$A16="","",Tiempo!F16),IF(TOP!$K16="","",TOP!N16))</f>
        <v>0.1</v>
      </c>
      <c r="Q18" s="12" cm="1">
        <f t="array" ref="Q18">IF(miNúmTOP=1,IF(Tiempo!$A16="","",Tiempo!G16),IF(TOP!$P16="","",TOP!S16))</f>
        <v>54</v>
      </c>
      <c r="R18" s="12" cm="1">
        <f t="array" ref="R18">IF(miNúmTOP=1,IF(Tiempo!$A16="","",Tiempo!H16),IF(TOP!$U16="","",TOP!X16))</f>
        <v>23</v>
      </c>
      <c r="S18" s="31" cm="1">
        <f t="array" ref="S18">IF(miNúmTOP=1,IF(Tiempo!$A16="","",Tiempo!I16),IF(TOP!$Z16="","",TOP!AC16))</f>
        <v>0</v>
      </c>
    </row>
    <row r="19" spans="1:19" x14ac:dyDescent="0.35">
      <c r="A19" s="13" t="str" cm="1">
        <f t="array" ref="A19">IF(miNúmTOP=1,IF(Tiempo!A17&gt;0,Tiempo!A17 &amp; "",""),
CHOOSE(miNúmTiempo,
IF(TOP!A17&gt;0,TOP!A17 &amp; "",""),
IF(TOP!F17&gt;0,TOP!F17 &amp; "",""),
IF(TOP!K17&gt;0,TOP!K17 &amp; "",""),
IF(TOP!P17&gt;0,TOP!P17 &amp; "",""),
IF(TOP!U17&gt;0,TOP!U17 &amp; "",""),
IF(TOP!Z17&gt;0,TOP!Z17 &amp; "","")))</f>
        <v>Las Palmas</v>
      </c>
      <c r="B19" s="13" t="str" cm="1">
        <f t="array" ref="B19">IF(miNúmTOP=1,IF(Tiempo!B17&gt;0,Tiempo!B17 &amp; "",""),
CHOOSE(miNúmTiempo,
IF(TOP!B17&gt;0,TOP!B17 &amp; "",""),
IF(TOP!G17&gt;0,TOP!G17 &amp; "",""),
IF(TOP!L17&gt;0,TOP!L17 &amp; "",""),
IF(TOP!Q17&gt;0,TOP!Q17 &amp; "",""),
IF(TOP!V17&gt;0,TOP!V17 &amp; "",""),
IF(TOP!AA17&gt;0,TOP!AA17 &amp; "","")))</f>
        <v>Canarias</v>
      </c>
      <c r="C19" s="23" cm="1">
        <f t="array" ref="C19">--IF(miNúmTOP=1,IF(Tiempo!C17&gt;0,Tiempo!C17 &amp; "",NA()),
CHOOSE(miNúmTiempo,
IF(TOP!C17&gt;0,TOP!C17 &amp; "",NA()),
IF(TOP!H17&gt;0,TOP!H17 &amp; "",NA()),
IF(TOP!M17&gt;0,TOP!M17 &amp; "",NA()),
IF(TOP!R17&gt;0,TOP!R17 &amp; "",NA()),
IF(TOP!W17&gt;0,TOP!W17 &amp; "",NA()),
IF(TOP!AB17&gt;0,TOP!AB17 &amp; "",NA())))</f>
        <v>45395</v>
      </c>
      <c r="D19" s="24" t="e" cm="1">
        <f t="array" ref="D19">IF($A19=D$1,IFERROR(INDEX($N19:$S19,1,miNúmTiempo),NA()),NA())</f>
        <v>#N/A</v>
      </c>
      <c r="E19" s="24" cm="1">
        <f t="array" ref="E19">IF($A19=E$1,IFERROR(INDEX($N19:$S19,1,miNúmTiempo),NA()),NA())</f>
        <v>34.4</v>
      </c>
      <c r="F19" s="24" t="e" cm="1">
        <f t="array" ref="F19">IF($A19=F$1,IFERROR(INDEX($N19:$S19,1,miNúmTiempo),NA()),NA())</f>
        <v>#N/A</v>
      </c>
      <c r="G19" s="24" t="e" cm="1">
        <f t="array" ref="G19">IF($A19=G$1,IFERROR(INDEX($N19:$S19,1,miNúmTiempo),NA()),NA())</f>
        <v>#N/A</v>
      </c>
      <c r="H19" s="24" t="e" cm="1">
        <f t="array" ref="H19">IF($A19=H$1,IFERROR(INDEX($N19:$S19,1,miNúmTiempo),NA()),NA())</f>
        <v>#N/A</v>
      </c>
      <c r="I19" s="24" t="e" cm="1">
        <f t="array" ref="I19">IF($A19=I$1,IFERROR(INDEX($N19:$S19,1,miNúmTiempo),NA()),NA())</f>
        <v>#N/A</v>
      </c>
      <c r="J19" s="24" t="e" cm="1">
        <f t="array" ref="J19">IF($A19=J$1,IFERROR(INDEX($N19:$S19,1,miNúmTiempo),NA()),NA())</f>
        <v>#N/A</v>
      </c>
      <c r="K19" s="24" t="e" cm="1">
        <f t="array" ref="K19">IF($A19=K$1,IFERROR(INDEX($N19:$S19,1,miNúmTiempo),NA()),NA())</f>
        <v>#N/A</v>
      </c>
      <c r="L19" s="24" t="e" cm="1">
        <f t="array" ref="L19">IF($A19=L$1,IFERROR(INDEX($N19:$S19,1,miNúmTiempo),NA()),NA())</f>
        <v>#N/A</v>
      </c>
      <c r="M19" s="24" t="e" cm="1">
        <f t="array" ref="M19">IF($A19=M$1,IFERROR(INDEX($N19:$S19,1,miNúmTiempo),NA()),NA())</f>
        <v>#N/A</v>
      </c>
      <c r="N19" s="12" cm="1">
        <f t="array" ref="N19">IF(miNúmTOP=1,IF(Tiempo!$A17="","",Tiempo!D17),IF(TOP!$A17="","",TOP!D17))</f>
        <v>34.4</v>
      </c>
      <c r="O19" s="12" cm="1">
        <f t="array" ref="O19">IF(miNúmTOP=1,IF(Tiempo!$A17="","",Tiempo!E17),IF(TOP!$F17="","",TOP!I17))</f>
        <v>24.7</v>
      </c>
      <c r="P19" s="12" cm="1">
        <f t="array" ref="P19">IF(miNúmTOP=1,IF(Tiempo!$A17="","",Tiempo!F17),IF(TOP!$K17="","",TOP!N17))</f>
        <v>1.9</v>
      </c>
      <c r="Q19" s="12" cm="1">
        <f t="array" ref="Q19">IF(miNúmTOP=1,IF(Tiempo!$A17="","",Tiempo!G17),IF(TOP!$P17="","",TOP!S17))</f>
        <v>50</v>
      </c>
      <c r="R19" s="12" cm="1">
        <f t="array" ref="R19">IF(miNúmTOP=1,IF(Tiempo!$A17="","",Tiempo!H17),IF(TOP!$U17="","",TOP!X17))</f>
        <v>22</v>
      </c>
      <c r="S19" s="31" cm="1">
        <f t="array" ref="S19">IF(miNúmTOP=1,IF(Tiempo!$A17="","",Tiempo!I17),IF(TOP!$Z17="","",TOP!AC17))</f>
        <v>0</v>
      </c>
    </row>
    <row r="20" spans="1:19" x14ac:dyDescent="0.35">
      <c r="A20" s="13" t="str" cm="1">
        <f t="array" ref="A20">IF(miNúmTOP=1,IF(Tiempo!A18&gt;0,Tiempo!A18 &amp; "",""),
CHOOSE(miNúmTiempo,
IF(TOP!A18&gt;0,TOP!A18 &amp; "",""),
IF(TOP!F18&gt;0,TOP!F18 &amp; "",""),
IF(TOP!K18&gt;0,TOP!K18 &amp; "",""),
IF(TOP!P18&gt;0,TOP!P18 &amp; "",""),
IF(TOP!U18&gt;0,TOP!U18 &amp; "",""),
IF(TOP!Z18&gt;0,TOP!Z18 &amp; "","")))</f>
        <v>Las Palmas</v>
      </c>
      <c r="B20" s="13" t="str" cm="1">
        <f t="array" ref="B20">IF(miNúmTOP=1,IF(Tiempo!B18&gt;0,Tiempo!B18 &amp; "",""),
CHOOSE(miNúmTiempo,
IF(TOP!B18&gt;0,TOP!B18 &amp; "",""),
IF(TOP!G18&gt;0,TOP!G18 &amp; "",""),
IF(TOP!L18&gt;0,TOP!L18 &amp; "",""),
IF(TOP!Q18&gt;0,TOP!Q18 &amp; "",""),
IF(TOP!V18&gt;0,TOP!V18 &amp; "",""),
IF(TOP!AA18&gt;0,TOP!AA18 &amp; "","")))</f>
        <v>Canarias</v>
      </c>
      <c r="C20" s="23" cm="1">
        <f t="array" ref="C20">--IF(miNúmTOP=1,IF(Tiempo!C18&gt;0,Tiempo!C18 &amp; "",NA()),
CHOOSE(miNúmTiempo,
IF(TOP!C18&gt;0,TOP!C18 &amp; "",NA()),
IF(TOP!H18&gt;0,TOP!H18 &amp; "",NA()),
IF(TOP!M18&gt;0,TOP!M18 &amp; "",NA()),
IF(TOP!R18&gt;0,TOP!R18 &amp; "",NA()),
IF(TOP!W18&gt;0,TOP!W18 &amp; "",NA()),
IF(TOP!AB18&gt;0,TOP!AB18 &amp; "",NA())))</f>
        <v>45396</v>
      </c>
      <c r="D20" s="24" t="e" cm="1">
        <f t="array" ref="D20">IF($A20=D$1,IFERROR(INDEX($N20:$S20,1,miNúmTiempo),NA()),NA())</f>
        <v>#N/A</v>
      </c>
      <c r="E20" s="24" cm="1">
        <f t="array" ref="E20">IF($A20=E$1,IFERROR(INDEX($N20:$S20,1,miNúmTiempo),NA()),NA())</f>
        <v>34.9</v>
      </c>
      <c r="F20" s="24" t="e" cm="1">
        <f t="array" ref="F20">IF($A20=F$1,IFERROR(INDEX($N20:$S20,1,miNúmTiempo),NA()),NA())</f>
        <v>#N/A</v>
      </c>
      <c r="G20" s="24" t="e" cm="1">
        <f t="array" ref="G20">IF($A20=G$1,IFERROR(INDEX($N20:$S20,1,miNúmTiempo),NA()),NA())</f>
        <v>#N/A</v>
      </c>
      <c r="H20" s="24" t="e" cm="1">
        <f t="array" ref="H20">IF($A20=H$1,IFERROR(INDEX($N20:$S20,1,miNúmTiempo),NA()),NA())</f>
        <v>#N/A</v>
      </c>
      <c r="I20" s="24" t="e" cm="1">
        <f t="array" ref="I20">IF($A20=I$1,IFERROR(INDEX($N20:$S20,1,miNúmTiempo),NA()),NA())</f>
        <v>#N/A</v>
      </c>
      <c r="J20" s="24" t="e" cm="1">
        <f t="array" ref="J20">IF($A20=J$1,IFERROR(INDEX($N20:$S20,1,miNúmTiempo),NA()),NA())</f>
        <v>#N/A</v>
      </c>
      <c r="K20" s="24" t="e" cm="1">
        <f t="array" ref="K20">IF($A20=K$1,IFERROR(INDEX($N20:$S20,1,miNúmTiempo),NA()),NA())</f>
        <v>#N/A</v>
      </c>
      <c r="L20" s="24" t="e" cm="1">
        <f t="array" ref="L20">IF($A20=L$1,IFERROR(INDEX($N20:$S20,1,miNúmTiempo),NA()),NA())</f>
        <v>#N/A</v>
      </c>
      <c r="M20" s="24" t="e" cm="1">
        <f t="array" ref="M20">IF($A20=M$1,IFERROR(INDEX($N20:$S20,1,miNúmTiempo),NA()),NA())</f>
        <v>#N/A</v>
      </c>
      <c r="N20" s="12" cm="1">
        <f t="array" ref="N20">IF(miNúmTOP=1,IF(Tiempo!$A18="","",Tiempo!D18),IF(TOP!$A18="","",TOP!D18))</f>
        <v>34.9</v>
      </c>
      <c r="O20" s="12" cm="1">
        <f t="array" ref="O20">IF(miNúmTOP=1,IF(Tiempo!$A18="","",Tiempo!E18),IF(TOP!$F18="","",TOP!I18))</f>
        <v>23.4</v>
      </c>
      <c r="P20" s="12" cm="1">
        <f t="array" ref="P20">IF(miNúmTOP=1,IF(Tiempo!$A18="","",Tiempo!F18),IF(TOP!$K18="","",TOP!N18))</f>
        <v>3.5</v>
      </c>
      <c r="Q20" s="12" cm="1">
        <f t="array" ref="Q20">IF(miNúmTOP=1,IF(Tiempo!$A18="","",Tiempo!G18),IF(TOP!$P18="","",TOP!S18))</f>
        <v>52</v>
      </c>
      <c r="R20" s="12" cm="1">
        <f t="array" ref="R20">IF(miNúmTOP=1,IF(Tiempo!$A18="","",Tiempo!H18),IF(TOP!$U18="","",TOP!X18))</f>
        <v>32</v>
      </c>
      <c r="S20" s="31" cm="1">
        <f t="array" ref="S20">IF(miNúmTOP=1,IF(Tiempo!$A18="","",Tiempo!I18),IF(TOP!$Z18="","",TOP!AC18))</f>
        <v>0</v>
      </c>
    </row>
    <row r="21" spans="1:19" x14ac:dyDescent="0.35">
      <c r="A21" s="13" t="str" cm="1">
        <f t="array" ref="A21">IF(miNúmTOP=1,IF(Tiempo!A19&gt;0,Tiempo!A19 &amp; "",""),
CHOOSE(miNúmTiempo,
IF(TOP!A19&gt;0,TOP!A19 &amp; "",""),
IF(TOP!F19&gt;0,TOP!F19 &amp; "",""),
IF(TOP!K19&gt;0,TOP!K19 &amp; "",""),
IF(TOP!P19&gt;0,TOP!P19 &amp; "",""),
IF(TOP!U19&gt;0,TOP!U19 &amp; "",""),
IF(TOP!Z19&gt;0,TOP!Z19 &amp; "","")))</f>
        <v>Las Palmas</v>
      </c>
      <c r="B21" s="13" t="str" cm="1">
        <f t="array" ref="B21">IF(miNúmTOP=1,IF(Tiempo!B19&gt;0,Tiempo!B19 &amp; "",""),
CHOOSE(miNúmTiempo,
IF(TOP!B19&gt;0,TOP!B19 &amp; "",""),
IF(TOP!G19&gt;0,TOP!G19 &amp; "",""),
IF(TOP!L19&gt;0,TOP!L19 &amp; "",""),
IF(TOP!Q19&gt;0,TOP!Q19 &amp; "",""),
IF(TOP!V19&gt;0,TOP!V19 &amp; "",""),
IF(TOP!AA19&gt;0,TOP!AA19 &amp; "","")))</f>
        <v>Canarias</v>
      </c>
      <c r="C21" s="23" cm="1">
        <f t="array" ref="C21">--IF(miNúmTOP=1,IF(Tiempo!C19&gt;0,Tiempo!C19 &amp; "",NA()),
CHOOSE(miNúmTiempo,
IF(TOP!C19&gt;0,TOP!C19 &amp; "",NA()),
IF(TOP!H19&gt;0,TOP!H19 &amp; "",NA()),
IF(TOP!M19&gt;0,TOP!M19 &amp; "",NA()),
IF(TOP!R19&gt;0,TOP!R19 &amp; "",NA()),
IF(TOP!W19&gt;0,TOP!W19 &amp; "",NA()),
IF(TOP!AB19&gt;0,TOP!AB19 &amp; "",NA())))</f>
        <v>45397</v>
      </c>
      <c r="D21" s="24" t="e" cm="1">
        <f t="array" ref="D21">IF($A21=D$1,IFERROR(INDEX($N21:$S21,1,miNúmTiempo),NA()),NA())</f>
        <v>#N/A</v>
      </c>
      <c r="E21" s="24" cm="1">
        <f t="array" ref="E21">IF($A21=E$1,IFERROR(INDEX($N21:$S21,1,miNúmTiempo),NA()),NA())</f>
        <v>34.700000000000003</v>
      </c>
      <c r="F21" s="24" t="e" cm="1">
        <f t="array" ref="F21">IF($A21=F$1,IFERROR(INDEX($N21:$S21,1,miNúmTiempo),NA()),NA())</f>
        <v>#N/A</v>
      </c>
      <c r="G21" s="24" t="e" cm="1">
        <f t="array" ref="G21">IF($A21=G$1,IFERROR(INDEX($N21:$S21,1,miNúmTiempo),NA()),NA())</f>
        <v>#N/A</v>
      </c>
      <c r="H21" s="24" t="e" cm="1">
        <f t="array" ref="H21">IF($A21=H$1,IFERROR(INDEX($N21:$S21,1,miNúmTiempo),NA()),NA())</f>
        <v>#N/A</v>
      </c>
      <c r="I21" s="24" t="e" cm="1">
        <f t="array" ref="I21">IF($A21=I$1,IFERROR(INDEX($N21:$S21,1,miNúmTiempo),NA()),NA())</f>
        <v>#N/A</v>
      </c>
      <c r="J21" s="24" t="e" cm="1">
        <f t="array" ref="J21">IF($A21=J$1,IFERROR(INDEX($N21:$S21,1,miNúmTiempo),NA()),NA())</f>
        <v>#N/A</v>
      </c>
      <c r="K21" s="24" t="e" cm="1">
        <f t="array" ref="K21">IF($A21=K$1,IFERROR(INDEX($N21:$S21,1,miNúmTiempo),NA()),NA())</f>
        <v>#N/A</v>
      </c>
      <c r="L21" s="24" t="e" cm="1">
        <f t="array" ref="L21">IF($A21=L$1,IFERROR(INDEX($N21:$S21,1,miNúmTiempo),NA()),NA())</f>
        <v>#N/A</v>
      </c>
      <c r="M21" s="24" t="e" cm="1">
        <f t="array" ref="M21">IF($A21=M$1,IFERROR(INDEX($N21:$S21,1,miNúmTiempo),NA()),NA())</f>
        <v>#N/A</v>
      </c>
      <c r="N21" s="12" cm="1">
        <f t="array" ref="N21">IF(miNúmTOP=1,IF(Tiempo!$A19="","",Tiempo!D19),IF(TOP!$A19="","",TOP!D19))</f>
        <v>34.700000000000003</v>
      </c>
      <c r="O21" s="12" cm="1">
        <f t="array" ref="O21">IF(miNúmTOP=1,IF(Tiempo!$A19="","",Tiempo!E19),IF(TOP!$F19="","",TOP!I19))</f>
        <v>23.7</v>
      </c>
      <c r="P21" s="12" cm="1">
        <f t="array" ref="P21">IF(miNúmTOP=1,IF(Tiempo!$A19="","",Tiempo!F19),IF(TOP!$K19="","",TOP!N19))</f>
        <v>1.5</v>
      </c>
      <c r="Q21" s="12" cm="1">
        <f t="array" ref="Q21">IF(miNúmTOP=1,IF(Tiempo!$A19="","",Tiempo!G19),IF(TOP!$P19="","",TOP!S19))</f>
        <v>66</v>
      </c>
      <c r="R21" s="12" cm="1">
        <f t="array" ref="R21">IF(miNúmTOP=1,IF(Tiempo!$A19="","",Tiempo!H19),IF(TOP!$U19="","",TOP!X19))</f>
        <v>49</v>
      </c>
      <c r="S21" s="31" cm="1">
        <f t="array" ref="S21">IF(miNúmTOP=1,IF(Tiempo!$A19="","",Tiempo!I19),IF(TOP!$Z19="","",TOP!AC19))</f>
        <v>0</v>
      </c>
    </row>
    <row r="22" spans="1:19" x14ac:dyDescent="0.35">
      <c r="A22" s="13" t="str" cm="1">
        <f t="array" ref="A22">IF(miNúmTOP=1,IF(Tiempo!A20&gt;0,Tiempo!A20 &amp; "",""),
CHOOSE(miNúmTiempo,
IF(TOP!A20&gt;0,TOP!A20 &amp; "",""),
IF(TOP!F20&gt;0,TOP!F20 &amp; "",""),
IF(TOP!K20&gt;0,TOP!K20 &amp; "",""),
IF(TOP!P20&gt;0,TOP!P20 &amp; "",""),
IF(TOP!U20&gt;0,TOP!U20 &amp; "",""),
IF(TOP!Z20&gt;0,TOP!Z20 &amp; "","")))</f>
        <v>Las Palmas</v>
      </c>
      <c r="B22" s="13" t="str" cm="1">
        <f t="array" ref="B22">IF(miNúmTOP=1,IF(Tiempo!B20&gt;0,Tiempo!B20 &amp; "",""),
CHOOSE(miNúmTiempo,
IF(TOP!B20&gt;0,TOP!B20 &amp; "",""),
IF(TOP!G20&gt;0,TOP!G20 &amp; "",""),
IF(TOP!L20&gt;0,TOP!L20 &amp; "",""),
IF(TOP!Q20&gt;0,TOP!Q20 &amp; "",""),
IF(TOP!V20&gt;0,TOP!V20 &amp; "",""),
IF(TOP!AA20&gt;0,TOP!AA20 &amp; "","")))</f>
        <v>Canarias</v>
      </c>
      <c r="C22" s="23" cm="1">
        <f t="array" ref="C22">--IF(miNúmTOP=1,IF(Tiempo!C20&gt;0,Tiempo!C20 &amp; "",NA()),
CHOOSE(miNúmTiempo,
IF(TOP!C20&gt;0,TOP!C20 &amp; "",NA()),
IF(TOP!H20&gt;0,TOP!H20 &amp; "",NA()),
IF(TOP!M20&gt;0,TOP!M20 &amp; "",NA()),
IF(TOP!R20&gt;0,TOP!R20 &amp; "",NA()),
IF(TOP!W20&gt;0,TOP!W20 &amp; "",NA()),
IF(TOP!AB20&gt;0,TOP!AB20 &amp; "",NA())))</f>
        <v>45398</v>
      </c>
      <c r="D22" s="24" t="e" cm="1">
        <f t="array" ref="D22">IF($A22=D$1,IFERROR(INDEX($N22:$S22,1,miNúmTiempo),NA()),NA())</f>
        <v>#N/A</v>
      </c>
      <c r="E22" s="24" cm="1">
        <f t="array" ref="E22">IF($A22=E$1,IFERROR(INDEX($N22:$S22,1,miNúmTiempo),NA()),NA())</f>
        <v>31.4</v>
      </c>
      <c r="F22" s="24" t="e" cm="1">
        <f t="array" ref="F22">IF($A22=F$1,IFERROR(INDEX($N22:$S22,1,miNúmTiempo),NA()),NA())</f>
        <v>#N/A</v>
      </c>
      <c r="G22" s="24" t="e" cm="1">
        <f t="array" ref="G22">IF($A22=G$1,IFERROR(INDEX($N22:$S22,1,miNúmTiempo),NA()),NA())</f>
        <v>#N/A</v>
      </c>
      <c r="H22" s="24" t="e" cm="1">
        <f t="array" ref="H22">IF($A22=H$1,IFERROR(INDEX($N22:$S22,1,miNúmTiempo),NA()),NA())</f>
        <v>#N/A</v>
      </c>
      <c r="I22" s="24" t="e" cm="1">
        <f t="array" ref="I22">IF($A22=I$1,IFERROR(INDEX($N22:$S22,1,miNúmTiempo),NA()),NA())</f>
        <v>#N/A</v>
      </c>
      <c r="J22" s="24" t="e" cm="1">
        <f t="array" ref="J22">IF($A22=J$1,IFERROR(INDEX($N22:$S22,1,miNúmTiempo),NA()),NA())</f>
        <v>#N/A</v>
      </c>
      <c r="K22" s="24" t="e" cm="1">
        <f t="array" ref="K22">IF($A22=K$1,IFERROR(INDEX($N22:$S22,1,miNúmTiempo),NA()),NA())</f>
        <v>#N/A</v>
      </c>
      <c r="L22" s="24" t="e" cm="1">
        <f t="array" ref="L22">IF($A22=L$1,IFERROR(INDEX($N22:$S22,1,miNúmTiempo),NA()),NA())</f>
        <v>#N/A</v>
      </c>
      <c r="M22" s="24" t="e" cm="1">
        <f t="array" ref="M22">IF($A22=M$1,IFERROR(INDEX($N22:$S22,1,miNúmTiempo),NA()),NA())</f>
        <v>#N/A</v>
      </c>
      <c r="N22" s="12" cm="1">
        <f t="array" ref="N22">IF(miNúmTOP=1,IF(Tiempo!$A20="","",Tiempo!D20),IF(TOP!$A20="","",TOP!D20))</f>
        <v>31.4</v>
      </c>
      <c r="O22" s="12" cm="1">
        <f t="array" ref="O22">IF(miNúmTOP=1,IF(Tiempo!$A20="","",Tiempo!E20),IF(TOP!$F20="","",TOP!I20))</f>
        <v>21.4</v>
      </c>
      <c r="P22" s="12" cm="1">
        <f t="array" ref="P22">IF(miNúmTOP=1,IF(Tiempo!$A20="","",Tiempo!F20),IF(TOP!$K20="","",TOP!N20))</f>
        <v>-4.5999999999999996</v>
      </c>
      <c r="Q22" s="12" cm="1">
        <f t="array" ref="Q22">IF(miNúmTOP=1,IF(Tiempo!$A20="","",Tiempo!G20),IF(TOP!$P20="","",TOP!S20))</f>
        <v>92</v>
      </c>
      <c r="R22" s="12" cm="1">
        <f t="array" ref="R22">IF(miNúmTOP=1,IF(Tiempo!$A20="","",Tiempo!H20),IF(TOP!$U20="","",TOP!X20))</f>
        <v>73</v>
      </c>
      <c r="S22" s="31" cm="1">
        <f t="array" ref="S22">IF(miNúmTOP=1,IF(Tiempo!$A20="","",Tiempo!I20),IF(TOP!$Z20="","",TOP!AC20))</f>
        <v>0</v>
      </c>
    </row>
    <row r="23" spans="1:19" x14ac:dyDescent="0.35">
      <c r="A23" s="13" t="str" cm="1">
        <f t="array" ref="A23">IF(miNúmTOP=1,IF(Tiempo!A21&gt;0,Tiempo!A21 &amp; "",""),
CHOOSE(miNúmTiempo,
IF(TOP!A21&gt;0,TOP!A21 &amp; "",""),
IF(TOP!F21&gt;0,TOP!F21 &amp; "",""),
IF(TOP!K21&gt;0,TOP!K21 &amp; "",""),
IF(TOP!P21&gt;0,TOP!P21 &amp; "",""),
IF(TOP!U21&gt;0,TOP!U21 &amp; "",""),
IF(TOP!Z21&gt;0,TOP!Z21 &amp; "","")))</f>
        <v>Las Palmas</v>
      </c>
      <c r="B23" s="13" t="str" cm="1">
        <f t="array" ref="B23">IF(miNúmTOP=1,IF(Tiempo!B21&gt;0,Tiempo!B21 &amp; "",""),
CHOOSE(miNúmTiempo,
IF(TOP!B21&gt;0,TOP!B21 &amp; "",""),
IF(TOP!G21&gt;0,TOP!G21 &amp; "",""),
IF(TOP!L21&gt;0,TOP!L21 &amp; "",""),
IF(TOP!Q21&gt;0,TOP!Q21 &amp; "",""),
IF(TOP!V21&gt;0,TOP!V21 &amp; "",""),
IF(TOP!AA21&gt;0,TOP!AA21 &amp; "","")))</f>
        <v>Canarias</v>
      </c>
      <c r="C23" s="23" cm="1">
        <f t="array" ref="C23">--IF(miNúmTOP=1,IF(Tiempo!C21&gt;0,Tiempo!C21 &amp; "",NA()),
CHOOSE(miNúmTiempo,
IF(TOP!C21&gt;0,TOP!C21 &amp; "",NA()),
IF(TOP!H21&gt;0,TOP!H21 &amp; "",NA()),
IF(TOP!M21&gt;0,TOP!M21 &amp; "",NA()),
IF(TOP!R21&gt;0,TOP!R21 &amp; "",NA()),
IF(TOP!W21&gt;0,TOP!W21 &amp; "",NA()),
IF(TOP!AB21&gt;0,TOP!AB21 &amp; "",NA())))</f>
        <v>45399</v>
      </c>
      <c r="D23" s="24" t="e" cm="1">
        <f t="array" ref="D23">IF($A23=D$1,IFERROR(INDEX($N23:$S23,1,miNúmTiempo),NA()),NA())</f>
        <v>#N/A</v>
      </c>
      <c r="E23" s="24" cm="1">
        <f t="array" ref="E23">IF($A23=E$1,IFERROR(INDEX($N23:$S23,1,miNúmTiempo),NA()),NA())</f>
        <v>31.3</v>
      </c>
      <c r="F23" s="24" t="e" cm="1">
        <f t="array" ref="F23">IF($A23=F$1,IFERROR(INDEX($N23:$S23,1,miNúmTiempo),NA()),NA())</f>
        <v>#N/A</v>
      </c>
      <c r="G23" s="24" t="e" cm="1">
        <f t="array" ref="G23">IF($A23=G$1,IFERROR(INDEX($N23:$S23,1,miNúmTiempo),NA()),NA())</f>
        <v>#N/A</v>
      </c>
      <c r="H23" s="24" t="e" cm="1">
        <f t="array" ref="H23">IF($A23=H$1,IFERROR(INDEX($N23:$S23,1,miNúmTiempo),NA()),NA())</f>
        <v>#N/A</v>
      </c>
      <c r="I23" s="24" t="e" cm="1">
        <f t="array" ref="I23">IF($A23=I$1,IFERROR(INDEX($N23:$S23,1,miNúmTiempo),NA()),NA())</f>
        <v>#N/A</v>
      </c>
      <c r="J23" s="24" t="e" cm="1">
        <f t="array" ref="J23">IF($A23=J$1,IFERROR(INDEX($N23:$S23,1,miNúmTiempo),NA()),NA())</f>
        <v>#N/A</v>
      </c>
      <c r="K23" s="24" t="e" cm="1">
        <f t="array" ref="K23">IF($A23=K$1,IFERROR(INDEX($N23:$S23,1,miNúmTiempo),NA()),NA())</f>
        <v>#N/A</v>
      </c>
      <c r="L23" s="24" t="e" cm="1">
        <f t="array" ref="L23">IF($A23=L$1,IFERROR(INDEX($N23:$S23,1,miNúmTiempo),NA()),NA())</f>
        <v>#N/A</v>
      </c>
      <c r="M23" s="24" t="e" cm="1">
        <f t="array" ref="M23">IF($A23=M$1,IFERROR(INDEX($N23:$S23,1,miNúmTiempo),NA()),NA())</f>
        <v>#N/A</v>
      </c>
      <c r="N23" s="12" cm="1">
        <f t="array" ref="N23">IF(miNúmTOP=1,IF(Tiempo!$A21="","",Tiempo!D21),IF(TOP!$A21="","",TOP!D21))</f>
        <v>31.3</v>
      </c>
      <c r="O23" s="12" cm="1">
        <f t="array" ref="O23">IF(miNúmTOP=1,IF(Tiempo!$A21="","",Tiempo!E21),IF(TOP!$F21="","",TOP!I21))</f>
        <v>20</v>
      </c>
      <c r="P23" s="12" cm="1">
        <f t="array" ref="P23">IF(miNúmTOP=1,IF(Tiempo!$A21="","",Tiempo!F21),IF(TOP!$K21="","",TOP!N21))</f>
        <v>-5.9</v>
      </c>
      <c r="Q23" s="12" cm="1">
        <f t="array" ref="Q23">IF(miNúmTOP=1,IF(Tiempo!$A21="","",Tiempo!G21),IF(TOP!$P21="","",TOP!S21))</f>
        <v>81</v>
      </c>
      <c r="R23" s="12" cm="1">
        <f t="array" ref="R23">IF(miNúmTOP=1,IF(Tiempo!$A21="","",Tiempo!H21),IF(TOP!$U21="","",TOP!X21))</f>
        <v>85</v>
      </c>
      <c r="S23" s="31" cm="1">
        <f t="array" ref="S23">IF(miNúmTOP=1,IF(Tiempo!$A21="","",Tiempo!I21),IF(TOP!$Z21="","",TOP!AC21))</f>
        <v>0</v>
      </c>
    </row>
    <row r="24" spans="1:19" x14ac:dyDescent="0.35">
      <c r="A24" s="13" t="str" cm="1">
        <f t="array" ref="A24">IF(miNúmTOP=1,IF(Tiempo!A22&gt;0,Tiempo!A22 &amp; "",""),
CHOOSE(miNúmTiempo,
IF(TOP!A22&gt;0,TOP!A22 &amp; "",""),
IF(TOP!F22&gt;0,TOP!F22 &amp; "",""),
IF(TOP!K22&gt;0,TOP!K22 &amp; "",""),
IF(TOP!P22&gt;0,TOP!P22 &amp; "",""),
IF(TOP!U22&gt;0,TOP!U22 &amp; "",""),
IF(TOP!Z22&gt;0,TOP!Z22 &amp; "","")))</f>
        <v>Las Palmas</v>
      </c>
      <c r="B24" s="13" t="str" cm="1">
        <f t="array" ref="B24">IF(miNúmTOP=1,IF(Tiempo!B22&gt;0,Tiempo!B22 &amp; "",""),
CHOOSE(miNúmTiempo,
IF(TOP!B22&gt;0,TOP!B22 &amp; "",""),
IF(TOP!G22&gt;0,TOP!G22 &amp; "",""),
IF(TOP!L22&gt;0,TOP!L22 &amp; "",""),
IF(TOP!Q22&gt;0,TOP!Q22 &amp; "",""),
IF(TOP!V22&gt;0,TOP!V22 &amp; "",""),
IF(TOP!AA22&gt;0,TOP!AA22 &amp; "","")))</f>
        <v>Canarias</v>
      </c>
      <c r="C24" s="23" cm="1">
        <f t="array" ref="C24">--IF(miNúmTOP=1,IF(Tiempo!C22&gt;0,Tiempo!C22 &amp; "",NA()),
CHOOSE(miNúmTiempo,
IF(TOP!C22&gt;0,TOP!C22 &amp; "",NA()),
IF(TOP!H22&gt;0,TOP!H22 &amp; "",NA()),
IF(TOP!M22&gt;0,TOP!M22 &amp; "",NA()),
IF(TOP!R22&gt;0,TOP!R22 &amp; "",NA()),
IF(TOP!W22&gt;0,TOP!W22 &amp; "",NA()),
IF(TOP!AB22&gt;0,TOP!AB22 &amp; "",NA())))</f>
        <v>45400</v>
      </c>
      <c r="D24" s="24" t="e" cm="1">
        <f t="array" ref="D24">IF($A24=D$1,IFERROR(INDEX($N24:$S24,1,miNúmTiempo),NA()),NA())</f>
        <v>#N/A</v>
      </c>
      <c r="E24" s="24" cm="1">
        <f t="array" ref="E24">IF($A24=E$1,IFERROR(INDEX($N24:$S24,1,miNúmTiempo),NA()),NA())</f>
        <v>29.9</v>
      </c>
      <c r="F24" s="24" t="e" cm="1">
        <f t="array" ref="F24">IF($A24=F$1,IFERROR(INDEX($N24:$S24,1,miNúmTiempo),NA()),NA())</f>
        <v>#N/A</v>
      </c>
      <c r="G24" s="24" t="e" cm="1">
        <f t="array" ref="G24">IF($A24=G$1,IFERROR(INDEX($N24:$S24,1,miNúmTiempo),NA()),NA())</f>
        <v>#N/A</v>
      </c>
      <c r="H24" s="24" t="e" cm="1">
        <f t="array" ref="H24">IF($A24=H$1,IFERROR(INDEX($N24:$S24,1,miNúmTiempo),NA()),NA())</f>
        <v>#N/A</v>
      </c>
      <c r="I24" s="24" t="e" cm="1">
        <f t="array" ref="I24">IF($A24=I$1,IFERROR(INDEX($N24:$S24,1,miNúmTiempo),NA()),NA())</f>
        <v>#N/A</v>
      </c>
      <c r="J24" s="24" t="e" cm="1">
        <f t="array" ref="J24">IF($A24=J$1,IFERROR(INDEX($N24:$S24,1,miNúmTiempo),NA()),NA())</f>
        <v>#N/A</v>
      </c>
      <c r="K24" s="24" t="e" cm="1">
        <f t="array" ref="K24">IF($A24=K$1,IFERROR(INDEX($N24:$S24,1,miNúmTiempo),NA()),NA())</f>
        <v>#N/A</v>
      </c>
      <c r="L24" s="24" t="e" cm="1">
        <f t="array" ref="L24">IF($A24=L$1,IFERROR(INDEX($N24:$S24,1,miNúmTiempo),NA()),NA())</f>
        <v>#N/A</v>
      </c>
      <c r="M24" s="24" t="e" cm="1">
        <f t="array" ref="M24">IF($A24=M$1,IFERROR(INDEX($N24:$S24,1,miNúmTiempo),NA()),NA())</f>
        <v>#N/A</v>
      </c>
      <c r="N24" s="12" cm="1">
        <f t="array" ref="N24">IF(miNúmTOP=1,IF(Tiempo!$A22="","",Tiempo!D22),IF(TOP!$A22="","",TOP!D22))</f>
        <v>29.9</v>
      </c>
      <c r="O24" s="12" cm="1">
        <f t="array" ref="O24">IF(miNúmTOP=1,IF(Tiempo!$A22="","",Tiempo!E22),IF(TOP!$F22="","",TOP!I22))</f>
        <v>19.7</v>
      </c>
      <c r="P24" s="12" cm="1">
        <f t="array" ref="P24">IF(miNúmTOP=1,IF(Tiempo!$A22="","",Tiempo!F22),IF(TOP!$K22="","",TOP!N22))</f>
        <v>-6.9</v>
      </c>
      <c r="Q24" s="12" cm="1">
        <f t="array" ref="Q24">IF(miNúmTOP=1,IF(Tiempo!$A22="","",Tiempo!G22),IF(TOP!$P22="","",TOP!S22))</f>
        <v>112</v>
      </c>
      <c r="R24" s="12" cm="1">
        <f t="array" ref="R24">IF(miNúmTOP=1,IF(Tiempo!$A22="","",Tiempo!H22),IF(TOP!$U22="","",TOP!X22))</f>
        <v>79</v>
      </c>
      <c r="S24" s="31" cm="1">
        <f t="array" ref="S24">IF(miNúmTOP=1,IF(Tiempo!$A22="","",Tiempo!I22),IF(TOP!$Z22="","",TOP!AC22))</f>
        <v>6.2</v>
      </c>
    </row>
    <row r="25" spans="1:19" x14ac:dyDescent="0.35">
      <c r="A25" s="13" t="str" cm="1">
        <f t="array" ref="A25">IF(miNúmTOP=1,IF(Tiempo!A23&gt;0,Tiempo!A23 &amp; "",""),
CHOOSE(miNúmTiempo,
IF(TOP!A23&gt;0,TOP!A23 &amp; "",""),
IF(TOP!F23&gt;0,TOP!F23 &amp; "",""),
IF(TOP!K23&gt;0,TOP!K23 &amp; "",""),
IF(TOP!P23&gt;0,TOP!P23 &amp; "",""),
IF(TOP!U23&gt;0,TOP!U23 &amp; "",""),
IF(TOP!Z23&gt;0,TOP!Z23 &amp; "","")))</f>
        <v>Las Palmas</v>
      </c>
      <c r="B25" s="13" t="str" cm="1">
        <f t="array" ref="B25">IF(miNúmTOP=1,IF(Tiempo!B23&gt;0,Tiempo!B23 &amp; "",""),
CHOOSE(miNúmTiempo,
IF(TOP!B23&gt;0,TOP!B23 &amp; "",""),
IF(TOP!G23&gt;0,TOP!G23 &amp; "",""),
IF(TOP!L23&gt;0,TOP!L23 &amp; "",""),
IF(TOP!Q23&gt;0,TOP!Q23 &amp; "",""),
IF(TOP!V23&gt;0,TOP!V23 &amp; "",""),
IF(TOP!AA23&gt;0,TOP!AA23 &amp; "","")))</f>
        <v>Canarias</v>
      </c>
      <c r="C25" s="23" cm="1">
        <f t="array" ref="C25">--IF(miNúmTOP=1,IF(Tiempo!C23&gt;0,Tiempo!C23 &amp; "",NA()),
CHOOSE(miNúmTiempo,
IF(TOP!C23&gt;0,TOP!C23 &amp; "",NA()),
IF(TOP!H23&gt;0,TOP!H23 &amp; "",NA()),
IF(TOP!M23&gt;0,TOP!M23 &amp; "",NA()),
IF(TOP!R23&gt;0,TOP!R23 &amp; "",NA()),
IF(TOP!W23&gt;0,TOP!W23 &amp; "",NA()),
IF(TOP!AB23&gt;0,TOP!AB23 &amp; "",NA())))</f>
        <v>45401</v>
      </c>
      <c r="D25" s="24" t="e" cm="1">
        <f t="array" ref="D25">IF($A25=D$1,IFERROR(INDEX($N25:$S25,1,miNúmTiempo),NA()),NA())</f>
        <v>#N/A</v>
      </c>
      <c r="E25" s="24" cm="1">
        <f t="array" ref="E25">IF($A25=E$1,IFERROR(INDEX($N25:$S25,1,miNúmTiempo),NA()),NA())</f>
        <v>28.5</v>
      </c>
      <c r="F25" s="24" t="e" cm="1">
        <f t="array" ref="F25">IF($A25=F$1,IFERROR(INDEX($N25:$S25,1,miNúmTiempo),NA()),NA())</f>
        <v>#N/A</v>
      </c>
      <c r="G25" s="24" t="e" cm="1">
        <f t="array" ref="G25">IF($A25=G$1,IFERROR(INDEX($N25:$S25,1,miNúmTiempo),NA()),NA())</f>
        <v>#N/A</v>
      </c>
      <c r="H25" s="24" t="e" cm="1">
        <f t="array" ref="H25">IF($A25=H$1,IFERROR(INDEX($N25:$S25,1,miNúmTiempo),NA()),NA())</f>
        <v>#N/A</v>
      </c>
      <c r="I25" s="24" t="e" cm="1">
        <f t="array" ref="I25">IF($A25=I$1,IFERROR(INDEX($N25:$S25,1,miNúmTiempo),NA()),NA())</f>
        <v>#N/A</v>
      </c>
      <c r="J25" s="24" t="e" cm="1">
        <f t="array" ref="J25">IF($A25=J$1,IFERROR(INDEX($N25:$S25,1,miNúmTiempo),NA()),NA())</f>
        <v>#N/A</v>
      </c>
      <c r="K25" s="24" t="e" cm="1">
        <f t="array" ref="K25">IF($A25=K$1,IFERROR(INDEX($N25:$S25,1,miNúmTiempo),NA()),NA())</f>
        <v>#N/A</v>
      </c>
      <c r="L25" s="24" t="e" cm="1">
        <f t="array" ref="L25">IF($A25=L$1,IFERROR(INDEX($N25:$S25,1,miNúmTiempo),NA()),NA())</f>
        <v>#N/A</v>
      </c>
      <c r="M25" s="24" t="e" cm="1">
        <f t="array" ref="M25">IF($A25=M$1,IFERROR(INDEX($N25:$S25,1,miNúmTiempo),NA()),NA())</f>
        <v>#N/A</v>
      </c>
      <c r="N25" s="12" cm="1">
        <f t="array" ref="N25">IF(miNúmTOP=1,IF(Tiempo!$A23="","",Tiempo!D23),IF(TOP!$A23="","",TOP!D23))</f>
        <v>28.5</v>
      </c>
      <c r="O25" s="12" cm="1">
        <f t="array" ref="O25">IF(miNúmTOP=1,IF(Tiempo!$A23="","",Tiempo!E23),IF(TOP!$F23="","",TOP!I23))</f>
        <v>20.8</v>
      </c>
      <c r="P25" s="12" cm="1">
        <f t="array" ref="P25">IF(miNúmTOP=1,IF(Tiempo!$A23="","",Tiempo!F23),IF(TOP!$K23="","",TOP!N23))</f>
        <v>-6.5</v>
      </c>
      <c r="Q25" s="12" cm="1">
        <f t="array" ref="Q25">IF(miNúmTOP=1,IF(Tiempo!$A23="","",Tiempo!G23),IF(TOP!$P23="","",TOP!S23))</f>
        <v>54</v>
      </c>
      <c r="R25" s="12" cm="1">
        <f t="array" ref="R25">IF(miNúmTOP=1,IF(Tiempo!$A23="","",Tiempo!H23),IF(TOP!$U23="","",TOP!X23))</f>
        <v>66</v>
      </c>
      <c r="S25" s="31" cm="1">
        <f t="array" ref="S25">IF(miNúmTOP=1,IF(Tiempo!$A23="","",Tiempo!I23),IF(TOP!$Z23="","",TOP!AC23))</f>
        <v>0</v>
      </c>
    </row>
    <row r="26" spans="1:19" x14ac:dyDescent="0.35">
      <c r="A26" s="13" t="str" cm="1">
        <f t="array" ref="A26">IF(miNúmTOP=1,IF(Tiempo!A24&gt;0,Tiempo!A24 &amp; "",""),
CHOOSE(miNúmTiempo,
IF(TOP!A24&gt;0,TOP!A24 &amp; "",""),
IF(TOP!F24&gt;0,TOP!F24 &amp; "",""),
IF(TOP!K24&gt;0,TOP!K24 &amp; "",""),
IF(TOP!P24&gt;0,TOP!P24 &amp; "",""),
IF(TOP!U24&gt;0,TOP!U24 &amp; "",""),
IF(TOP!Z24&gt;0,TOP!Z24 &amp; "","")))</f>
        <v>Las Palmas</v>
      </c>
      <c r="B26" s="13" t="str" cm="1">
        <f t="array" ref="B26">IF(miNúmTOP=1,IF(Tiempo!B24&gt;0,Tiempo!B24 &amp; "",""),
CHOOSE(miNúmTiempo,
IF(TOP!B24&gt;0,TOP!B24 &amp; "",""),
IF(TOP!G24&gt;0,TOP!G24 &amp; "",""),
IF(TOP!L24&gt;0,TOP!L24 &amp; "",""),
IF(TOP!Q24&gt;0,TOP!Q24 &amp; "",""),
IF(TOP!V24&gt;0,TOP!V24 &amp; "",""),
IF(TOP!AA24&gt;0,TOP!AA24 &amp; "","")))</f>
        <v>Canarias</v>
      </c>
      <c r="C26" s="23" cm="1">
        <f t="array" ref="C26">--IF(miNúmTOP=1,IF(Tiempo!C24&gt;0,Tiempo!C24 &amp; "",NA()),
CHOOSE(miNúmTiempo,
IF(TOP!C24&gt;0,TOP!C24 &amp; "",NA()),
IF(TOP!H24&gt;0,TOP!H24 &amp; "",NA()),
IF(TOP!M24&gt;0,TOP!M24 &amp; "",NA()),
IF(TOP!R24&gt;0,TOP!R24 &amp; "",NA()),
IF(TOP!W24&gt;0,TOP!W24 &amp; "",NA()),
IF(TOP!AB24&gt;0,TOP!AB24 &amp; "",NA())))</f>
        <v>45402</v>
      </c>
      <c r="D26" s="24" t="e" cm="1">
        <f t="array" ref="D26">IF($A26=D$1,IFERROR(INDEX($N26:$S26,1,miNúmTiempo),NA()),NA())</f>
        <v>#N/A</v>
      </c>
      <c r="E26" s="24" cm="1">
        <f t="array" ref="E26">IF($A26=E$1,IFERROR(INDEX($N26:$S26,1,miNúmTiempo),NA()),NA())</f>
        <v>27.3</v>
      </c>
      <c r="F26" s="24" t="e" cm="1">
        <f t="array" ref="F26">IF($A26=F$1,IFERROR(INDEX($N26:$S26,1,miNúmTiempo),NA()),NA())</f>
        <v>#N/A</v>
      </c>
      <c r="G26" s="24" t="e" cm="1">
        <f t="array" ref="G26">IF($A26=G$1,IFERROR(INDEX($N26:$S26,1,miNúmTiempo),NA()),NA())</f>
        <v>#N/A</v>
      </c>
      <c r="H26" s="24" t="e" cm="1">
        <f t="array" ref="H26">IF($A26=H$1,IFERROR(INDEX($N26:$S26,1,miNúmTiempo),NA()),NA())</f>
        <v>#N/A</v>
      </c>
      <c r="I26" s="24" t="e" cm="1">
        <f t="array" ref="I26">IF($A26=I$1,IFERROR(INDEX($N26:$S26,1,miNúmTiempo),NA()),NA())</f>
        <v>#N/A</v>
      </c>
      <c r="J26" s="24" t="e" cm="1">
        <f t="array" ref="J26">IF($A26=J$1,IFERROR(INDEX($N26:$S26,1,miNúmTiempo),NA()),NA())</f>
        <v>#N/A</v>
      </c>
      <c r="K26" s="24" t="e" cm="1">
        <f t="array" ref="K26">IF($A26=K$1,IFERROR(INDEX($N26:$S26,1,miNúmTiempo),NA()),NA())</f>
        <v>#N/A</v>
      </c>
      <c r="L26" s="24" t="e" cm="1">
        <f t="array" ref="L26">IF($A26=L$1,IFERROR(INDEX($N26:$S26,1,miNúmTiempo),NA()),NA())</f>
        <v>#N/A</v>
      </c>
      <c r="M26" s="24" t="e" cm="1">
        <f t="array" ref="M26">IF($A26=M$1,IFERROR(INDEX($N26:$S26,1,miNúmTiempo),NA()),NA())</f>
        <v>#N/A</v>
      </c>
      <c r="N26" s="12" cm="1">
        <f t="array" ref="N26">IF(miNúmTOP=1,IF(Tiempo!$A24="","",Tiempo!D24),IF(TOP!$A24="","",TOP!D24))</f>
        <v>27.3</v>
      </c>
      <c r="O26" s="12" cm="1">
        <f t="array" ref="O26">IF(miNúmTOP=1,IF(Tiempo!$A24="","",Tiempo!E24),IF(TOP!$F24="","",TOP!I24))</f>
        <v>20.7</v>
      </c>
      <c r="P26" s="12" cm="1">
        <f t="array" ref="P26">IF(miNúmTOP=1,IF(Tiempo!$A24="","",Tiempo!F24),IF(TOP!$K24="","",TOP!N24))</f>
        <v>-0.8</v>
      </c>
      <c r="Q26" s="12" cm="1">
        <f t="array" ref="Q26">IF(miNúmTOP=1,IF(Tiempo!$A24="","",Tiempo!G24),IF(TOP!$P24="","",TOP!S24))</f>
        <v>70</v>
      </c>
      <c r="R26" s="12" cm="1">
        <f t="array" ref="R26">IF(miNúmTOP=1,IF(Tiempo!$A24="","",Tiempo!H24),IF(TOP!$U24="","",TOP!X24))</f>
        <v>49</v>
      </c>
      <c r="S26" s="31" cm="1">
        <f t="array" ref="S26">IF(miNúmTOP=1,IF(Tiempo!$A24="","",Tiempo!I24),IF(TOP!$Z24="","",TOP!AC24))</f>
        <v>52.4</v>
      </c>
    </row>
    <row r="27" spans="1:19" x14ac:dyDescent="0.35">
      <c r="A27" s="13" t="str" cm="1">
        <f t="array" ref="A27">IF(miNúmTOP=1,IF(Tiempo!A25&gt;0,Tiempo!A25 &amp; "",""),
CHOOSE(miNúmTiempo,
IF(TOP!A25&gt;0,TOP!A25 &amp; "",""),
IF(TOP!F25&gt;0,TOP!F25 &amp; "",""),
IF(TOP!K25&gt;0,TOP!K25 &amp; "",""),
IF(TOP!P25&gt;0,TOP!P25 &amp; "",""),
IF(TOP!U25&gt;0,TOP!U25 &amp; "",""),
IF(TOP!Z25&gt;0,TOP!Z25 &amp; "","")))</f>
        <v>Las Palmas</v>
      </c>
      <c r="B27" s="13" t="str" cm="1">
        <f t="array" ref="B27">IF(miNúmTOP=1,IF(Tiempo!B25&gt;0,Tiempo!B25 &amp; "",""),
CHOOSE(miNúmTiempo,
IF(TOP!B25&gt;0,TOP!B25 &amp; "",""),
IF(TOP!G25&gt;0,TOP!G25 &amp; "",""),
IF(TOP!L25&gt;0,TOP!L25 &amp; "",""),
IF(TOP!Q25&gt;0,TOP!Q25 &amp; "",""),
IF(TOP!V25&gt;0,TOP!V25 &amp; "",""),
IF(TOP!AA25&gt;0,TOP!AA25 &amp; "","")))</f>
        <v>Canarias</v>
      </c>
      <c r="C27" s="23" cm="1">
        <f t="array" ref="C27">--IF(miNúmTOP=1,IF(Tiempo!C25&gt;0,Tiempo!C25 &amp; "",NA()),
CHOOSE(miNúmTiempo,
IF(TOP!C25&gt;0,TOP!C25 &amp; "",NA()),
IF(TOP!H25&gt;0,TOP!H25 &amp; "",NA()),
IF(TOP!M25&gt;0,TOP!M25 &amp; "",NA()),
IF(TOP!R25&gt;0,TOP!R25 &amp; "",NA()),
IF(TOP!W25&gt;0,TOP!W25 &amp; "",NA()),
IF(TOP!AB25&gt;0,TOP!AB25 &amp; "",NA())))</f>
        <v>45403</v>
      </c>
      <c r="D27" s="24" t="e" cm="1">
        <f t="array" ref="D27">IF($A27=D$1,IFERROR(INDEX($N27:$S27,1,miNúmTiempo),NA()),NA())</f>
        <v>#N/A</v>
      </c>
      <c r="E27" s="24" cm="1">
        <f t="array" ref="E27">IF($A27=E$1,IFERROR(INDEX($N27:$S27,1,miNúmTiempo),NA()),NA())</f>
        <v>27.6</v>
      </c>
      <c r="F27" s="24" t="e" cm="1">
        <f t="array" ref="F27">IF($A27=F$1,IFERROR(INDEX($N27:$S27,1,miNúmTiempo),NA()),NA())</f>
        <v>#N/A</v>
      </c>
      <c r="G27" s="24" t="e" cm="1">
        <f t="array" ref="G27">IF($A27=G$1,IFERROR(INDEX($N27:$S27,1,miNúmTiempo),NA()),NA())</f>
        <v>#N/A</v>
      </c>
      <c r="H27" s="24" t="e" cm="1">
        <f t="array" ref="H27">IF($A27=H$1,IFERROR(INDEX($N27:$S27,1,miNúmTiempo),NA()),NA())</f>
        <v>#N/A</v>
      </c>
      <c r="I27" s="24" t="e" cm="1">
        <f t="array" ref="I27">IF($A27=I$1,IFERROR(INDEX($N27:$S27,1,miNúmTiempo),NA()),NA())</f>
        <v>#N/A</v>
      </c>
      <c r="J27" s="24" t="e" cm="1">
        <f t="array" ref="J27">IF($A27=J$1,IFERROR(INDEX($N27:$S27,1,miNúmTiempo),NA()),NA())</f>
        <v>#N/A</v>
      </c>
      <c r="K27" s="24" t="e" cm="1">
        <f t="array" ref="K27">IF($A27=K$1,IFERROR(INDEX($N27:$S27,1,miNúmTiempo),NA()),NA())</f>
        <v>#N/A</v>
      </c>
      <c r="L27" s="24" t="e" cm="1">
        <f t="array" ref="L27">IF($A27=L$1,IFERROR(INDEX($N27:$S27,1,miNúmTiempo),NA()),NA())</f>
        <v>#N/A</v>
      </c>
      <c r="M27" s="24" t="e" cm="1">
        <f t="array" ref="M27">IF($A27=M$1,IFERROR(INDEX($N27:$S27,1,miNúmTiempo),NA()),NA())</f>
        <v>#N/A</v>
      </c>
      <c r="N27" s="12" cm="1">
        <f t="array" ref="N27">IF(miNúmTOP=1,IF(Tiempo!$A25="","",Tiempo!D25),IF(TOP!$A25="","",TOP!D25))</f>
        <v>27.6</v>
      </c>
      <c r="O27" s="12" cm="1">
        <f t="array" ref="O27">IF(miNúmTOP=1,IF(Tiempo!$A25="","",Tiempo!E25),IF(TOP!$F25="","",TOP!I25))</f>
        <v>20.100000000000001</v>
      </c>
      <c r="P27" s="12" cm="1">
        <f t="array" ref="P27">IF(miNúmTOP=1,IF(Tiempo!$A25="","",Tiempo!F25),IF(TOP!$K25="","",TOP!N25))</f>
        <v>-4.7</v>
      </c>
      <c r="Q27" s="12" cm="1">
        <f t="array" ref="Q27">IF(miNúmTOP=1,IF(Tiempo!$A25="","",Tiempo!G25),IF(TOP!$P25="","",TOP!S25))</f>
        <v>73</v>
      </c>
      <c r="R27" s="12" cm="1">
        <f t="array" ref="R27">IF(miNúmTOP=1,IF(Tiempo!$A25="","",Tiempo!H25),IF(TOP!$U25="","",TOP!X25))</f>
        <v>58</v>
      </c>
      <c r="S27" s="31" cm="1">
        <f t="array" ref="S27">IF(miNúmTOP=1,IF(Tiempo!$A25="","",Tiempo!I25),IF(TOP!$Z25="","",TOP!AC25))</f>
        <v>12</v>
      </c>
    </row>
    <row r="28" spans="1:19" x14ac:dyDescent="0.35">
      <c r="A28" s="13" t="str" cm="1">
        <f t="array" ref="A28">IF(miNúmTOP=1,IF(Tiempo!A26&gt;0,Tiempo!A26 &amp; "",""),
CHOOSE(miNúmTiempo,
IF(TOP!A26&gt;0,TOP!A26 &amp; "",""),
IF(TOP!F26&gt;0,TOP!F26 &amp; "",""),
IF(TOP!K26&gt;0,TOP!K26 &amp; "",""),
IF(TOP!P26&gt;0,TOP!P26 &amp; "",""),
IF(TOP!U26&gt;0,TOP!U26 &amp; "",""),
IF(TOP!Z26&gt;0,TOP!Z26 &amp; "","")))</f>
        <v>Las Palmas</v>
      </c>
      <c r="B28" s="13" t="str" cm="1">
        <f t="array" ref="B28">IF(miNúmTOP=1,IF(Tiempo!B26&gt;0,Tiempo!B26 &amp; "",""),
CHOOSE(miNúmTiempo,
IF(TOP!B26&gt;0,TOP!B26 &amp; "",""),
IF(TOP!G26&gt;0,TOP!G26 &amp; "",""),
IF(TOP!L26&gt;0,TOP!L26 &amp; "",""),
IF(TOP!Q26&gt;0,TOP!Q26 &amp; "",""),
IF(TOP!V26&gt;0,TOP!V26 &amp; "",""),
IF(TOP!AA26&gt;0,TOP!AA26 &amp; "","")))</f>
        <v>Canarias</v>
      </c>
      <c r="C28" s="23" cm="1">
        <f t="array" ref="C28">--IF(miNúmTOP=1,IF(Tiempo!C26&gt;0,Tiempo!C26 &amp; "",NA()),
CHOOSE(miNúmTiempo,
IF(TOP!C26&gt;0,TOP!C26 &amp; "",NA()),
IF(TOP!H26&gt;0,TOP!H26 &amp; "",NA()),
IF(TOP!M26&gt;0,TOP!M26 &amp; "",NA()),
IF(TOP!R26&gt;0,TOP!R26 &amp; "",NA()),
IF(TOP!W26&gt;0,TOP!W26 &amp; "",NA()),
IF(TOP!AB26&gt;0,TOP!AB26 &amp; "",NA())))</f>
        <v>45404</v>
      </c>
      <c r="D28" s="24" t="e" cm="1">
        <f t="array" ref="D28">IF($A28=D$1,IFERROR(INDEX($N28:$S28,1,miNúmTiempo),NA()),NA())</f>
        <v>#N/A</v>
      </c>
      <c r="E28" s="24" cm="1">
        <f t="array" ref="E28">IF($A28=E$1,IFERROR(INDEX($N28:$S28,1,miNúmTiempo),NA()),NA())</f>
        <v>26.5</v>
      </c>
      <c r="F28" s="24" t="e" cm="1">
        <f t="array" ref="F28">IF($A28=F$1,IFERROR(INDEX($N28:$S28,1,miNúmTiempo),NA()),NA())</f>
        <v>#N/A</v>
      </c>
      <c r="G28" s="24" t="e" cm="1">
        <f t="array" ref="G28">IF($A28=G$1,IFERROR(INDEX($N28:$S28,1,miNúmTiempo),NA()),NA())</f>
        <v>#N/A</v>
      </c>
      <c r="H28" s="24" t="e" cm="1">
        <f t="array" ref="H28">IF($A28=H$1,IFERROR(INDEX($N28:$S28,1,miNúmTiempo),NA()),NA())</f>
        <v>#N/A</v>
      </c>
      <c r="I28" s="24" t="e" cm="1">
        <f t="array" ref="I28">IF($A28=I$1,IFERROR(INDEX($N28:$S28,1,miNúmTiempo),NA()),NA())</f>
        <v>#N/A</v>
      </c>
      <c r="J28" s="24" t="e" cm="1">
        <f t="array" ref="J28">IF($A28=J$1,IFERROR(INDEX($N28:$S28,1,miNúmTiempo),NA()),NA())</f>
        <v>#N/A</v>
      </c>
      <c r="K28" s="24" t="e" cm="1">
        <f t="array" ref="K28">IF($A28=K$1,IFERROR(INDEX($N28:$S28,1,miNúmTiempo),NA()),NA())</f>
        <v>#N/A</v>
      </c>
      <c r="L28" s="24" t="e" cm="1">
        <f t="array" ref="L28">IF($A28=L$1,IFERROR(INDEX($N28:$S28,1,miNúmTiempo),NA()),NA())</f>
        <v>#N/A</v>
      </c>
      <c r="M28" s="24" t="e" cm="1">
        <f t="array" ref="M28">IF($A28=M$1,IFERROR(INDEX($N28:$S28,1,miNúmTiempo),NA()),NA())</f>
        <v>#N/A</v>
      </c>
      <c r="N28" s="12" cm="1">
        <f t="array" ref="N28">IF(miNúmTOP=1,IF(Tiempo!$A26="","",Tiempo!D26),IF(TOP!$A26="","",TOP!D26))</f>
        <v>26.5</v>
      </c>
      <c r="O28" s="12" cm="1">
        <f t="array" ref="O28">IF(miNúmTOP=1,IF(Tiempo!$A26="","",Tiempo!E26),IF(TOP!$F26="","",TOP!I26))</f>
        <v>20.100000000000001</v>
      </c>
      <c r="P28" s="12" cm="1">
        <f t="array" ref="P28">IF(miNúmTOP=1,IF(Tiempo!$A26="","",Tiempo!F26),IF(TOP!$K26="","",TOP!N26))</f>
        <v>-9.1999999999999993</v>
      </c>
      <c r="Q28" s="12" cm="1">
        <f t="array" ref="Q28">IF(miNúmTOP=1,IF(Tiempo!$A26="","",Tiempo!G26),IF(TOP!$P26="","",TOP!S26))</f>
        <v>85</v>
      </c>
      <c r="R28" s="12" cm="1">
        <f t="array" ref="R28">IF(miNúmTOP=1,IF(Tiempo!$A26="","",Tiempo!H26),IF(TOP!$U26="","",TOP!X26))</f>
        <v>83</v>
      </c>
      <c r="S28" s="31" cm="1">
        <f t="array" ref="S28">IF(miNúmTOP=1,IF(Tiempo!$A26="","",Tiempo!I26),IF(TOP!$Z26="","",TOP!AC26))</f>
        <v>0.2</v>
      </c>
    </row>
    <row r="29" spans="1:19" x14ac:dyDescent="0.35">
      <c r="A29" s="13" t="str" cm="1">
        <f t="array" ref="A29">IF(miNúmTOP=1,IF(Tiempo!A27&gt;0,Tiempo!A27 &amp; "",""),
CHOOSE(miNúmTiempo,
IF(TOP!A27&gt;0,TOP!A27 &amp; "",""),
IF(TOP!F27&gt;0,TOP!F27 &amp; "",""),
IF(TOP!K27&gt;0,TOP!K27 &amp; "",""),
IF(TOP!P27&gt;0,TOP!P27 &amp; "",""),
IF(TOP!U27&gt;0,TOP!U27 &amp; "",""),
IF(TOP!Z27&gt;0,TOP!Z27 &amp; "","")))</f>
        <v>Las Palmas</v>
      </c>
      <c r="B29" s="13" t="str" cm="1">
        <f t="array" ref="B29">IF(miNúmTOP=1,IF(Tiempo!B27&gt;0,Tiempo!B27 &amp; "",""),
CHOOSE(miNúmTiempo,
IF(TOP!B27&gt;0,TOP!B27 &amp; "",""),
IF(TOP!G27&gt;0,TOP!G27 &amp; "",""),
IF(TOP!L27&gt;0,TOP!L27 &amp; "",""),
IF(TOP!Q27&gt;0,TOP!Q27 &amp; "",""),
IF(TOP!V27&gt;0,TOP!V27 &amp; "",""),
IF(TOP!AA27&gt;0,TOP!AA27 &amp; "","")))</f>
        <v>Canarias</v>
      </c>
      <c r="C29" s="23" cm="1">
        <f t="array" ref="C29">--IF(miNúmTOP=1,IF(Tiempo!C27&gt;0,Tiempo!C27 &amp; "",NA()),
CHOOSE(miNúmTiempo,
IF(TOP!C27&gt;0,TOP!C27 &amp; "",NA()),
IF(TOP!H27&gt;0,TOP!H27 &amp; "",NA()),
IF(TOP!M27&gt;0,TOP!M27 &amp; "",NA()),
IF(TOP!R27&gt;0,TOP!R27 &amp; "",NA()),
IF(TOP!W27&gt;0,TOP!W27 &amp; "",NA()),
IF(TOP!AB27&gt;0,TOP!AB27 &amp; "",NA())))</f>
        <v>45405</v>
      </c>
      <c r="D29" s="24" t="e" cm="1">
        <f t="array" ref="D29">IF($A29=D$1,IFERROR(INDEX($N29:$S29,1,miNúmTiempo),NA()),NA())</f>
        <v>#N/A</v>
      </c>
      <c r="E29" s="24" cm="1">
        <f t="array" ref="E29">IF($A29=E$1,IFERROR(INDEX($N29:$S29,1,miNúmTiempo),NA()),NA())</f>
        <v>28.2</v>
      </c>
      <c r="F29" s="24" t="e" cm="1">
        <f t="array" ref="F29">IF($A29=F$1,IFERROR(INDEX($N29:$S29,1,miNúmTiempo),NA()),NA())</f>
        <v>#N/A</v>
      </c>
      <c r="G29" s="24" t="e" cm="1">
        <f t="array" ref="G29">IF($A29=G$1,IFERROR(INDEX($N29:$S29,1,miNúmTiempo),NA()),NA())</f>
        <v>#N/A</v>
      </c>
      <c r="H29" s="24" t="e" cm="1">
        <f t="array" ref="H29">IF($A29=H$1,IFERROR(INDEX($N29:$S29,1,miNúmTiempo),NA()),NA())</f>
        <v>#N/A</v>
      </c>
      <c r="I29" s="24" t="e" cm="1">
        <f t="array" ref="I29">IF($A29=I$1,IFERROR(INDEX($N29:$S29,1,miNúmTiempo),NA()),NA())</f>
        <v>#N/A</v>
      </c>
      <c r="J29" s="24" t="e" cm="1">
        <f t="array" ref="J29">IF($A29=J$1,IFERROR(INDEX($N29:$S29,1,miNúmTiempo),NA()),NA())</f>
        <v>#N/A</v>
      </c>
      <c r="K29" s="24" t="e" cm="1">
        <f t="array" ref="K29">IF($A29=K$1,IFERROR(INDEX($N29:$S29,1,miNúmTiempo),NA()),NA())</f>
        <v>#N/A</v>
      </c>
      <c r="L29" s="24" t="e" cm="1">
        <f t="array" ref="L29">IF($A29=L$1,IFERROR(INDEX($N29:$S29,1,miNúmTiempo),NA()),NA())</f>
        <v>#N/A</v>
      </c>
      <c r="M29" s="24" t="e" cm="1">
        <f t="array" ref="M29">IF($A29=M$1,IFERROR(INDEX($N29:$S29,1,miNúmTiempo),NA()),NA())</f>
        <v>#N/A</v>
      </c>
      <c r="N29" s="12" cm="1">
        <f t="array" ref="N29">IF(miNúmTOP=1,IF(Tiempo!$A27="","",Tiempo!D27),IF(TOP!$A27="","",TOP!D27))</f>
        <v>28.2</v>
      </c>
      <c r="O29" s="12" cm="1">
        <f t="array" ref="O29">IF(miNúmTOP=1,IF(Tiempo!$A27="","",Tiempo!E27),IF(TOP!$F27="","",TOP!I27))</f>
        <v>19.899999999999999</v>
      </c>
      <c r="P29" s="12" cm="1">
        <f t="array" ref="P29">IF(miNúmTOP=1,IF(Tiempo!$A27="","",Tiempo!F27),IF(TOP!$K27="","",TOP!N27))</f>
        <v>-10.5</v>
      </c>
      <c r="Q29" s="12" cm="1">
        <f t="array" ref="Q29">IF(miNúmTOP=1,IF(Tiempo!$A27="","",Tiempo!G27),IF(TOP!$P27="","",TOP!S27))</f>
        <v>100</v>
      </c>
      <c r="R29" s="12" cm="1">
        <f t="array" ref="R29">IF(miNúmTOP=1,IF(Tiempo!$A27="","",Tiempo!H27),IF(TOP!$U27="","",TOP!X27))</f>
        <v>72</v>
      </c>
      <c r="S29" s="31" cm="1">
        <f t="array" ref="S29">IF(miNúmTOP=1,IF(Tiempo!$A27="","",Tiempo!I27),IF(TOP!$Z27="","",TOP!AC27))</f>
        <v>0</v>
      </c>
    </row>
    <row r="30" spans="1:19" x14ac:dyDescent="0.35">
      <c r="A30" s="13" t="str" cm="1">
        <f t="array" ref="A30">IF(miNúmTOP=1,IF(Tiempo!A28&gt;0,Tiempo!A28 &amp; "",""),
CHOOSE(miNúmTiempo,
IF(TOP!A28&gt;0,TOP!A28 &amp; "",""),
IF(TOP!F28&gt;0,TOP!F28 &amp; "",""),
IF(TOP!K28&gt;0,TOP!K28 &amp; "",""),
IF(TOP!P28&gt;0,TOP!P28 &amp; "",""),
IF(TOP!U28&gt;0,TOP!U28 &amp; "",""),
IF(TOP!Z28&gt;0,TOP!Z28 &amp; "","")))</f>
        <v>Las Palmas</v>
      </c>
      <c r="B30" s="13" t="str" cm="1">
        <f t="array" ref="B30">IF(miNúmTOP=1,IF(Tiempo!B28&gt;0,Tiempo!B28 &amp; "",""),
CHOOSE(miNúmTiempo,
IF(TOP!B28&gt;0,TOP!B28 &amp; "",""),
IF(TOP!G28&gt;0,TOP!G28 &amp; "",""),
IF(TOP!L28&gt;0,TOP!L28 &amp; "",""),
IF(TOP!Q28&gt;0,TOP!Q28 &amp; "",""),
IF(TOP!V28&gt;0,TOP!V28 &amp; "",""),
IF(TOP!AA28&gt;0,TOP!AA28 &amp; "","")))</f>
        <v>Canarias</v>
      </c>
      <c r="C30" s="23" cm="1">
        <f t="array" ref="C30">--IF(miNúmTOP=1,IF(Tiempo!C28&gt;0,Tiempo!C28 &amp; "",NA()),
CHOOSE(miNúmTiempo,
IF(TOP!C28&gt;0,TOP!C28 &amp; "",NA()),
IF(TOP!H28&gt;0,TOP!H28 &amp; "",NA()),
IF(TOP!M28&gt;0,TOP!M28 &amp; "",NA()),
IF(TOP!R28&gt;0,TOP!R28 &amp; "",NA()),
IF(TOP!W28&gt;0,TOP!W28 &amp; "",NA()),
IF(TOP!AB28&gt;0,TOP!AB28 &amp; "",NA())))</f>
        <v>45406</v>
      </c>
      <c r="D30" s="24" t="e" cm="1">
        <f t="array" ref="D30">IF($A30=D$1,IFERROR(INDEX($N30:$S30,1,miNúmTiempo),NA()),NA())</f>
        <v>#N/A</v>
      </c>
      <c r="E30" s="24" cm="1">
        <f t="array" ref="E30">IF($A30=E$1,IFERROR(INDEX($N30:$S30,1,miNúmTiempo),NA()),NA())</f>
        <v>29.9</v>
      </c>
      <c r="F30" s="24" t="e" cm="1">
        <f t="array" ref="F30">IF($A30=F$1,IFERROR(INDEX($N30:$S30,1,miNúmTiempo),NA()),NA())</f>
        <v>#N/A</v>
      </c>
      <c r="G30" s="24" t="e" cm="1">
        <f t="array" ref="G30">IF($A30=G$1,IFERROR(INDEX($N30:$S30,1,miNúmTiempo),NA()),NA())</f>
        <v>#N/A</v>
      </c>
      <c r="H30" s="24" t="e" cm="1">
        <f t="array" ref="H30">IF($A30=H$1,IFERROR(INDEX($N30:$S30,1,miNúmTiempo),NA()),NA())</f>
        <v>#N/A</v>
      </c>
      <c r="I30" s="24" t="e" cm="1">
        <f t="array" ref="I30">IF($A30=I$1,IFERROR(INDEX($N30:$S30,1,miNúmTiempo),NA()),NA())</f>
        <v>#N/A</v>
      </c>
      <c r="J30" s="24" t="e" cm="1">
        <f t="array" ref="J30">IF($A30=J$1,IFERROR(INDEX($N30:$S30,1,miNúmTiempo),NA()),NA())</f>
        <v>#N/A</v>
      </c>
      <c r="K30" s="24" t="e" cm="1">
        <f t="array" ref="K30">IF($A30=K$1,IFERROR(INDEX($N30:$S30,1,miNúmTiempo),NA()),NA())</f>
        <v>#N/A</v>
      </c>
      <c r="L30" s="24" t="e" cm="1">
        <f t="array" ref="L30">IF($A30=L$1,IFERROR(INDEX($N30:$S30,1,miNúmTiempo),NA()),NA())</f>
        <v>#N/A</v>
      </c>
      <c r="M30" s="24" t="e" cm="1">
        <f t="array" ref="M30">IF($A30=M$1,IFERROR(INDEX($N30:$S30,1,miNúmTiempo),NA()),NA())</f>
        <v>#N/A</v>
      </c>
      <c r="N30" s="12" cm="1">
        <f t="array" ref="N30">IF(miNúmTOP=1,IF(Tiempo!$A28="","",Tiempo!D28),IF(TOP!$A28="","",TOP!D28))</f>
        <v>29.9</v>
      </c>
      <c r="O30" s="12" cm="1">
        <f t="array" ref="O30">IF(miNúmTOP=1,IF(Tiempo!$A28="","",Tiempo!E28),IF(TOP!$F28="","",TOP!I28))</f>
        <v>20.6</v>
      </c>
      <c r="P30" s="12" cm="1">
        <f t="array" ref="P30">IF(miNúmTOP=1,IF(Tiempo!$A28="","",Tiempo!F28),IF(TOP!$K28="","",TOP!N28))</f>
        <v>-9.5</v>
      </c>
      <c r="Q30" s="12" cm="1">
        <f t="array" ref="Q30">IF(miNúmTOP=1,IF(Tiempo!$A28="","",Tiempo!G28),IF(TOP!$P28="","",TOP!S28))</f>
        <v>96</v>
      </c>
      <c r="R30" s="12" cm="1">
        <f t="array" ref="R30">IF(miNúmTOP=1,IF(Tiempo!$A28="","",Tiempo!H28),IF(TOP!$U28="","",TOP!X28))</f>
        <v>76</v>
      </c>
      <c r="S30" s="31" cm="1">
        <f t="array" ref="S30">IF(miNúmTOP=1,IF(Tiempo!$A28="","",Tiempo!I28),IF(TOP!$Z28="","",TOP!AC28))</f>
        <v>0</v>
      </c>
    </row>
    <row r="31" spans="1:19" customFormat="1" x14ac:dyDescent="0.35">
      <c r="A31" s="13" t="str" cm="1">
        <f t="array" ref="A31">IF(miNúmTOP=1,IF(Tiempo!A29&gt;0,Tiempo!A29 &amp; "",""),
CHOOSE(miNúmTiempo,
IF(TOP!A29&gt;0,TOP!A29 &amp; "",""),
IF(TOP!F29&gt;0,TOP!F29 &amp; "",""),
IF(TOP!K29&gt;0,TOP!K29 &amp; "",""),
IF(TOP!P29&gt;0,TOP!P29 &amp; "",""),
IF(TOP!U29&gt;0,TOP!U29 &amp; "",""),
IF(TOP!Z29&gt;0,TOP!Z29 &amp; "","")))</f>
        <v>Las Palmas</v>
      </c>
      <c r="B31" s="13" t="str" cm="1">
        <f t="array" ref="B31">IF(miNúmTOP=1,IF(Tiempo!B29&gt;0,Tiempo!B29 &amp; "",""),
CHOOSE(miNúmTiempo,
IF(TOP!B29&gt;0,TOP!B29 &amp; "",""),
IF(TOP!G29&gt;0,TOP!G29 &amp; "",""),
IF(TOP!L29&gt;0,TOP!L29 &amp; "",""),
IF(TOP!Q29&gt;0,TOP!Q29 &amp; "",""),
IF(TOP!V29&gt;0,TOP!V29 &amp; "",""),
IF(TOP!AA29&gt;0,TOP!AA29 &amp; "","")))</f>
        <v>Canarias</v>
      </c>
      <c r="C31" s="23" cm="1">
        <f t="array" ref="C31">--IF(miNúmTOP=1,IF(Tiempo!C29&gt;0,Tiempo!C29 &amp; "",NA()),
CHOOSE(miNúmTiempo,
IF(TOP!C29&gt;0,TOP!C29 &amp; "",NA()),
IF(TOP!H29&gt;0,TOP!H29 &amp; "",NA()),
IF(TOP!M29&gt;0,TOP!M29 &amp; "",NA()),
IF(TOP!R29&gt;0,TOP!R29 &amp; "",NA()),
IF(TOP!W29&gt;0,TOP!W29 &amp; "",NA()),
IF(TOP!AB29&gt;0,TOP!AB29 &amp; "",NA())))</f>
        <v>45407</v>
      </c>
      <c r="D31" s="24" t="e" cm="1">
        <f t="array" ref="D31">IF($A31=D$1,IFERROR(INDEX($N31:$S31,1,miNúmTiempo),NA()),NA())</f>
        <v>#N/A</v>
      </c>
      <c r="E31" s="24" cm="1">
        <f t="array" ref="E31">IF($A31=E$1,IFERROR(INDEX($N31:$S31,1,miNúmTiempo),NA()),NA())</f>
        <v>29</v>
      </c>
      <c r="F31" s="24" t="e" cm="1">
        <f t="array" ref="F31">IF($A31=F$1,IFERROR(INDEX($N31:$S31,1,miNúmTiempo),NA()),NA())</f>
        <v>#N/A</v>
      </c>
      <c r="G31" s="24" t="e" cm="1">
        <f t="array" ref="G31">IF($A31=G$1,IFERROR(INDEX($N31:$S31,1,miNúmTiempo),NA()),NA())</f>
        <v>#N/A</v>
      </c>
      <c r="H31" s="24" t="e" cm="1">
        <f t="array" ref="H31">IF($A31=H$1,IFERROR(INDEX($N31:$S31,1,miNúmTiempo),NA()),NA())</f>
        <v>#N/A</v>
      </c>
      <c r="I31" s="24" t="e" cm="1">
        <f t="array" ref="I31">IF($A31=I$1,IFERROR(INDEX($N31:$S31,1,miNúmTiempo),NA()),NA())</f>
        <v>#N/A</v>
      </c>
      <c r="J31" s="24" t="e" cm="1">
        <f t="array" ref="J31">IF($A31=J$1,IFERROR(INDEX($N31:$S31,1,miNúmTiempo),NA()),NA())</f>
        <v>#N/A</v>
      </c>
      <c r="K31" s="24" t="e" cm="1">
        <f t="array" ref="K31">IF($A31=K$1,IFERROR(INDEX($N31:$S31,1,miNúmTiempo),NA()),NA())</f>
        <v>#N/A</v>
      </c>
      <c r="L31" s="24" t="e" cm="1">
        <f t="array" ref="L31">IF($A31=L$1,IFERROR(INDEX($N31:$S31,1,miNúmTiempo),NA()),NA())</f>
        <v>#N/A</v>
      </c>
      <c r="M31" s="24" t="e" cm="1">
        <f t="array" ref="M31">IF($A31=M$1,IFERROR(INDEX($N31:$S31,1,miNúmTiempo),NA()),NA())</f>
        <v>#N/A</v>
      </c>
      <c r="N31" s="12" cm="1">
        <f t="array" ref="N31">IF(miNúmTOP=1,IF(Tiempo!$A29="","",Tiempo!D29),IF(TOP!$A29="","",TOP!D29))</f>
        <v>29</v>
      </c>
      <c r="O31" s="12" cm="1">
        <f t="array" ref="O31">IF(miNúmTOP=1,IF(Tiempo!$A29="","",Tiempo!E29),IF(TOP!$F29="","",TOP!I29))</f>
        <v>20.2</v>
      </c>
      <c r="P31" s="12" cm="1">
        <f t="array" ref="P31">IF(miNúmTOP=1,IF(Tiempo!$A29="","",Tiempo!F29),IF(TOP!$K29="","",TOP!N29))</f>
        <v>-5.7</v>
      </c>
      <c r="Q31" s="12" cm="1">
        <f t="array" ref="Q31">IF(miNúmTOP=1,IF(Tiempo!$A29="","",Tiempo!G29),IF(TOP!$P29="","",TOP!S29))</f>
        <v>55</v>
      </c>
      <c r="R31" s="12" cm="1">
        <f t="array" ref="R31">IF(miNúmTOP=1,IF(Tiempo!$A29="","",Tiempo!H29),IF(TOP!$U29="","",TOP!X29))</f>
        <v>48</v>
      </c>
      <c r="S31" s="31" cm="1">
        <f t="array" ref="S31">IF(miNúmTOP=1,IF(Tiempo!$A29="","",Tiempo!I29),IF(TOP!$Z29="","",TOP!AC29))</f>
        <v>0</v>
      </c>
    </row>
    <row r="32" spans="1:19" x14ac:dyDescent="0.35">
      <c r="A32" s="13" t="str" cm="1">
        <f t="array" ref="A32">IF(miNúmTOP=1,IF(Tiempo!A30&gt;0,Tiempo!A30 &amp; "",""),
CHOOSE(miNúmTiempo,
IF(TOP!A30&gt;0,TOP!A30 &amp; "",""),
IF(TOP!F30&gt;0,TOP!F30 &amp; "",""),
IF(TOP!K30&gt;0,TOP!K30 &amp; "",""),
IF(TOP!P30&gt;0,TOP!P30 &amp; "",""),
IF(TOP!U30&gt;0,TOP!U30 &amp; "",""),
IF(TOP!Z30&gt;0,TOP!Z30 &amp; "","")))</f>
        <v>Málaga</v>
      </c>
      <c r="B32" s="13" t="str" cm="1">
        <f t="array" ref="B32">IF(miNúmTOP=1,IF(Tiempo!B30&gt;0,Tiempo!B30 &amp; "",""),
CHOOSE(miNúmTiempo,
IF(TOP!B30&gt;0,TOP!B30 &amp; "",""),
IF(TOP!G30&gt;0,TOP!G30 &amp; "",""),
IF(TOP!L30&gt;0,TOP!L30 &amp; "",""),
IF(TOP!Q30&gt;0,TOP!Q30 &amp; "",""),
IF(TOP!V30&gt;0,TOP!V30 &amp; "",""),
IF(TOP!AA30&gt;0,TOP!AA30 &amp; "","")))</f>
        <v>Andalucía</v>
      </c>
      <c r="C32" s="23" cm="1">
        <f t="array" ref="C32">--IF(miNúmTOP=1,IF(Tiempo!C30&gt;0,Tiempo!C30 &amp; "",NA()),
CHOOSE(miNúmTiempo,
IF(TOP!C30&gt;0,TOP!C30 &amp; "",NA()),
IF(TOP!H30&gt;0,TOP!H30 &amp; "",NA()),
IF(TOP!M30&gt;0,TOP!M30 &amp; "",NA()),
IF(TOP!R30&gt;0,TOP!R30 &amp; "",NA()),
IF(TOP!W30&gt;0,TOP!W30 &amp; "",NA()),
IF(TOP!AB30&gt;0,TOP!AB30 &amp; "",NA())))</f>
        <v>45394</v>
      </c>
      <c r="D32" s="24" t="e" cm="1">
        <f t="array" ref="D32">IF($A32=D$1,IFERROR(INDEX($N32:$S32,1,miNúmTiempo),NA()),NA())</f>
        <v>#N/A</v>
      </c>
      <c r="E32" s="24" t="e" cm="1">
        <f t="array" ref="E32">IF($A32=E$1,IFERROR(INDEX($N32:$S32,1,miNúmTiempo),NA()),NA())</f>
        <v>#N/A</v>
      </c>
      <c r="F32" s="24" cm="1">
        <f t="array" ref="F32">IF($A32=F$1,IFERROR(INDEX($N32:$S32,1,miNúmTiempo),NA()),NA())</f>
        <v>23.4</v>
      </c>
      <c r="G32" s="24" t="e" cm="1">
        <f t="array" ref="G32">IF($A32=G$1,IFERROR(INDEX($N32:$S32,1,miNúmTiempo),NA()),NA())</f>
        <v>#N/A</v>
      </c>
      <c r="H32" s="24" t="e" cm="1">
        <f t="array" ref="H32">IF($A32=H$1,IFERROR(INDEX($N32:$S32,1,miNúmTiempo),NA()),NA())</f>
        <v>#N/A</v>
      </c>
      <c r="I32" s="24" t="e" cm="1">
        <f t="array" ref="I32">IF($A32=I$1,IFERROR(INDEX($N32:$S32,1,miNúmTiempo),NA()),NA())</f>
        <v>#N/A</v>
      </c>
      <c r="J32" s="24" t="e" cm="1">
        <f t="array" ref="J32">IF($A32=J$1,IFERROR(INDEX($N32:$S32,1,miNúmTiempo),NA()),NA())</f>
        <v>#N/A</v>
      </c>
      <c r="K32" s="24" t="e" cm="1">
        <f t="array" ref="K32">IF($A32=K$1,IFERROR(INDEX($N32:$S32,1,miNúmTiempo),NA()),NA())</f>
        <v>#N/A</v>
      </c>
      <c r="L32" s="24" t="e" cm="1">
        <f t="array" ref="L32">IF($A32=L$1,IFERROR(INDEX($N32:$S32,1,miNúmTiempo),NA()),NA())</f>
        <v>#N/A</v>
      </c>
      <c r="M32" s="24" t="e" cm="1">
        <f t="array" ref="M32">IF($A32=M$1,IFERROR(INDEX($N32:$S32,1,miNúmTiempo),NA()),NA())</f>
        <v>#N/A</v>
      </c>
      <c r="N32" s="12" cm="1">
        <f t="array" ref="N32">IF(miNúmTOP=1,IF(Tiempo!$A30="","",Tiempo!D30),IF(TOP!$A30="","",TOP!D30))</f>
        <v>23.4</v>
      </c>
      <c r="O32" s="12" cm="1">
        <f t="array" ref="O32">IF(miNúmTOP=1,IF(Tiempo!$A30="","",Tiempo!E30),IF(TOP!$F30="","",TOP!I30))</f>
        <v>16.5</v>
      </c>
      <c r="P32" s="12" cm="1">
        <f t="array" ref="P32">IF(miNúmTOP=1,IF(Tiempo!$A30="","",Tiempo!F30),IF(TOP!$K30="","",TOP!N30))</f>
        <v>2.2000000000000002</v>
      </c>
      <c r="Q32" s="12" cm="1">
        <f t="array" ref="Q32">IF(miNúmTOP=1,IF(Tiempo!$A30="","",Tiempo!G30),IF(TOP!$P30="","",TOP!S30))</f>
        <v>39</v>
      </c>
      <c r="R32" s="12" cm="1">
        <f t="array" ref="R32">IF(miNúmTOP=1,IF(Tiempo!$A30="","",Tiempo!H30),IF(TOP!$U30="","",TOP!X30))</f>
        <v>15</v>
      </c>
      <c r="S32" s="31" cm="1">
        <f t="array" ref="S32">IF(miNúmTOP=1,IF(Tiempo!$A30="","",Tiempo!I30),IF(TOP!$Z30="","",TOP!AC30))</f>
        <v>0</v>
      </c>
    </row>
    <row r="33" spans="1:19" x14ac:dyDescent="0.35">
      <c r="A33" s="13" t="str" cm="1">
        <f t="array" ref="A33">IF(miNúmTOP=1,IF(Tiempo!A31&gt;0,Tiempo!A31 &amp; "",""),
CHOOSE(miNúmTiempo,
IF(TOP!A31&gt;0,TOP!A31 &amp; "",""),
IF(TOP!F31&gt;0,TOP!F31 &amp; "",""),
IF(TOP!K31&gt;0,TOP!K31 &amp; "",""),
IF(TOP!P31&gt;0,TOP!P31 &amp; "",""),
IF(TOP!U31&gt;0,TOP!U31 &amp; "",""),
IF(TOP!Z31&gt;0,TOP!Z31 &amp; "","")))</f>
        <v>Málaga</v>
      </c>
      <c r="B33" s="13" t="str" cm="1">
        <f t="array" ref="B33">IF(miNúmTOP=1,IF(Tiempo!B31&gt;0,Tiempo!B31 &amp; "",""),
CHOOSE(miNúmTiempo,
IF(TOP!B31&gt;0,TOP!B31 &amp; "",""),
IF(TOP!G31&gt;0,TOP!G31 &amp; "",""),
IF(TOP!L31&gt;0,TOP!L31 &amp; "",""),
IF(TOP!Q31&gt;0,TOP!Q31 &amp; "",""),
IF(TOP!V31&gt;0,TOP!V31 &amp; "",""),
IF(TOP!AA31&gt;0,TOP!AA31 &amp; "","")))</f>
        <v>Andalucía</v>
      </c>
      <c r="C33" s="23" cm="1">
        <f t="array" ref="C33">--IF(miNúmTOP=1,IF(Tiempo!C31&gt;0,Tiempo!C31 &amp; "",NA()),
CHOOSE(miNúmTiempo,
IF(TOP!C31&gt;0,TOP!C31 &amp; "",NA()),
IF(TOP!H31&gt;0,TOP!H31 &amp; "",NA()),
IF(TOP!M31&gt;0,TOP!M31 &amp; "",NA()),
IF(TOP!R31&gt;0,TOP!R31 &amp; "",NA()),
IF(TOP!W31&gt;0,TOP!W31 &amp; "",NA()),
IF(TOP!AB31&gt;0,TOP!AB31 &amp; "",NA())))</f>
        <v>45395</v>
      </c>
      <c r="D33" s="24" t="e" cm="1">
        <f t="array" ref="D33">IF($A33=D$1,IFERROR(INDEX($N33:$S33,1,miNúmTiempo),NA()),NA())</f>
        <v>#N/A</v>
      </c>
      <c r="E33" s="24" t="e" cm="1">
        <f t="array" ref="E33">IF($A33=E$1,IFERROR(INDEX($N33:$S33,1,miNúmTiempo),NA()),NA())</f>
        <v>#N/A</v>
      </c>
      <c r="F33" s="24" cm="1">
        <f t="array" ref="F33">IF($A33=F$1,IFERROR(INDEX($N33:$S33,1,miNúmTiempo),NA()),NA())</f>
        <v>25.9</v>
      </c>
      <c r="G33" s="24" t="e" cm="1">
        <f t="array" ref="G33">IF($A33=G$1,IFERROR(INDEX($N33:$S33,1,miNúmTiempo),NA()),NA())</f>
        <v>#N/A</v>
      </c>
      <c r="H33" s="24" t="e" cm="1">
        <f t="array" ref="H33">IF($A33=H$1,IFERROR(INDEX($N33:$S33,1,miNúmTiempo),NA()),NA())</f>
        <v>#N/A</v>
      </c>
      <c r="I33" s="24" t="e" cm="1">
        <f t="array" ref="I33">IF($A33=I$1,IFERROR(INDEX($N33:$S33,1,miNúmTiempo),NA()),NA())</f>
        <v>#N/A</v>
      </c>
      <c r="J33" s="24" t="e" cm="1">
        <f t="array" ref="J33">IF($A33=J$1,IFERROR(INDEX($N33:$S33,1,miNúmTiempo),NA()),NA())</f>
        <v>#N/A</v>
      </c>
      <c r="K33" s="24" t="e" cm="1">
        <f t="array" ref="K33">IF($A33=K$1,IFERROR(INDEX($N33:$S33,1,miNúmTiempo),NA()),NA())</f>
        <v>#N/A</v>
      </c>
      <c r="L33" s="24" t="e" cm="1">
        <f t="array" ref="L33">IF($A33=L$1,IFERROR(INDEX($N33:$S33,1,miNúmTiempo),NA()),NA())</f>
        <v>#N/A</v>
      </c>
      <c r="M33" s="24" t="e" cm="1">
        <f t="array" ref="M33">IF($A33=M$1,IFERROR(INDEX($N33:$S33,1,miNúmTiempo),NA()),NA())</f>
        <v>#N/A</v>
      </c>
      <c r="N33" s="12" cm="1">
        <f t="array" ref="N33">IF(miNúmTOP=1,IF(Tiempo!$A31="","",Tiempo!D31),IF(TOP!$A31="","",TOP!D31))</f>
        <v>25.9</v>
      </c>
      <c r="O33" s="12" cm="1">
        <f t="array" ref="O33">IF(miNúmTOP=1,IF(Tiempo!$A31="","",Tiempo!E31),IF(TOP!$F31="","",TOP!I31))</f>
        <v>15.6</v>
      </c>
      <c r="P33" s="12" cm="1">
        <f t="array" ref="P33">IF(miNúmTOP=1,IF(Tiempo!$A31="","",Tiempo!F31),IF(TOP!$K31="","",TOP!N31))</f>
        <v>3.8</v>
      </c>
      <c r="Q33" s="12" cm="1">
        <f t="array" ref="Q33">IF(miNúmTOP=1,IF(Tiempo!$A31="","",Tiempo!G31),IF(TOP!$P31="","",TOP!S31))</f>
        <v>38</v>
      </c>
      <c r="R33" s="12" cm="1">
        <f t="array" ref="R33">IF(miNúmTOP=1,IF(Tiempo!$A31="","",Tiempo!H31),IF(TOP!$U31="","",TOP!X31))</f>
        <v>16</v>
      </c>
      <c r="S33" s="31" cm="1">
        <f t="array" ref="S33">IF(miNúmTOP=1,IF(Tiempo!$A31="","",Tiempo!I31),IF(TOP!$Z31="","",TOP!AC31))</f>
        <v>0</v>
      </c>
    </row>
    <row r="34" spans="1:19" x14ac:dyDescent="0.35">
      <c r="A34" s="13" t="str" cm="1">
        <f t="array" ref="A34">IF(miNúmTOP=1,IF(Tiempo!A32&gt;0,Tiempo!A32 &amp; "",""),
CHOOSE(miNúmTiempo,
IF(TOP!A32&gt;0,TOP!A32 &amp; "",""),
IF(TOP!F32&gt;0,TOP!F32 &amp; "",""),
IF(TOP!K32&gt;0,TOP!K32 &amp; "",""),
IF(TOP!P32&gt;0,TOP!P32 &amp; "",""),
IF(TOP!U32&gt;0,TOP!U32 &amp; "",""),
IF(TOP!Z32&gt;0,TOP!Z32 &amp; "","")))</f>
        <v>Málaga</v>
      </c>
      <c r="B34" s="13" t="str" cm="1">
        <f t="array" ref="B34">IF(miNúmTOP=1,IF(Tiempo!B32&gt;0,Tiempo!B32 &amp; "",""),
CHOOSE(miNúmTiempo,
IF(TOP!B32&gt;0,TOP!B32 &amp; "",""),
IF(TOP!G32&gt;0,TOP!G32 &amp; "",""),
IF(TOP!L32&gt;0,TOP!L32 &amp; "",""),
IF(TOP!Q32&gt;0,TOP!Q32 &amp; "",""),
IF(TOP!V32&gt;0,TOP!V32 &amp; "",""),
IF(TOP!AA32&gt;0,TOP!AA32 &amp; "","")))</f>
        <v>Andalucía</v>
      </c>
      <c r="C34" s="23" cm="1">
        <f t="array" ref="C34">--IF(miNúmTOP=1,IF(Tiempo!C32&gt;0,Tiempo!C32 &amp; "",NA()),
CHOOSE(miNúmTiempo,
IF(TOP!C32&gt;0,TOP!C32 &amp; "",NA()),
IF(TOP!H32&gt;0,TOP!H32 &amp; "",NA()),
IF(TOP!M32&gt;0,TOP!M32 &amp; "",NA()),
IF(TOP!R32&gt;0,TOP!R32 &amp; "",NA()),
IF(TOP!W32&gt;0,TOP!W32 &amp; "",NA()),
IF(TOP!AB32&gt;0,TOP!AB32 &amp; "",NA())))</f>
        <v>45396</v>
      </c>
      <c r="D34" s="24" t="e" cm="1">
        <f t="array" ref="D34">IF($A34=D$1,IFERROR(INDEX($N34:$S34,1,miNúmTiempo),NA()),NA())</f>
        <v>#N/A</v>
      </c>
      <c r="E34" s="24" t="e" cm="1">
        <f t="array" ref="E34">IF($A34=E$1,IFERROR(INDEX($N34:$S34,1,miNúmTiempo),NA()),NA())</f>
        <v>#N/A</v>
      </c>
      <c r="F34" s="24" cm="1">
        <f t="array" ref="F34">IF($A34=F$1,IFERROR(INDEX($N34:$S34,1,miNúmTiempo),NA()),NA())</f>
        <v>28.1</v>
      </c>
      <c r="G34" s="24" t="e" cm="1">
        <f t="array" ref="G34">IF($A34=G$1,IFERROR(INDEX($N34:$S34,1,miNúmTiempo),NA()),NA())</f>
        <v>#N/A</v>
      </c>
      <c r="H34" s="24" t="e" cm="1">
        <f t="array" ref="H34">IF($A34=H$1,IFERROR(INDEX($N34:$S34,1,miNúmTiempo),NA()),NA())</f>
        <v>#N/A</v>
      </c>
      <c r="I34" s="24" t="e" cm="1">
        <f t="array" ref="I34">IF($A34=I$1,IFERROR(INDEX($N34:$S34,1,miNúmTiempo),NA()),NA())</f>
        <v>#N/A</v>
      </c>
      <c r="J34" s="24" t="e" cm="1">
        <f t="array" ref="J34">IF($A34=J$1,IFERROR(INDEX($N34:$S34,1,miNúmTiempo),NA()),NA())</f>
        <v>#N/A</v>
      </c>
      <c r="K34" s="24" t="e" cm="1">
        <f t="array" ref="K34">IF($A34=K$1,IFERROR(INDEX($N34:$S34,1,miNúmTiempo),NA()),NA())</f>
        <v>#N/A</v>
      </c>
      <c r="L34" s="24" t="e" cm="1">
        <f t="array" ref="L34">IF($A34=L$1,IFERROR(INDEX($N34:$S34,1,miNúmTiempo),NA()),NA())</f>
        <v>#N/A</v>
      </c>
      <c r="M34" s="24" t="e" cm="1">
        <f t="array" ref="M34">IF($A34=M$1,IFERROR(INDEX($N34:$S34,1,miNúmTiempo),NA()),NA())</f>
        <v>#N/A</v>
      </c>
      <c r="N34" s="12" cm="1">
        <f t="array" ref="N34">IF(miNúmTOP=1,IF(Tiempo!$A32="","",Tiempo!D32),IF(TOP!$A32="","",TOP!D32))</f>
        <v>28.1</v>
      </c>
      <c r="O34" s="12" cm="1">
        <f t="array" ref="O34">IF(miNúmTOP=1,IF(Tiempo!$A32="","",Tiempo!E32),IF(TOP!$F32="","",TOP!I32))</f>
        <v>17.399999999999999</v>
      </c>
      <c r="P34" s="12" cm="1">
        <f t="array" ref="P34">IF(miNúmTOP=1,IF(Tiempo!$A32="","",Tiempo!F32),IF(TOP!$K32="","",TOP!N32))</f>
        <v>4.5999999999999996</v>
      </c>
      <c r="Q34" s="12" cm="1">
        <f t="array" ref="Q34">IF(miNúmTOP=1,IF(Tiempo!$A32="","",Tiempo!G32),IF(TOP!$P32="","",TOP!S32))</f>
        <v>41</v>
      </c>
      <c r="R34" s="12" cm="1">
        <f t="array" ref="R34">IF(miNúmTOP=1,IF(Tiempo!$A32="","",Tiempo!H32),IF(TOP!$U32="","",TOP!X32))</f>
        <v>22</v>
      </c>
      <c r="S34" s="31" cm="1">
        <f t="array" ref="S34">IF(miNúmTOP=1,IF(Tiempo!$A32="","",Tiempo!I32),IF(TOP!$Z32="","",TOP!AC32))</f>
        <v>0</v>
      </c>
    </row>
    <row r="35" spans="1:19" x14ac:dyDescent="0.35">
      <c r="A35" s="13" t="str" cm="1">
        <f t="array" ref="A35">IF(miNúmTOP=1,IF(Tiempo!A33&gt;0,Tiempo!A33 &amp; "",""),
CHOOSE(miNúmTiempo,
IF(TOP!A33&gt;0,TOP!A33 &amp; "",""),
IF(TOP!F33&gt;0,TOP!F33 &amp; "",""),
IF(TOP!K33&gt;0,TOP!K33 &amp; "",""),
IF(TOP!P33&gt;0,TOP!P33 &amp; "",""),
IF(TOP!U33&gt;0,TOP!U33 &amp; "",""),
IF(TOP!Z33&gt;0,TOP!Z33 &amp; "","")))</f>
        <v>Málaga</v>
      </c>
      <c r="B35" s="13" t="str" cm="1">
        <f t="array" ref="B35">IF(miNúmTOP=1,IF(Tiempo!B33&gt;0,Tiempo!B33 &amp; "",""),
CHOOSE(miNúmTiempo,
IF(TOP!B33&gt;0,TOP!B33 &amp; "",""),
IF(TOP!G33&gt;0,TOP!G33 &amp; "",""),
IF(TOP!L33&gt;0,TOP!L33 &amp; "",""),
IF(TOP!Q33&gt;0,TOP!Q33 &amp; "",""),
IF(TOP!V33&gt;0,TOP!V33 &amp; "",""),
IF(TOP!AA33&gt;0,TOP!AA33 &amp; "","")))</f>
        <v>Andalucía</v>
      </c>
      <c r="C35" s="23" cm="1">
        <f t="array" ref="C35">--IF(miNúmTOP=1,IF(Tiempo!C33&gt;0,Tiempo!C33 &amp; "",NA()),
CHOOSE(miNúmTiempo,
IF(TOP!C33&gt;0,TOP!C33 &amp; "",NA()),
IF(TOP!H33&gt;0,TOP!H33 &amp; "",NA()),
IF(TOP!M33&gt;0,TOP!M33 &amp; "",NA()),
IF(TOP!R33&gt;0,TOP!R33 &amp; "",NA()),
IF(TOP!W33&gt;0,TOP!W33 &amp; "",NA()),
IF(TOP!AB33&gt;0,TOP!AB33 &amp; "",NA())))</f>
        <v>45397</v>
      </c>
      <c r="D35" s="24" t="e" cm="1">
        <f t="array" ref="D35">IF($A35=D$1,IFERROR(INDEX($N35:$S35,1,miNúmTiempo),NA()),NA())</f>
        <v>#N/A</v>
      </c>
      <c r="E35" s="24" t="e" cm="1">
        <f t="array" ref="E35">IF($A35=E$1,IFERROR(INDEX($N35:$S35,1,miNúmTiempo),NA()),NA())</f>
        <v>#N/A</v>
      </c>
      <c r="F35" s="24" cm="1">
        <f t="array" ref="F35">IF($A35=F$1,IFERROR(INDEX($N35:$S35,1,miNúmTiempo),NA()),NA())</f>
        <v>33.299999999999997</v>
      </c>
      <c r="G35" s="24" t="e" cm="1">
        <f t="array" ref="G35">IF($A35=G$1,IFERROR(INDEX($N35:$S35,1,miNúmTiempo),NA()),NA())</f>
        <v>#N/A</v>
      </c>
      <c r="H35" s="24" t="e" cm="1">
        <f t="array" ref="H35">IF($A35=H$1,IFERROR(INDEX($N35:$S35,1,miNúmTiempo),NA()),NA())</f>
        <v>#N/A</v>
      </c>
      <c r="I35" s="24" t="e" cm="1">
        <f t="array" ref="I35">IF($A35=I$1,IFERROR(INDEX($N35:$S35,1,miNúmTiempo),NA()),NA())</f>
        <v>#N/A</v>
      </c>
      <c r="J35" s="24" t="e" cm="1">
        <f t="array" ref="J35">IF($A35=J$1,IFERROR(INDEX($N35:$S35,1,miNúmTiempo),NA()),NA())</f>
        <v>#N/A</v>
      </c>
      <c r="K35" s="24" t="e" cm="1">
        <f t="array" ref="K35">IF($A35=K$1,IFERROR(INDEX($N35:$S35,1,miNúmTiempo),NA()),NA())</f>
        <v>#N/A</v>
      </c>
      <c r="L35" s="24" t="e" cm="1">
        <f t="array" ref="L35">IF($A35=L$1,IFERROR(INDEX($N35:$S35,1,miNúmTiempo),NA()),NA())</f>
        <v>#N/A</v>
      </c>
      <c r="M35" s="24" t="e" cm="1">
        <f t="array" ref="M35">IF($A35=M$1,IFERROR(INDEX($N35:$S35,1,miNúmTiempo),NA()),NA())</f>
        <v>#N/A</v>
      </c>
      <c r="N35" s="12" cm="1">
        <f t="array" ref="N35">IF(miNúmTOP=1,IF(Tiempo!$A33="","",Tiempo!D33),IF(TOP!$A33="","",TOP!D33))</f>
        <v>33.299999999999997</v>
      </c>
      <c r="O35" s="12" cm="1">
        <f t="array" ref="O35">IF(miNúmTOP=1,IF(Tiempo!$A33="","",Tiempo!E33),IF(TOP!$F33="","",TOP!I33))</f>
        <v>16.3</v>
      </c>
      <c r="P35" s="12" cm="1">
        <f t="array" ref="P35">IF(miNúmTOP=1,IF(Tiempo!$A33="","",Tiempo!F33),IF(TOP!$K33="","",TOP!N33))</f>
        <v>7.4</v>
      </c>
      <c r="Q35" s="12" cm="1">
        <f t="array" ref="Q35">IF(miNúmTOP=1,IF(Tiempo!$A33="","",Tiempo!G33),IF(TOP!$P33="","",TOP!S33))</f>
        <v>53</v>
      </c>
      <c r="R35" s="12" cm="1">
        <f t="array" ref="R35">IF(miNúmTOP=1,IF(Tiempo!$A33="","",Tiempo!H33),IF(TOP!$U33="","",TOP!X33))</f>
        <v>52</v>
      </c>
      <c r="S35" s="31" cm="1">
        <f t="array" ref="S35">IF(miNúmTOP=1,IF(Tiempo!$A33="","",Tiempo!I33),IF(TOP!$Z33="","",TOP!AC33))</f>
        <v>0</v>
      </c>
    </row>
    <row r="36" spans="1:19" x14ac:dyDescent="0.35">
      <c r="A36" s="13" t="str" cm="1">
        <f t="array" ref="A36">IF(miNúmTOP=1,IF(Tiempo!A34&gt;0,Tiempo!A34 &amp; "",""),
CHOOSE(miNúmTiempo,
IF(TOP!A34&gt;0,TOP!A34 &amp; "",""),
IF(TOP!F34&gt;0,TOP!F34 &amp; "",""),
IF(TOP!K34&gt;0,TOP!K34 &amp; "",""),
IF(TOP!P34&gt;0,TOP!P34 &amp; "",""),
IF(TOP!U34&gt;0,TOP!U34 &amp; "",""),
IF(TOP!Z34&gt;0,TOP!Z34 &amp; "","")))</f>
        <v>Málaga</v>
      </c>
      <c r="B36" s="13" t="str" cm="1">
        <f t="array" ref="B36">IF(miNúmTOP=1,IF(Tiempo!B34&gt;0,Tiempo!B34 &amp; "",""),
CHOOSE(miNúmTiempo,
IF(TOP!B34&gt;0,TOP!B34 &amp; "",""),
IF(TOP!G34&gt;0,TOP!G34 &amp; "",""),
IF(TOP!L34&gt;0,TOP!L34 &amp; "",""),
IF(TOP!Q34&gt;0,TOP!Q34 &amp; "",""),
IF(TOP!V34&gt;0,TOP!V34 &amp; "",""),
IF(TOP!AA34&gt;0,TOP!AA34 &amp; "","")))</f>
        <v>Andalucía</v>
      </c>
      <c r="C36" s="23" cm="1">
        <f t="array" ref="C36">--IF(miNúmTOP=1,IF(Tiempo!C34&gt;0,Tiempo!C34 &amp; "",NA()),
CHOOSE(miNúmTiempo,
IF(TOP!C34&gt;0,TOP!C34 &amp; "",NA()),
IF(TOP!H34&gt;0,TOP!H34 &amp; "",NA()),
IF(TOP!M34&gt;0,TOP!M34 &amp; "",NA()),
IF(TOP!R34&gt;0,TOP!R34 &amp; "",NA()),
IF(TOP!W34&gt;0,TOP!W34 &amp; "",NA()),
IF(TOP!AB34&gt;0,TOP!AB34 &amp; "",NA())))</f>
        <v>45398</v>
      </c>
      <c r="D36" s="24" t="e" cm="1">
        <f t="array" ref="D36">IF($A36=D$1,IFERROR(INDEX($N36:$S36,1,miNúmTiempo),NA()),NA())</f>
        <v>#N/A</v>
      </c>
      <c r="E36" s="24" t="e" cm="1">
        <f t="array" ref="E36">IF($A36=E$1,IFERROR(INDEX($N36:$S36,1,miNúmTiempo),NA()),NA())</f>
        <v>#N/A</v>
      </c>
      <c r="F36" s="24" cm="1">
        <f t="array" ref="F36">IF($A36=F$1,IFERROR(INDEX($N36:$S36,1,miNúmTiempo),NA()),NA())</f>
        <v>35.4</v>
      </c>
      <c r="G36" s="24" t="e" cm="1">
        <f t="array" ref="G36">IF($A36=G$1,IFERROR(INDEX($N36:$S36,1,miNúmTiempo),NA()),NA())</f>
        <v>#N/A</v>
      </c>
      <c r="H36" s="24" t="e" cm="1">
        <f t="array" ref="H36">IF($A36=H$1,IFERROR(INDEX($N36:$S36,1,miNúmTiempo),NA()),NA())</f>
        <v>#N/A</v>
      </c>
      <c r="I36" s="24" t="e" cm="1">
        <f t="array" ref="I36">IF($A36=I$1,IFERROR(INDEX($N36:$S36,1,miNúmTiempo),NA()),NA())</f>
        <v>#N/A</v>
      </c>
      <c r="J36" s="24" t="e" cm="1">
        <f t="array" ref="J36">IF($A36=J$1,IFERROR(INDEX($N36:$S36,1,miNúmTiempo),NA()),NA())</f>
        <v>#N/A</v>
      </c>
      <c r="K36" s="24" t="e" cm="1">
        <f t="array" ref="K36">IF($A36=K$1,IFERROR(INDEX($N36:$S36,1,miNúmTiempo),NA()),NA())</f>
        <v>#N/A</v>
      </c>
      <c r="L36" s="24" t="e" cm="1">
        <f t="array" ref="L36">IF($A36=L$1,IFERROR(INDEX($N36:$S36,1,miNúmTiempo),NA()),NA())</f>
        <v>#N/A</v>
      </c>
      <c r="M36" s="24" t="e" cm="1">
        <f t="array" ref="M36">IF($A36=M$1,IFERROR(INDEX($N36:$S36,1,miNúmTiempo),NA()),NA())</f>
        <v>#N/A</v>
      </c>
      <c r="N36" s="12" cm="1">
        <f t="array" ref="N36">IF(miNúmTOP=1,IF(Tiempo!$A34="","",Tiempo!D34),IF(TOP!$A34="","",TOP!D34))</f>
        <v>35.4</v>
      </c>
      <c r="O36" s="12" cm="1">
        <f t="array" ref="O36">IF(miNúmTOP=1,IF(Tiempo!$A34="","",Tiempo!E34),IF(TOP!$F34="","",TOP!I34))</f>
        <v>19.600000000000001</v>
      </c>
      <c r="P36" s="12" cm="1">
        <f t="array" ref="P36">IF(miNúmTOP=1,IF(Tiempo!$A34="","",Tiempo!F34),IF(TOP!$K34="","",TOP!N34))</f>
        <v>3.5</v>
      </c>
      <c r="Q36" s="12" cm="1">
        <f t="array" ref="Q36">IF(miNúmTOP=1,IF(Tiempo!$A34="","",Tiempo!G34),IF(TOP!$P34="","",TOP!S34))</f>
        <v>77</v>
      </c>
      <c r="R36" s="12" cm="1">
        <f t="array" ref="R36">IF(miNúmTOP=1,IF(Tiempo!$A34="","",Tiempo!H34),IF(TOP!$U34="","",TOP!X34))</f>
        <v>73</v>
      </c>
      <c r="S36" s="31" cm="1">
        <f t="array" ref="S36">IF(miNúmTOP=1,IF(Tiempo!$A34="","",Tiempo!I34),IF(TOP!$Z34="","",TOP!AC34))</f>
        <v>0.6</v>
      </c>
    </row>
    <row r="37" spans="1:19" x14ac:dyDescent="0.35">
      <c r="A37" s="13" t="str" cm="1">
        <f t="array" ref="A37">IF(miNúmTOP=1,IF(Tiempo!A35&gt;0,Tiempo!A35 &amp; "",""),
CHOOSE(miNúmTiempo,
IF(TOP!A35&gt;0,TOP!A35 &amp; "",""),
IF(TOP!F35&gt;0,TOP!F35 &amp; "",""),
IF(TOP!K35&gt;0,TOP!K35 &amp; "",""),
IF(TOP!P35&gt;0,TOP!P35 &amp; "",""),
IF(TOP!U35&gt;0,TOP!U35 &amp; "",""),
IF(TOP!Z35&gt;0,TOP!Z35 &amp; "","")))</f>
        <v>Málaga</v>
      </c>
      <c r="B37" s="13" t="str" cm="1">
        <f t="array" ref="B37">IF(miNúmTOP=1,IF(Tiempo!B35&gt;0,Tiempo!B35 &amp; "",""),
CHOOSE(miNúmTiempo,
IF(TOP!B35&gt;0,TOP!B35 &amp; "",""),
IF(TOP!G35&gt;0,TOP!G35 &amp; "",""),
IF(TOP!L35&gt;0,TOP!L35 &amp; "",""),
IF(TOP!Q35&gt;0,TOP!Q35 &amp; "",""),
IF(TOP!V35&gt;0,TOP!V35 &amp; "",""),
IF(TOP!AA35&gt;0,TOP!AA35 &amp; "","")))</f>
        <v>Andalucía</v>
      </c>
      <c r="C37" s="23" cm="1">
        <f t="array" ref="C37">--IF(miNúmTOP=1,IF(Tiempo!C35&gt;0,Tiempo!C35 &amp; "",NA()),
CHOOSE(miNúmTiempo,
IF(TOP!C35&gt;0,TOP!C35 &amp; "",NA()),
IF(TOP!H35&gt;0,TOP!H35 &amp; "",NA()),
IF(TOP!M35&gt;0,TOP!M35 &amp; "",NA()),
IF(TOP!R35&gt;0,TOP!R35 &amp; "",NA()),
IF(TOP!W35&gt;0,TOP!W35 &amp; "",NA()),
IF(TOP!AB35&gt;0,TOP!AB35 &amp; "",NA())))</f>
        <v>45399</v>
      </c>
      <c r="D37" s="24" t="e" cm="1">
        <f t="array" ref="D37">IF($A37=D$1,IFERROR(INDEX($N37:$S37,1,miNúmTiempo),NA()),NA())</f>
        <v>#N/A</v>
      </c>
      <c r="E37" s="24" t="e" cm="1">
        <f t="array" ref="E37">IF($A37=E$1,IFERROR(INDEX($N37:$S37,1,miNúmTiempo),NA()),NA())</f>
        <v>#N/A</v>
      </c>
      <c r="F37" s="24" cm="1">
        <f t="array" ref="F37">IF($A37=F$1,IFERROR(INDEX($N37:$S37,1,miNúmTiempo),NA()),NA())</f>
        <v>29.3</v>
      </c>
      <c r="G37" s="24" t="e" cm="1">
        <f t="array" ref="G37">IF($A37=G$1,IFERROR(INDEX($N37:$S37,1,miNúmTiempo),NA()),NA())</f>
        <v>#N/A</v>
      </c>
      <c r="H37" s="24" t="e" cm="1">
        <f t="array" ref="H37">IF($A37=H$1,IFERROR(INDEX($N37:$S37,1,miNúmTiempo),NA()),NA())</f>
        <v>#N/A</v>
      </c>
      <c r="I37" s="24" t="e" cm="1">
        <f t="array" ref="I37">IF($A37=I$1,IFERROR(INDEX($N37:$S37,1,miNúmTiempo),NA()),NA())</f>
        <v>#N/A</v>
      </c>
      <c r="J37" s="24" t="e" cm="1">
        <f t="array" ref="J37">IF($A37=J$1,IFERROR(INDEX($N37:$S37,1,miNúmTiempo),NA()),NA())</f>
        <v>#N/A</v>
      </c>
      <c r="K37" s="24" t="e" cm="1">
        <f t="array" ref="K37">IF($A37=K$1,IFERROR(INDEX($N37:$S37,1,miNúmTiempo),NA()),NA())</f>
        <v>#N/A</v>
      </c>
      <c r="L37" s="24" t="e" cm="1">
        <f t="array" ref="L37">IF($A37=L$1,IFERROR(INDEX($N37:$S37,1,miNúmTiempo),NA()),NA())</f>
        <v>#N/A</v>
      </c>
      <c r="M37" s="24" t="e" cm="1">
        <f t="array" ref="M37">IF($A37=M$1,IFERROR(INDEX($N37:$S37,1,miNúmTiempo),NA()),NA())</f>
        <v>#N/A</v>
      </c>
      <c r="N37" s="12" cm="1">
        <f t="array" ref="N37">IF(miNúmTOP=1,IF(Tiempo!$A35="","",Tiempo!D35),IF(TOP!$A35="","",TOP!D35))</f>
        <v>29.3</v>
      </c>
      <c r="O37" s="12" cm="1">
        <f t="array" ref="O37">IF(miNúmTOP=1,IF(Tiempo!$A35="","",Tiempo!E35),IF(TOP!$F35="","",TOP!I35))</f>
        <v>16.899999999999999</v>
      </c>
      <c r="P37" s="12" cm="1">
        <f t="array" ref="P37">IF(miNúmTOP=1,IF(Tiempo!$A35="","",Tiempo!F35),IF(TOP!$K35="","",TOP!N35))</f>
        <v>0.1</v>
      </c>
      <c r="Q37" s="12" cm="1">
        <f t="array" ref="Q37">IF(miNúmTOP=1,IF(Tiempo!$A35="","",Tiempo!G35),IF(TOP!$P35="","",TOP!S35))</f>
        <v>110</v>
      </c>
      <c r="R37" s="12" cm="1">
        <f t="array" ref="R37">IF(miNúmTOP=1,IF(Tiempo!$A35="","",Tiempo!H35),IF(TOP!$U35="","",TOP!X35))</f>
        <v>62</v>
      </c>
      <c r="S37" s="31" cm="1">
        <f t="array" ref="S37">IF(miNúmTOP=1,IF(Tiempo!$A35="","",Tiempo!I35),IF(TOP!$Z35="","",TOP!AC35))</f>
        <v>7.8</v>
      </c>
    </row>
    <row r="38" spans="1:19" x14ac:dyDescent="0.35">
      <c r="A38" s="13" t="str" cm="1">
        <f t="array" ref="A38">IF(miNúmTOP=1,IF(Tiempo!A36&gt;0,Tiempo!A36 &amp; "",""),
CHOOSE(miNúmTiempo,
IF(TOP!A36&gt;0,TOP!A36 &amp; "",""),
IF(TOP!F36&gt;0,TOP!F36 &amp; "",""),
IF(TOP!K36&gt;0,TOP!K36 &amp; "",""),
IF(TOP!P36&gt;0,TOP!P36 &amp; "",""),
IF(TOP!U36&gt;0,TOP!U36 &amp; "",""),
IF(TOP!Z36&gt;0,TOP!Z36 &amp; "","")))</f>
        <v>Málaga</v>
      </c>
      <c r="B38" s="13" t="str" cm="1">
        <f t="array" ref="B38">IF(miNúmTOP=1,IF(Tiempo!B36&gt;0,Tiempo!B36 &amp; "",""),
CHOOSE(miNúmTiempo,
IF(TOP!B36&gt;0,TOP!B36 &amp; "",""),
IF(TOP!G36&gt;0,TOP!G36 &amp; "",""),
IF(TOP!L36&gt;0,TOP!L36 &amp; "",""),
IF(TOP!Q36&gt;0,TOP!Q36 &amp; "",""),
IF(TOP!V36&gt;0,TOP!V36 &amp; "",""),
IF(TOP!AA36&gt;0,TOP!AA36 &amp; "","")))</f>
        <v>Andalucía</v>
      </c>
      <c r="C38" s="23" cm="1">
        <f t="array" ref="C38">--IF(miNúmTOP=1,IF(Tiempo!C36&gt;0,Tiempo!C36 &amp; "",NA()),
CHOOSE(miNúmTiempo,
IF(TOP!C36&gt;0,TOP!C36 &amp; "",NA()),
IF(TOP!H36&gt;0,TOP!H36 &amp; "",NA()),
IF(TOP!M36&gt;0,TOP!M36 &amp; "",NA()),
IF(TOP!R36&gt;0,TOP!R36 &amp; "",NA()),
IF(TOP!W36&gt;0,TOP!W36 &amp; "",NA()),
IF(TOP!AB36&gt;0,TOP!AB36 &amp; "",NA())))</f>
        <v>45400</v>
      </c>
      <c r="D38" s="24" t="e" cm="1">
        <f t="array" ref="D38">IF($A38=D$1,IFERROR(INDEX($N38:$S38,1,miNúmTiempo),NA()),NA())</f>
        <v>#N/A</v>
      </c>
      <c r="E38" s="24" t="e" cm="1">
        <f t="array" ref="E38">IF($A38=E$1,IFERROR(INDEX($N38:$S38,1,miNúmTiempo),NA()),NA())</f>
        <v>#N/A</v>
      </c>
      <c r="F38" s="24" cm="1">
        <f t="array" ref="F38">IF($A38=F$1,IFERROR(INDEX($N38:$S38,1,miNúmTiempo),NA()),NA())</f>
        <v>26.6</v>
      </c>
      <c r="G38" s="24" t="e" cm="1">
        <f t="array" ref="G38">IF($A38=G$1,IFERROR(INDEX($N38:$S38,1,miNúmTiempo),NA()),NA())</f>
        <v>#N/A</v>
      </c>
      <c r="H38" s="24" t="e" cm="1">
        <f t="array" ref="H38">IF($A38=H$1,IFERROR(INDEX($N38:$S38,1,miNúmTiempo),NA()),NA())</f>
        <v>#N/A</v>
      </c>
      <c r="I38" s="24" t="e" cm="1">
        <f t="array" ref="I38">IF($A38=I$1,IFERROR(INDEX($N38:$S38,1,miNúmTiempo),NA()),NA())</f>
        <v>#N/A</v>
      </c>
      <c r="J38" s="24" t="e" cm="1">
        <f t="array" ref="J38">IF($A38=J$1,IFERROR(INDEX($N38:$S38,1,miNúmTiempo),NA()),NA())</f>
        <v>#N/A</v>
      </c>
      <c r="K38" s="24" t="e" cm="1">
        <f t="array" ref="K38">IF($A38=K$1,IFERROR(INDEX($N38:$S38,1,miNúmTiempo),NA()),NA())</f>
        <v>#N/A</v>
      </c>
      <c r="L38" s="24" t="e" cm="1">
        <f t="array" ref="L38">IF($A38=L$1,IFERROR(INDEX($N38:$S38,1,miNúmTiempo),NA()),NA())</f>
        <v>#N/A</v>
      </c>
      <c r="M38" s="24" t="e" cm="1">
        <f t="array" ref="M38">IF($A38=M$1,IFERROR(INDEX($N38:$S38,1,miNúmTiempo),NA()),NA())</f>
        <v>#N/A</v>
      </c>
      <c r="N38" s="12" cm="1">
        <f t="array" ref="N38">IF(miNúmTOP=1,IF(Tiempo!$A36="","",Tiempo!D36),IF(TOP!$A36="","",TOP!D36))</f>
        <v>26.6</v>
      </c>
      <c r="O38" s="12" cm="1">
        <f t="array" ref="O38">IF(miNúmTOP=1,IF(Tiempo!$A36="","",Tiempo!E36),IF(TOP!$F36="","",TOP!I36))</f>
        <v>17.3</v>
      </c>
      <c r="P38" s="12" cm="1">
        <f t="array" ref="P38">IF(miNúmTOP=1,IF(Tiempo!$A36="","",Tiempo!F36),IF(TOP!$K36="","",TOP!N36))</f>
        <v>-1.1000000000000001</v>
      </c>
      <c r="Q38" s="12" cm="1">
        <f t="array" ref="Q38">IF(miNúmTOP=1,IF(Tiempo!$A36="","",Tiempo!G36),IF(TOP!$P36="","",TOP!S36))</f>
        <v>79</v>
      </c>
      <c r="R38" s="12" cm="1">
        <f t="array" ref="R38">IF(miNúmTOP=1,IF(Tiempo!$A36="","",Tiempo!H36),IF(TOP!$U36="","",TOP!X36))</f>
        <v>66</v>
      </c>
      <c r="S38" s="31" cm="1">
        <f t="array" ref="S38">IF(miNúmTOP=1,IF(Tiempo!$A36="","",Tiempo!I36),IF(TOP!$Z36="","",TOP!AC36))</f>
        <v>6.2</v>
      </c>
    </row>
    <row r="39" spans="1:19" x14ac:dyDescent="0.35">
      <c r="A39" s="13" t="str" cm="1">
        <f t="array" ref="A39">IF(miNúmTOP=1,IF(Tiempo!A37&gt;0,Tiempo!A37 &amp; "",""),
CHOOSE(miNúmTiempo,
IF(TOP!A37&gt;0,TOP!A37 &amp; "",""),
IF(TOP!F37&gt;0,TOP!F37 &amp; "",""),
IF(TOP!K37&gt;0,TOP!K37 &amp; "",""),
IF(TOP!P37&gt;0,TOP!P37 &amp; "",""),
IF(TOP!U37&gt;0,TOP!U37 &amp; "",""),
IF(TOP!Z37&gt;0,TOP!Z37 &amp; "","")))</f>
        <v>Málaga</v>
      </c>
      <c r="B39" s="13" t="str" cm="1">
        <f t="array" ref="B39">IF(miNúmTOP=1,IF(Tiempo!B37&gt;0,Tiempo!B37 &amp; "",""),
CHOOSE(miNúmTiempo,
IF(TOP!B37&gt;0,TOP!B37 &amp; "",""),
IF(TOP!G37&gt;0,TOP!G37 &amp; "",""),
IF(TOP!L37&gt;0,TOP!L37 &amp; "",""),
IF(TOP!Q37&gt;0,TOP!Q37 &amp; "",""),
IF(TOP!V37&gt;0,TOP!V37 &amp; "",""),
IF(TOP!AA37&gt;0,TOP!AA37 &amp; "","")))</f>
        <v>Andalucía</v>
      </c>
      <c r="C39" s="23" cm="1">
        <f t="array" ref="C39">--IF(miNúmTOP=1,IF(Tiempo!C37&gt;0,Tiempo!C37 &amp; "",NA()),
CHOOSE(miNúmTiempo,
IF(TOP!C37&gt;0,TOP!C37 &amp; "",NA()),
IF(TOP!H37&gt;0,TOP!H37 &amp; "",NA()),
IF(TOP!M37&gt;0,TOP!M37 &amp; "",NA()),
IF(TOP!R37&gt;0,TOP!R37 &amp; "",NA()),
IF(TOP!W37&gt;0,TOP!W37 &amp; "",NA()),
IF(TOP!AB37&gt;0,TOP!AB37 &amp; "",NA())))</f>
        <v>45401</v>
      </c>
      <c r="D39" s="24" t="e" cm="1">
        <f t="array" ref="D39">IF($A39=D$1,IFERROR(INDEX($N39:$S39,1,miNúmTiempo),NA()),NA())</f>
        <v>#N/A</v>
      </c>
      <c r="E39" s="24" t="e" cm="1">
        <f t="array" ref="E39">IF($A39=E$1,IFERROR(INDEX($N39:$S39,1,miNúmTiempo),NA()),NA())</f>
        <v>#N/A</v>
      </c>
      <c r="F39" s="24" cm="1">
        <f t="array" ref="F39">IF($A39=F$1,IFERROR(INDEX($N39:$S39,1,miNúmTiempo),NA()),NA())</f>
        <v>21.5</v>
      </c>
      <c r="G39" s="24" t="e" cm="1">
        <f t="array" ref="G39">IF($A39=G$1,IFERROR(INDEX($N39:$S39,1,miNúmTiempo),NA()),NA())</f>
        <v>#N/A</v>
      </c>
      <c r="H39" s="24" t="e" cm="1">
        <f t="array" ref="H39">IF($A39=H$1,IFERROR(INDEX($N39:$S39,1,miNúmTiempo),NA()),NA())</f>
        <v>#N/A</v>
      </c>
      <c r="I39" s="24" t="e" cm="1">
        <f t="array" ref="I39">IF($A39=I$1,IFERROR(INDEX($N39:$S39,1,miNúmTiempo),NA()),NA())</f>
        <v>#N/A</v>
      </c>
      <c r="J39" s="24" t="e" cm="1">
        <f t="array" ref="J39">IF($A39=J$1,IFERROR(INDEX($N39:$S39,1,miNúmTiempo),NA()),NA())</f>
        <v>#N/A</v>
      </c>
      <c r="K39" s="24" t="e" cm="1">
        <f t="array" ref="K39">IF($A39=K$1,IFERROR(INDEX($N39:$S39,1,miNúmTiempo),NA()),NA())</f>
        <v>#N/A</v>
      </c>
      <c r="L39" s="24" t="e" cm="1">
        <f t="array" ref="L39">IF($A39=L$1,IFERROR(INDEX($N39:$S39,1,miNúmTiempo),NA()),NA())</f>
        <v>#N/A</v>
      </c>
      <c r="M39" s="24" t="e" cm="1">
        <f t="array" ref="M39">IF($A39=M$1,IFERROR(INDEX($N39:$S39,1,miNúmTiempo),NA()),NA())</f>
        <v>#N/A</v>
      </c>
      <c r="N39" s="12" cm="1">
        <f t="array" ref="N39">IF(miNúmTOP=1,IF(Tiempo!$A37="","",Tiempo!D37),IF(TOP!$A37="","",TOP!D37))</f>
        <v>21.5</v>
      </c>
      <c r="O39" s="12" cm="1">
        <f t="array" ref="O39">IF(miNúmTOP=1,IF(Tiempo!$A37="","",Tiempo!E37),IF(TOP!$F37="","",TOP!I37))</f>
        <v>17.399999999999999</v>
      </c>
      <c r="P39" s="12" cm="1">
        <f t="array" ref="P39">IF(miNúmTOP=1,IF(Tiempo!$A37="","",Tiempo!F37),IF(TOP!$K37="","",TOP!N37))</f>
        <v>-1.8</v>
      </c>
      <c r="Q39" s="12" cm="1">
        <f t="array" ref="Q39">IF(miNúmTOP=1,IF(Tiempo!$A37="","",Tiempo!G37),IF(TOP!$P37="","",TOP!S37))</f>
        <v>44</v>
      </c>
      <c r="R39" s="12" cm="1">
        <f t="array" ref="R39">IF(miNúmTOP=1,IF(Tiempo!$A37="","",Tiempo!H37),IF(TOP!$U37="","",TOP!X37))</f>
        <v>33</v>
      </c>
      <c r="S39" s="31" cm="1">
        <f t="array" ref="S39">IF(miNúmTOP=1,IF(Tiempo!$A37="","",Tiempo!I37),IF(TOP!$Z37="","",TOP!AC37))</f>
        <v>0</v>
      </c>
    </row>
    <row r="40" spans="1:19" x14ac:dyDescent="0.35">
      <c r="A40" s="13" t="str" cm="1">
        <f t="array" ref="A40">IF(miNúmTOP=1,IF(Tiempo!A38&gt;0,Tiempo!A38 &amp; "",""),
CHOOSE(miNúmTiempo,
IF(TOP!A38&gt;0,TOP!A38 &amp; "",""),
IF(TOP!F38&gt;0,TOP!F38 &amp; "",""),
IF(TOP!K38&gt;0,TOP!K38 &amp; "",""),
IF(TOP!P38&gt;0,TOP!P38 &amp; "",""),
IF(TOP!U38&gt;0,TOP!U38 &amp; "",""),
IF(TOP!Z38&gt;0,TOP!Z38 &amp; "","")))</f>
        <v>Málaga</v>
      </c>
      <c r="B40" s="13" t="str" cm="1">
        <f t="array" ref="B40">IF(miNúmTOP=1,IF(Tiempo!B38&gt;0,Tiempo!B38 &amp; "",""),
CHOOSE(miNúmTiempo,
IF(TOP!B38&gt;0,TOP!B38 &amp; "",""),
IF(TOP!G38&gt;0,TOP!G38 &amp; "",""),
IF(TOP!L38&gt;0,TOP!L38 &amp; "",""),
IF(TOP!Q38&gt;0,TOP!Q38 &amp; "",""),
IF(TOP!V38&gt;0,TOP!V38 &amp; "",""),
IF(TOP!AA38&gt;0,TOP!AA38 &amp; "","")))</f>
        <v>Andalucía</v>
      </c>
      <c r="C40" s="23" cm="1">
        <f t="array" ref="C40">--IF(miNúmTOP=1,IF(Tiempo!C38&gt;0,Tiempo!C38 &amp; "",NA()),
CHOOSE(miNúmTiempo,
IF(TOP!C38&gt;0,TOP!C38 &amp; "",NA()),
IF(TOP!H38&gt;0,TOP!H38 &amp; "",NA()),
IF(TOP!M38&gt;0,TOP!M38 &amp; "",NA()),
IF(TOP!R38&gt;0,TOP!R38 &amp; "",NA()),
IF(TOP!W38&gt;0,TOP!W38 &amp; "",NA()),
IF(TOP!AB38&gt;0,TOP!AB38 &amp; "",NA())))</f>
        <v>45402</v>
      </c>
      <c r="D40" s="24" t="e" cm="1">
        <f t="array" ref="D40">IF($A40=D$1,IFERROR(INDEX($N40:$S40,1,miNúmTiempo),NA()),NA())</f>
        <v>#N/A</v>
      </c>
      <c r="E40" s="24" t="e" cm="1">
        <f t="array" ref="E40">IF($A40=E$1,IFERROR(INDEX($N40:$S40,1,miNúmTiempo),NA()),NA())</f>
        <v>#N/A</v>
      </c>
      <c r="F40" s="24" cm="1">
        <f t="array" ref="F40">IF($A40=F$1,IFERROR(INDEX($N40:$S40,1,miNúmTiempo),NA()),NA())</f>
        <v>24.4</v>
      </c>
      <c r="G40" s="24" t="e" cm="1">
        <f t="array" ref="G40">IF($A40=G$1,IFERROR(INDEX($N40:$S40,1,miNúmTiempo),NA()),NA())</f>
        <v>#N/A</v>
      </c>
      <c r="H40" s="24" t="e" cm="1">
        <f t="array" ref="H40">IF($A40=H$1,IFERROR(INDEX($N40:$S40,1,miNúmTiempo),NA()),NA())</f>
        <v>#N/A</v>
      </c>
      <c r="I40" s="24" t="e" cm="1">
        <f t="array" ref="I40">IF($A40=I$1,IFERROR(INDEX($N40:$S40,1,miNúmTiempo),NA()),NA())</f>
        <v>#N/A</v>
      </c>
      <c r="J40" s="24" t="e" cm="1">
        <f t="array" ref="J40">IF($A40=J$1,IFERROR(INDEX($N40:$S40,1,miNúmTiempo),NA()),NA())</f>
        <v>#N/A</v>
      </c>
      <c r="K40" s="24" t="e" cm="1">
        <f t="array" ref="K40">IF($A40=K$1,IFERROR(INDEX($N40:$S40,1,miNúmTiempo),NA()),NA())</f>
        <v>#N/A</v>
      </c>
      <c r="L40" s="24" t="e" cm="1">
        <f t="array" ref="L40">IF($A40=L$1,IFERROR(INDEX($N40:$S40,1,miNúmTiempo),NA()),NA())</f>
        <v>#N/A</v>
      </c>
      <c r="M40" s="24" t="e" cm="1">
        <f t="array" ref="M40">IF($A40=M$1,IFERROR(INDEX($N40:$S40,1,miNúmTiempo),NA()),NA())</f>
        <v>#N/A</v>
      </c>
      <c r="N40" s="12" cm="1">
        <f t="array" ref="N40">IF(miNúmTOP=1,IF(Tiempo!$A38="","",Tiempo!D38),IF(TOP!$A38="","",TOP!D38))</f>
        <v>24.4</v>
      </c>
      <c r="O40" s="12" cm="1">
        <f t="array" ref="O40">IF(miNúmTOP=1,IF(Tiempo!$A38="","",Tiempo!E38),IF(TOP!$F38="","",TOP!I38))</f>
        <v>15.3</v>
      </c>
      <c r="P40" s="12" cm="1">
        <f t="array" ref="P40">IF(miNúmTOP=1,IF(Tiempo!$A38="","",Tiempo!F38),IF(TOP!$K38="","",TOP!N38))</f>
        <v>-0.3</v>
      </c>
      <c r="Q40" s="12" cm="1">
        <f t="array" ref="Q40">IF(miNúmTOP=1,IF(Tiempo!$A38="","",Tiempo!G38),IF(TOP!$P38="","",TOP!S38))</f>
        <v>35</v>
      </c>
      <c r="R40" s="12" cm="1">
        <f t="array" ref="R40">IF(miNúmTOP=1,IF(Tiempo!$A38="","",Tiempo!H38),IF(TOP!$U38="","",TOP!X38))</f>
        <v>45</v>
      </c>
      <c r="S40" s="31" cm="1">
        <f t="array" ref="S40">IF(miNúmTOP=1,IF(Tiempo!$A38="","",Tiempo!I38),IF(TOP!$Z38="","",TOP!AC38))</f>
        <v>0.2</v>
      </c>
    </row>
    <row r="41" spans="1:19" x14ac:dyDescent="0.35">
      <c r="A41" s="13" t="str" cm="1">
        <f t="array" ref="A41">IF(miNúmTOP=1,IF(Tiempo!A39&gt;0,Tiempo!A39 &amp; "",""),
CHOOSE(miNúmTiempo,
IF(TOP!A39&gt;0,TOP!A39 &amp; "",""),
IF(TOP!F39&gt;0,TOP!F39 &amp; "",""),
IF(TOP!K39&gt;0,TOP!K39 &amp; "",""),
IF(TOP!P39&gt;0,TOP!P39 &amp; "",""),
IF(TOP!U39&gt;0,TOP!U39 &amp; "",""),
IF(TOP!Z39&gt;0,TOP!Z39 &amp; "","")))</f>
        <v>Málaga</v>
      </c>
      <c r="B41" s="13" t="str" cm="1">
        <f t="array" ref="B41">IF(miNúmTOP=1,IF(Tiempo!B39&gt;0,Tiempo!B39 &amp; "",""),
CHOOSE(miNúmTiempo,
IF(TOP!B39&gt;0,TOP!B39 &amp; "",""),
IF(TOP!G39&gt;0,TOP!G39 &amp; "",""),
IF(TOP!L39&gt;0,TOP!L39 &amp; "",""),
IF(TOP!Q39&gt;0,TOP!Q39 &amp; "",""),
IF(TOP!V39&gt;0,TOP!V39 &amp; "",""),
IF(TOP!AA39&gt;0,TOP!AA39 &amp; "","")))</f>
        <v>Andalucía</v>
      </c>
      <c r="C41" s="23" cm="1">
        <f t="array" ref="C41">--IF(miNúmTOP=1,IF(Tiempo!C39&gt;0,Tiempo!C39 &amp; "",NA()),
CHOOSE(miNúmTiempo,
IF(TOP!C39&gt;0,TOP!C39 &amp; "",NA()),
IF(TOP!H39&gt;0,TOP!H39 &amp; "",NA()),
IF(TOP!M39&gt;0,TOP!M39 &amp; "",NA()),
IF(TOP!R39&gt;0,TOP!R39 &amp; "",NA()),
IF(TOP!W39&gt;0,TOP!W39 &amp; "",NA()),
IF(TOP!AB39&gt;0,TOP!AB39 &amp; "",NA())))</f>
        <v>45403</v>
      </c>
      <c r="D41" s="24" t="e" cm="1">
        <f t="array" ref="D41">IF($A41=D$1,IFERROR(INDEX($N41:$S41,1,miNúmTiempo),NA()),NA())</f>
        <v>#N/A</v>
      </c>
      <c r="E41" s="24" t="e" cm="1">
        <f t="array" ref="E41">IF($A41=E$1,IFERROR(INDEX($N41:$S41,1,miNúmTiempo),NA()),NA())</f>
        <v>#N/A</v>
      </c>
      <c r="F41" s="24" cm="1">
        <f t="array" ref="F41">IF($A41=F$1,IFERROR(INDEX($N41:$S41,1,miNúmTiempo),NA()),NA())</f>
        <v>25.6</v>
      </c>
      <c r="G41" s="24" t="e" cm="1">
        <f t="array" ref="G41">IF($A41=G$1,IFERROR(INDEX($N41:$S41,1,miNúmTiempo),NA()),NA())</f>
        <v>#N/A</v>
      </c>
      <c r="H41" s="24" t="e" cm="1">
        <f t="array" ref="H41">IF($A41=H$1,IFERROR(INDEX($N41:$S41,1,miNúmTiempo),NA()),NA())</f>
        <v>#N/A</v>
      </c>
      <c r="I41" s="24" t="e" cm="1">
        <f t="array" ref="I41">IF($A41=I$1,IFERROR(INDEX($N41:$S41,1,miNúmTiempo),NA()),NA())</f>
        <v>#N/A</v>
      </c>
      <c r="J41" s="24" t="e" cm="1">
        <f t="array" ref="J41">IF($A41=J$1,IFERROR(INDEX($N41:$S41,1,miNúmTiempo),NA()),NA())</f>
        <v>#N/A</v>
      </c>
      <c r="K41" s="24" t="e" cm="1">
        <f t="array" ref="K41">IF($A41=K$1,IFERROR(INDEX($N41:$S41,1,miNúmTiempo),NA()),NA())</f>
        <v>#N/A</v>
      </c>
      <c r="L41" s="24" t="e" cm="1">
        <f t="array" ref="L41">IF($A41=L$1,IFERROR(INDEX($N41:$S41,1,miNúmTiempo),NA()),NA())</f>
        <v>#N/A</v>
      </c>
      <c r="M41" s="24" t="e" cm="1">
        <f t="array" ref="M41">IF($A41=M$1,IFERROR(INDEX($N41:$S41,1,miNúmTiempo),NA()),NA())</f>
        <v>#N/A</v>
      </c>
      <c r="N41" s="12" cm="1">
        <f t="array" ref="N41">IF(miNúmTOP=1,IF(Tiempo!$A39="","",Tiempo!D39),IF(TOP!$A39="","",TOP!D39))</f>
        <v>25.6</v>
      </c>
      <c r="O41" s="12" cm="1">
        <f t="array" ref="O41">IF(miNúmTOP=1,IF(Tiempo!$A39="","",Tiempo!E39),IF(TOP!$F39="","",TOP!I39))</f>
        <v>14.7</v>
      </c>
      <c r="P41" s="12" cm="1">
        <f t="array" ref="P41">IF(miNúmTOP=1,IF(Tiempo!$A39="","",Tiempo!F39),IF(TOP!$K39="","",TOP!N39))</f>
        <v>-0.8</v>
      </c>
      <c r="Q41" s="12" cm="1">
        <f t="array" ref="Q41">IF(miNúmTOP=1,IF(Tiempo!$A39="","",Tiempo!G39),IF(TOP!$P39="","",TOP!S39))</f>
        <v>50</v>
      </c>
      <c r="R41" s="12" cm="1">
        <f t="array" ref="R41">IF(miNúmTOP=1,IF(Tiempo!$A39="","",Tiempo!H39),IF(TOP!$U39="","",TOP!X39))</f>
        <v>65</v>
      </c>
      <c r="S41" s="31" cm="1">
        <f t="array" ref="S41">IF(miNúmTOP=1,IF(Tiempo!$A39="","",Tiempo!I39),IF(TOP!$Z39="","",TOP!AC39))</f>
        <v>3.5</v>
      </c>
    </row>
    <row r="42" spans="1:19" x14ac:dyDescent="0.35">
      <c r="A42" s="13" t="str" cm="1">
        <f t="array" ref="A42">IF(miNúmTOP=1,IF(Tiempo!A40&gt;0,Tiempo!A40 &amp; "",""),
CHOOSE(miNúmTiempo,
IF(TOP!A40&gt;0,TOP!A40 &amp; "",""),
IF(TOP!F40&gt;0,TOP!F40 &amp; "",""),
IF(TOP!K40&gt;0,TOP!K40 &amp; "",""),
IF(TOP!P40&gt;0,TOP!P40 &amp; "",""),
IF(TOP!U40&gt;0,TOP!U40 &amp; "",""),
IF(TOP!Z40&gt;0,TOP!Z40 &amp; "","")))</f>
        <v>Málaga</v>
      </c>
      <c r="B42" s="13" t="str" cm="1">
        <f t="array" ref="B42">IF(miNúmTOP=1,IF(Tiempo!B40&gt;0,Tiempo!B40 &amp; "",""),
CHOOSE(miNúmTiempo,
IF(TOP!B40&gt;0,TOP!B40 &amp; "",""),
IF(TOP!G40&gt;0,TOP!G40 &amp; "",""),
IF(TOP!L40&gt;0,TOP!L40 &amp; "",""),
IF(TOP!Q40&gt;0,TOP!Q40 &amp; "",""),
IF(TOP!V40&gt;0,TOP!V40 &amp; "",""),
IF(TOP!AA40&gt;0,TOP!AA40 &amp; "","")))</f>
        <v>Andalucía</v>
      </c>
      <c r="C42" s="23" cm="1">
        <f t="array" ref="C42">--IF(miNúmTOP=1,IF(Tiempo!C40&gt;0,Tiempo!C40 &amp; "",NA()),
CHOOSE(miNúmTiempo,
IF(TOP!C40&gt;0,TOP!C40 &amp; "",NA()),
IF(TOP!H40&gt;0,TOP!H40 &amp; "",NA()),
IF(TOP!M40&gt;0,TOP!M40 &amp; "",NA()),
IF(TOP!R40&gt;0,TOP!R40 &amp; "",NA()),
IF(TOP!W40&gt;0,TOP!W40 &amp; "",NA()),
IF(TOP!AB40&gt;0,TOP!AB40 &amp; "",NA())))</f>
        <v>45404</v>
      </c>
      <c r="D42" s="24" t="e" cm="1">
        <f t="array" ref="D42">IF($A42=D$1,IFERROR(INDEX($N42:$S42,1,miNúmTiempo),NA()),NA())</f>
        <v>#N/A</v>
      </c>
      <c r="E42" s="24" t="e" cm="1">
        <f t="array" ref="E42">IF($A42=E$1,IFERROR(INDEX($N42:$S42,1,miNúmTiempo),NA()),NA())</f>
        <v>#N/A</v>
      </c>
      <c r="F42" s="24" cm="1">
        <f t="array" ref="F42">IF($A42=F$1,IFERROR(INDEX($N42:$S42,1,miNúmTiempo),NA()),NA())</f>
        <v>29.1</v>
      </c>
      <c r="G42" s="24" t="e" cm="1">
        <f t="array" ref="G42">IF($A42=G$1,IFERROR(INDEX($N42:$S42,1,miNúmTiempo),NA()),NA())</f>
        <v>#N/A</v>
      </c>
      <c r="H42" s="24" t="e" cm="1">
        <f t="array" ref="H42">IF($A42=H$1,IFERROR(INDEX($N42:$S42,1,miNúmTiempo),NA()),NA())</f>
        <v>#N/A</v>
      </c>
      <c r="I42" s="24" t="e" cm="1">
        <f t="array" ref="I42">IF($A42=I$1,IFERROR(INDEX($N42:$S42,1,miNúmTiempo),NA()),NA())</f>
        <v>#N/A</v>
      </c>
      <c r="J42" s="24" t="e" cm="1">
        <f t="array" ref="J42">IF($A42=J$1,IFERROR(INDEX($N42:$S42,1,miNúmTiempo),NA()),NA())</f>
        <v>#N/A</v>
      </c>
      <c r="K42" s="24" t="e" cm="1">
        <f t="array" ref="K42">IF($A42=K$1,IFERROR(INDEX($N42:$S42,1,miNúmTiempo),NA()),NA())</f>
        <v>#N/A</v>
      </c>
      <c r="L42" s="24" t="e" cm="1">
        <f t="array" ref="L42">IF($A42=L$1,IFERROR(INDEX($N42:$S42,1,miNúmTiempo),NA()),NA())</f>
        <v>#N/A</v>
      </c>
      <c r="M42" s="24" t="e" cm="1">
        <f t="array" ref="M42">IF($A42=M$1,IFERROR(INDEX($N42:$S42,1,miNúmTiempo),NA()),NA())</f>
        <v>#N/A</v>
      </c>
      <c r="N42" s="12" cm="1">
        <f t="array" ref="N42">IF(miNúmTOP=1,IF(Tiempo!$A40="","",Tiempo!D40),IF(TOP!$A40="","",TOP!D40))</f>
        <v>29.1</v>
      </c>
      <c r="O42" s="12" cm="1">
        <f t="array" ref="O42">IF(miNúmTOP=1,IF(Tiempo!$A40="","",Tiempo!E40),IF(TOP!$F40="","",TOP!I40))</f>
        <v>14.1</v>
      </c>
      <c r="P42" s="12" cm="1">
        <f t="array" ref="P42">IF(miNúmTOP=1,IF(Tiempo!$A40="","",Tiempo!F40),IF(TOP!$K40="","",TOP!N40))</f>
        <v>-3.7</v>
      </c>
      <c r="Q42" s="12" cm="1">
        <f t="array" ref="Q42">IF(miNúmTOP=1,IF(Tiempo!$A40="","",Tiempo!G40),IF(TOP!$P40="","",TOP!S40))</f>
        <v>72</v>
      </c>
      <c r="R42" s="12" cm="1">
        <f t="array" ref="R42">IF(miNúmTOP=1,IF(Tiempo!$A40="","",Tiempo!H40),IF(TOP!$U40="","",TOP!X40))</f>
        <v>63</v>
      </c>
      <c r="S42" s="31" cm="1">
        <f t="array" ref="S42">IF(miNúmTOP=1,IF(Tiempo!$A40="","",Tiempo!I40),IF(TOP!$Z40="","",TOP!AC40))</f>
        <v>34.6</v>
      </c>
    </row>
    <row r="43" spans="1:19" x14ac:dyDescent="0.35">
      <c r="A43" s="13" t="str" cm="1">
        <f t="array" ref="A43">IF(miNúmTOP=1,IF(Tiempo!A41&gt;0,Tiempo!A41 &amp; "",""),
CHOOSE(miNúmTiempo,
IF(TOP!A41&gt;0,TOP!A41 &amp; "",""),
IF(TOP!F41&gt;0,TOP!F41 &amp; "",""),
IF(TOP!K41&gt;0,TOP!K41 &amp; "",""),
IF(TOP!P41&gt;0,TOP!P41 &amp; "",""),
IF(TOP!U41&gt;0,TOP!U41 &amp; "",""),
IF(TOP!Z41&gt;0,TOP!Z41 &amp; "","")))</f>
        <v>Málaga</v>
      </c>
      <c r="B43" s="13" t="str" cm="1">
        <f t="array" ref="B43">IF(miNúmTOP=1,IF(Tiempo!B41&gt;0,Tiempo!B41 &amp; "",""),
CHOOSE(miNúmTiempo,
IF(TOP!B41&gt;0,TOP!B41 &amp; "",""),
IF(TOP!G41&gt;0,TOP!G41 &amp; "",""),
IF(TOP!L41&gt;0,TOP!L41 &amp; "",""),
IF(TOP!Q41&gt;0,TOP!Q41 &amp; "",""),
IF(TOP!V41&gt;0,TOP!V41 &amp; "",""),
IF(TOP!AA41&gt;0,TOP!AA41 &amp; "","")))</f>
        <v>Andalucía</v>
      </c>
      <c r="C43" s="23" cm="1">
        <f t="array" ref="C43">--IF(miNúmTOP=1,IF(Tiempo!C41&gt;0,Tiempo!C41 &amp; "",NA()),
CHOOSE(miNúmTiempo,
IF(TOP!C41&gt;0,TOP!C41 &amp; "",NA()),
IF(TOP!H41&gt;0,TOP!H41 &amp; "",NA()),
IF(TOP!M41&gt;0,TOP!M41 &amp; "",NA()),
IF(TOP!R41&gt;0,TOP!R41 &amp; "",NA()),
IF(TOP!W41&gt;0,TOP!W41 &amp; "",NA()),
IF(TOP!AB41&gt;0,TOP!AB41 &amp; "",NA())))</f>
        <v>45405</v>
      </c>
      <c r="D43" s="24" t="e" cm="1">
        <f t="array" ref="D43">IF($A43=D$1,IFERROR(INDEX($N43:$S43,1,miNúmTiempo),NA()),NA())</f>
        <v>#N/A</v>
      </c>
      <c r="E43" s="24" t="e" cm="1">
        <f t="array" ref="E43">IF($A43=E$1,IFERROR(INDEX($N43:$S43,1,miNúmTiempo),NA()),NA())</f>
        <v>#N/A</v>
      </c>
      <c r="F43" s="24" cm="1">
        <f t="array" ref="F43">IF($A43=F$1,IFERROR(INDEX($N43:$S43,1,miNúmTiempo),NA()),NA())</f>
        <v>26.9</v>
      </c>
      <c r="G43" s="24" t="e" cm="1">
        <f t="array" ref="G43">IF($A43=G$1,IFERROR(INDEX($N43:$S43,1,miNúmTiempo),NA()),NA())</f>
        <v>#N/A</v>
      </c>
      <c r="H43" s="24" t="e" cm="1">
        <f t="array" ref="H43">IF($A43=H$1,IFERROR(INDEX($N43:$S43,1,miNúmTiempo),NA()),NA())</f>
        <v>#N/A</v>
      </c>
      <c r="I43" s="24" t="e" cm="1">
        <f t="array" ref="I43">IF($A43=I$1,IFERROR(INDEX($N43:$S43,1,miNúmTiempo),NA()),NA())</f>
        <v>#N/A</v>
      </c>
      <c r="J43" s="24" t="e" cm="1">
        <f t="array" ref="J43">IF($A43=J$1,IFERROR(INDEX($N43:$S43,1,miNúmTiempo),NA()),NA())</f>
        <v>#N/A</v>
      </c>
      <c r="K43" s="24" t="e" cm="1">
        <f t="array" ref="K43">IF($A43=K$1,IFERROR(INDEX($N43:$S43,1,miNúmTiempo),NA()),NA())</f>
        <v>#N/A</v>
      </c>
      <c r="L43" s="24" t="e" cm="1">
        <f t="array" ref="L43">IF($A43=L$1,IFERROR(INDEX($N43:$S43,1,miNúmTiempo),NA()),NA())</f>
        <v>#N/A</v>
      </c>
      <c r="M43" s="24" t="e" cm="1">
        <f t="array" ref="M43">IF($A43=M$1,IFERROR(INDEX($N43:$S43,1,miNúmTiempo),NA()),NA())</f>
        <v>#N/A</v>
      </c>
      <c r="N43" s="12" cm="1">
        <f t="array" ref="N43">IF(miNúmTOP=1,IF(Tiempo!$A41="","",Tiempo!D41),IF(TOP!$A41="","",TOP!D41))</f>
        <v>26.9</v>
      </c>
      <c r="O43" s="12" cm="1">
        <f t="array" ref="O43">IF(miNúmTOP=1,IF(Tiempo!$A41="","",Tiempo!E41),IF(TOP!$F41="","",TOP!I41))</f>
        <v>15.4</v>
      </c>
      <c r="P43" s="12" cm="1">
        <f t="array" ref="P43">IF(miNúmTOP=1,IF(Tiempo!$A41="","",Tiempo!F41),IF(TOP!$K41="","",TOP!N41))</f>
        <v>-6.6</v>
      </c>
      <c r="Q43" s="12" cm="1">
        <f t="array" ref="Q43">IF(miNúmTOP=1,IF(Tiempo!$A41="","",Tiempo!G41),IF(TOP!$P41="","",TOP!S41))</f>
        <v>80</v>
      </c>
      <c r="R43" s="12" cm="1">
        <f t="array" ref="R43">IF(miNúmTOP=1,IF(Tiempo!$A41="","",Tiempo!H41),IF(TOP!$U41="","",TOP!X41))</f>
        <v>60</v>
      </c>
      <c r="S43" s="31" cm="1">
        <f t="array" ref="S43">IF(miNúmTOP=1,IF(Tiempo!$A41="","",Tiempo!I41),IF(TOP!$Z41="","",TOP!AC41))</f>
        <v>4.4000000000000004</v>
      </c>
    </row>
    <row r="44" spans="1:19" customFormat="1" x14ac:dyDescent="0.35">
      <c r="A44" s="13" t="str" cm="1">
        <f t="array" ref="A44">IF(miNúmTOP=1,IF(Tiempo!A42&gt;0,Tiempo!A42 &amp; "",""),
CHOOSE(miNúmTiempo,
IF(TOP!A42&gt;0,TOP!A42 &amp; "",""),
IF(TOP!F42&gt;0,TOP!F42 &amp; "",""),
IF(TOP!K42&gt;0,TOP!K42 &amp; "",""),
IF(TOP!P42&gt;0,TOP!P42 &amp; "",""),
IF(TOP!U42&gt;0,TOP!U42 &amp; "",""),
IF(TOP!Z42&gt;0,TOP!Z42 &amp; "","")))</f>
        <v>Málaga</v>
      </c>
      <c r="B44" s="13" t="str" cm="1">
        <f t="array" ref="B44">IF(miNúmTOP=1,IF(Tiempo!B42&gt;0,Tiempo!B42 &amp; "",""),
CHOOSE(miNúmTiempo,
IF(TOP!B42&gt;0,TOP!B42 &amp; "",""),
IF(TOP!G42&gt;0,TOP!G42 &amp; "",""),
IF(TOP!L42&gt;0,TOP!L42 &amp; "",""),
IF(TOP!Q42&gt;0,TOP!Q42 &amp; "",""),
IF(TOP!V42&gt;0,TOP!V42 &amp; "",""),
IF(TOP!AA42&gt;0,TOP!AA42 &amp; "","")))</f>
        <v>Andalucía</v>
      </c>
      <c r="C44" s="23" cm="1">
        <f t="array" ref="C44">--IF(miNúmTOP=1,IF(Tiempo!C42&gt;0,Tiempo!C42 &amp; "",NA()),
CHOOSE(miNúmTiempo,
IF(TOP!C42&gt;0,TOP!C42 &amp; "",NA()),
IF(TOP!H42&gt;0,TOP!H42 &amp; "",NA()),
IF(TOP!M42&gt;0,TOP!M42 &amp; "",NA()),
IF(TOP!R42&gt;0,TOP!R42 &amp; "",NA()),
IF(TOP!W42&gt;0,TOP!W42 &amp; "",NA()),
IF(TOP!AB42&gt;0,TOP!AB42 &amp; "",NA())))</f>
        <v>45406</v>
      </c>
      <c r="D44" s="24" t="e" cm="1">
        <f t="array" ref="D44">IF($A44=D$1,IFERROR(INDEX($N44:$S44,1,miNúmTiempo),NA()),NA())</f>
        <v>#N/A</v>
      </c>
      <c r="E44" s="24" t="e" cm="1">
        <f t="array" ref="E44">IF($A44=E$1,IFERROR(INDEX($N44:$S44,1,miNúmTiempo),NA()),NA())</f>
        <v>#N/A</v>
      </c>
      <c r="F44" s="24" cm="1">
        <f t="array" ref="F44">IF($A44=F$1,IFERROR(INDEX($N44:$S44,1,miNúmTiempo),NA()),NA())</f>
        <v>26.2</v>
      </c>
      <c r="G44" s="24" t="e" cm="1">
        <f t="array" ref="G44">IF($A44=G$1,IFERROR(INDEX($N44:$S44,1,miNúmTiempo),NA()),NA())</f>
        <v>#N/A</v>
      </c>
      <c r="H44" s="24" t="e" cm="1">
        <f t="array" ref="H44">IF($A44=H$1,IFERROR(INDEX($N44:$S44,1,miNúmTiempo),NA()),NA())</f>
        <v>#N/A</v>
      </c>
      <c r="I44" s="24" t="e" cm="1">
        <f t="array" ref="I44">IF($A44=I$1,IFERROR(INDEX($N44:$S44,1,miNúmTiempo),NA()),NA())</f>
        <v>#N/A</v>
      </c>
      <c r="J44" s="24" t="e" cm="1">
        <f t="array" ref="J44">IF($A44=J$1,IFERROR(INDEX($N44:$S44,1,miNúmTiempo),NA()),NA())</f>
        <v>#N/A</v>
      </c>
      <c r="K44" s="24" t="e" cm="1">
        <f t="array" ref="K44">IF($A44=K$1,IFERROR(INDEX($N44:$S44,1,miNúmTiempo),NA()),NA())</f>
        <v>#N/A</v>
      </c>
      <c r="L44" s="24" t="e" cm="1">
        <f t="array" ref="L44">IF($A44=L$1,IFERROR(INDEX($N44:$S44,1,miNúmTiempo),NA()),NA())</f>
        <v>#N/A</v>
      </c>
      <c r="M44" s="24" t="e" cm="1">
        <f t="array" ref="M44">IF($A44=M$1,IFERROR(INDEX($N44:$S44,1,miNúmTiempo),NA()),NA())</f>
        <v>#N/A</v>
      </c>
      <c r="N44" s="12" cm="1">
        <f t="array" ref="N44">IF(miNúmTOP=1,IF(Tiempo!$A42="","",Tiempo!D42),IF(TOP!$A42="","",TOP!D42))</f>
        <v>26.2</v>
      </c>
      <c r="O44" s="12" cm="1">
        <f t="array" ref="O44">IF(miNúmTOP=1,IF(Tiempo!$A42="","",Tiempo!E42),IF(TOP!$F42="","",TOP!I42))</f>
        <v>14.3</v>
      </c>
      <c r="P44" s="12" cm="1">
        <f t="array" ref="P44">IF(miNúmTOP=1,IF(Tiempo!$A42="","",Tiempo!F42),IF(TOP!$K42="","",TOP!N42))</f>
        <v>-5.5</v>
      </c>
      <c r="Q44" s="12" cm="1">
        <f t="array" ref="Q44">IF(miNúmTOP=1,IF(Tiempo!$A42="","",Tiempo!G42),IF(TOP!$P42="","",TOP!S42))</f>
        <v>77</v>
      </c>
      <c r="R44" s="12" cm="1">
        <f t="array" ref="R44">IF(miNúmTOP=1,IF(Tiempo!$A42="","",Tiempo!H42),IF(TOP!$U42="","",TOP!X42))</f>
        <v>51</v>
      </c>
      <c r="S44" s="31" cm="1">
        <f t="array" ref="S44">IF(miNúmTOP=1,IF(Tiempo!$A42="","",Tiempo!I42),IF(TOP!$Z42="","",TOP!AC42))</f>
        <v>0</v>
      </c>
    </row>
    <row r="45" spans="1:19" x14ac:dyDescent="0.35">
      <c r="A45" s="13" t="str" cm="1">
        <f t="array" ref="A45">IF(miNúmTOP=1,IF(Tiempo!A43&gt;0,Tiempo!A43 &amp; "",""),
CHOOSE(miNúmTiempo,
IF(TOP!A43&gt;0,TOP!A43 &amp; "",""),
IF(TOP!F43&gt;0,TOP!F43 &amp; "",""),
IF(TOP!K43&gt;0,TOP!K43 &amp; "",""),
IF(TOP!P43&gt;0,TOP!P43 &amp; "",""),
IF(TOP!U43&gt;0,TOP!U43 &amp; "",""),
IF(TOP!Z43&gt;0,TOP!Z43 &amp; "","")))</f>
        <v>Málaga</v>
      </c>
      <c r="B45" s="13" t="str" cm="1">
        <f t="array" ref="B45">IF(miNúmTOP=1,IF(Tiempo!B43&gt;0,Tiempo!B43 &amp; "",""),
CHOOSE(miNúmTiempo,
IF(TOP!B43&gt;0,TOP!B43 &amp; "",""),
IF(TOP!G43&gt;0,TOP!G43 &amp; "",""),
IF(TOP!L43&gt;0,TOP!L43 &amp; "",""),
IF(TOP!Q43&gt;0,TOP!Q43 &amp; "",""),
IF(TOP!V43&gt;0,TOP!V43 &amp; "",""),
IF(TOP!AA43&gt;0,TOP!AA43 &amp; "","")))</f>
        <v>Andalucía</v>
      </c>
      <c r="C45" s="23" cm="1">
        <f t="array" ref="C45">--IF(miNúmTOP=1,IF(Tiempo!C43&gt;0,Tiempo!C43 &amp; "",NA()),
CHOOSE(miNúmTiempo,
IF(TOP!C43&gt;0,TOP!C43 &amp; "",NA()),
IF(TOP!H43&gt;0,TOP!H43 &amp; "",NA()),
IF(TOP!M43&gt;0,TOP!M43 &amp; "",NA()),
IF(TOP!R43&gt;0,TOP!R43 &amp; "",NA()),
IF(TOP!W43&gt;0,TOP!W43 &amp; "",NA()),
IF(TOP!AB43&gt;0,TOP!AB43 &amp; "",NA())))</f>
        <v>45407</v>
      </c>
      <c r="D45" s="24" t="e" cm="1">
        <f t="array" ref="D45">IF($A45=D$1,IFERROR(INDEX($N45:$S45,1,miNúmTiempo),NA()),NA())</f>
        <v>#N/A</v>
      </c>
      <c r="E45" s="24" t="e" cm="1">
        <f t="array" ref="E45">IF($A45=E$1,IFERROR(INDEX($N45:$S45,1,miNúmTiempo),NA()),NA())</f>
        <v>#N/A</v>
      </c>
      <c r="F45" s="24" cm="1">
        <f t="array" ref="F45">IF($A45=F$1,IFERROR(INDEX($N45:$S45,1,miNúmTiempo),NA()),NA())</f>
        <v>27.8</v>
      </c>
      <c r="G45" s="24" t="e" cm="1">
        <f t="array" ref="G45">IF($A45=G$1,IFERROR(INDEX($N45:$S45,1,miNúmTiempo),NA()),NA())</f>
        <v>#N/A</v>
      </c>
      <c r="H45" s="24" t="e" cm="1">
        <f t="array" ref="H45">IF($A45=H$1,IFERROR(INDEX($N45:$S45,1,miNúmTiempo),NA()),NA())</f>
        <v>#N/A</v>
      </c>
      <c r="I45" s="24" t="e" cm="1">
        <f t="array" ref="I45">IF($A45=I$1,IFERROR(INDEX($N45:$S45,1,miNúmTiempo),NA()),NA())</f>
        <v>#N/A</v>
      </c>
      <c r="J45" s="24" t="e" cm="1">
        <f t="array" ref="J45">IF($A45=J$1,IFERROR(INDEX($N45:$S45,1,miNúmTiempo),NA()),NA())</f>
        <v>#N/A</v>
      </c>
      <c r="K45" s="24" t="e" cm="1">
        <f t="array" ref="K45">IF($A45=K$1,IFERROR(INDEX($N45:$S45,1,miNúmTiempo),NA()),NA())</f>
        <v>#N/A</v>
      </c>
      <c r="L45" s="24" t="e" cm="1">
        <f t="array" ref="L45">IF($A45=L$1,IFERROR(INDEX($N45:$S45,1,miNúmTiempo),NA()),NA())</f>
        <v>#N/A</v>
      </c>
      <c r="M45" s="24" t="e" cm="1">
        <f t="array" ref="M45">IF($A45=M$1,IFERROR(INDEX($N45:$S45,1,miNúmTiempo),NA()),NA())</f>
        <v>#N/A</v>
      </c>
      <c r="N45" s="12" cm="1">
        <f t="array" ref="N45">IF(miNúmTOP=1,IF(Tiempo!$A43="","",Tiempo!D43),IF(TOP!$A43="","",TOP!D43))</f>
        <v>27.8</v>
      </c>
      <c r="O45" s="12" cm="1">
        <f t="array" ref="O45">IF(miNúmTOP=1,IF(Tiempo!$A43="","",Tiempo!E43),IF(TOP!$F43="","",TOP!I43))</f>
        <v>16.100000000000001</v>
      </c>
      <c r="P45" s="12" cm="1">
        <f t="array" ref="P45">IF(miNúmTOP=1,IF(Tiempo!$A43="","",Tiempo!F43),IF(TOP!$K43="","",TOP!N43))</f>
        <v>1.2</v>
      </c>
      <c r="Q45" s="12" cm="1">
        <f t="array" ref="Q45">IF(miNúmTOP=1,IF(Tiempo!$A43="","",Tiempo!G43),IF(TOP!$P43="","",TOP!S43))</f>
        <v>64</v>
      </c>
      <c r="R45" s="12" cm="1">
        <f t="array" ref="R45">IF(miNúmTOP=1,IF(Tiempo!$A43="","",Tiempo!H43),IF(TOP!$U43="","",TOP!X43))</f>
        <v>44</v>
      </c>
      <c r="S45" s="31" cm="1">
        <f t="array" ref="S45">IF(miNúmTOP=1,IF(Tiempo!$A43="","",Tiempo!I43),IF(TOP!$Z43="","",TOP!AC43))</f>
        <v>1.6</v>
      </c>
    </row>
    <row r="46" spans="1:19" x14ac:dyDescent="0.35">
      <c r="A46" s="13" t="str" cm="1">
        <f t="array" ref="A46">IF(miNúmTOP=1,IF(Tiempo!A44&gt;0,Tiempo!A44 &amp; "",""),
CHOOSE(miNúmTiempo,
IF(TOP!A44&gt;0,TOP!A44 &amp; "",""),
IF(TOP!F44&gt;0,TOP!F44 &amp; "",""),
IF(TOP!K44&gt;0,TOP!K44 &amp; "",""),
IF(TOP!P44&gt;0,TOP!P44 &amp; "",""),
IF(TOP!U44&gt;0,TOP!U44 &amp; "",""),
IF(TOP!Z44&gt;0,TOP!Z44 &amp; "","")))</f>
        <v>Murcia</v>
      </c>
      <c r="B46" s="13" t="str" cm="1">
        <f t="array" ref="B46">IF(miNúmTOP=1,IF(Tiempo!B44&gt;0,Tiempo!B44 &amp; "",""),
CHOOSE(miNúmTiempo,
IF(TOP!B44&gt;0,TOP!B44 &amp; "",""),
IF(TOP!G44&gt;0,TOP!G44 &amp; "",""),
IF(TOP!L44&gt;0,TOP!L44 &amp; "",""),
IF(TOP!Q44&gt;0,TOP!Q44 &amp; "",""),
IF(TOP!V44&gt;0,TOP!V44 &amp; "",""),
IF(TOP!AA44&gt;0,TOP!AA44 &amp; "","")))</f>
        <v>Región de Murcia</v>
      </c>
      <c r="C46" s="23" cm="1">
        <f t="array" ref="C46">--IF(miNúmTOP=1,IF(Tiempo!C44&gt;0,Tiempo!C44 &amp; "",NA()),
CHOOSE(miNúmTiempo,
IF(TOP!C44&gt;0,TOP!C44 &amp; "",NA()),
IF(TOP!H44&gt;0,TOP!H44 &amp; "",NA()),
IF(TOP!M44&gt;0,TOP!M44 &amp; "",NA()),
IF(TOP!R44&gt;0,TOP!R44 &amp; "",NA()),
IF(TOP!W44&gt;0,TOP!W44 &amp; "",NA()),
IF(TOP!AB44&gt;0,TOP!AB44 &amp; "",NA())))</f>
        <v>45394</v>
      </c>
      <c r="D46" s="24" t="e" cm="1">
        <f t="array" ref="D46">IF($A46=D$1,IFERROR(INDEX($N46:$S46,1,miNúmTiempo),NA()),NA())</f>
        <v>#N/A</v>
      </c>
      <c r="E46" s="24" t="e" cm="1">
        <f t="array" ref="E46">IF($A46=E$1,IFERROR(INDEX($N46:$S46,1,miNúmTiempo),NA()),NA())</f>
        <v>#N/A</v>
      </c>
      <c r="F46" s="24" t="e" cm="1">
        <f t="array" ref="F46">IF($A46=F$1,IFERROR(INDEX($N46:$S46,1,miNúmTiempo),NA()),NA())</f>
        <v>#N/A</v>
      </c>
      <c r="G46" s="24" cm="1">
        <f t="array" ref="G46">IF($A46=G$1,IFERROR(INDEX($N46:$S46,1,miNúmTiempo),NA()),NA())</f>
        <v>26.6</v>
      </c>
      <c r="H46" s="24" t="e" cm="1">
        <f t="array" ref="H46">IF($A46=H$1,IFERROR(INDEX($N46:$S46,1,miNúmTiempo),NA()),NA())</f>
        <v>#N/A</v>
      </c>
      <c r="I46" s="24" t="e" cm="1">
        <f t="array" ref="I46">IF($A46=I$1,IFERROR(INDEX($N46:$S46,1,miNúmTiempo),NA()),NA())</f>
        <v>#N/A</v>
      </c>
      <c r="J46" s="24" t="e" cm="1">
        <f t="array" ref="J46">IF($A46=J$1,IFERROR(INDEX($N46:$S46,1,miNúmTiempo),NA()),NA())</f>
        <v>#N/A</v>
      </c>
      <c r="K46" s="24" t="e" cm="1">
        <f t="array" ref="K46">IF($A46=K$1,IFERROR(INDEX($N46:$S46,1,miNúmTiempo),NA()),NA())</f>
        <v>#N/A</v>
      </c>
      <c r="L46" s="24" t="e" cm="1">
        <f t="array" ref="L46">IF($A46=L$1,IFERROR(INDEX($N46:$S46,1,miNúmTiempo),NA()),NA())</f>
        <v>#N/A</v>
      </c>
      <c r="M46" s="24" t="e" cm="1">
        <f t="array" ref="M46">IF($A46=M$1,IFERROR(INDEX($N46:$S46,1,miNúmTiempo),NA()),NA())</f>
        <v>#N/A</v>
      </c>
      <c r="N46" s="12" cm="1">
        <f t="array" ref="N46">IF(miNúmTOP=1,IF(Tiempo!$A44="","",Tiempo!D44),IF(TOP!$A44="","",TOP!D44))</f>
        <v>26.6</v>
      </c>
      <c r="O46" s="12" cm="1">
        <f t="array" ref="O46">IF(miNúmTOP=1,IF(Tiempo!$A44="","",Tiempo!E44),IF(TOP!$F44="","",TOP!I44))</f>
        <v>15</v>
      </c>
      <c r="P46" s="12" cm="1">
        <f t="array" ref="P46">IF(miNúmTOP=1,IF(Tiempo!$A44="","",Tiempo!F44),IF(TOP!$K44="","",TOP!N44))</f>
        <v>-0.8</v>
      </c>
      <c r="Q46" s="12" cm="1">
        <f t="array" ref="Q46">IF(miNúmTOP=1,IF(Tiempo!$A44="","",Tiempo!G44),IF(TOP!$P44="","",TOP!S44))</f>
        <v>24</v>
      </c>
      <c r="R46" s="12" cm="1">
        <f t="array" ref="R46">IF(miNúmTOP=1,IF(Tiempo!$A44="","",Tiempo!H44),IF(TOP!$U44="","",TOP!X44))</f>
        <v>40</v>
      </c>
      <c r="S46" s="31" cm="1">
        <f t="array" ref="S46">IF(miNúmTOP=1,IF(Tiempo!$A44="","",Tiempo!I44),IF(TOP!$Z44="","",TOP!AC44))</f>
        <v>0</v>
      </c>
    </row>
    <row r="47" spans="1:19" x14ac:dyDescent="0.35">
      <c r="A47" s="13" t="str" cm="1">
        <f t="array" ref="A47">IF(miNúmTOP=1,IF(Tiempo!A45&gt;0,Tiempo!A45 &amp; "",""),
CHOOSE(miNúmTiempo,
IF(TOP!A45&gt;0,TOP!A45 &amp; "",""),
IF(TOP!F45&gt;0,TOP!F45 &amp; "",""),
IF(TOP!K45&gt;0,TOP!K45 &amp; "",""),
IF(TOP!P45&gt;0,TOP!P45 &amp; "",""),
IF(TOP!U45&gt;0,TOP!U45 &amp; "",""),
IF(TOP!Z45&gt;0,TOP!Z45 &amp; "","")))</f>
        <v>Murcia</v>
      </c>
      <c r="B47" s="13" t="str" cm="1">
        <f t="array" ref="B47">IF(miNúmTOP=1,IF(Tiempo!B45&gt;0,Tiempo!B45 &amp; "",""),
CHOOSE(miNúmTiempo,
IF(TOP!B45&gt;0,TOP!B45 &amp; "",""),
IF(TOP!G45&gt;0,TOP!G45 &amp; "",""),
IF(TOP!L45&gt;0,TOP!L45 &amp; "",""),
IF(TOP!Q45&gt;0,TOP!Q45 &amp; "",""),
IF(TOP!V45&gt;0,TOP!V45 &amp; "",""),
IF(TOP!AA45&gt;0,TOP!AA45 &amp; "","")))</f>
        <v>Región de Murcia</v>
      </c>
      <c r="C47" s="23" cm="1">
        <f t="array" ref="C47">--IF(miNúmTOP=1,IF(Tiempo!C45&gt;0,Tiempo!C45 &amp; "",NA()),
CHOOSE(miNúmTiempo,
IF(TOP!C45&gt;0,TOP!C45 &amp; "",NA()),
IF(TOP!H45&gt;0,TOP!H45 &amp; "",NA()),
IF(TOP!M45&gt;0,TOP!M45 &amp; "",NA()),
IF(TOP!R45&gt;0,TOP!R45 &amp; "",NA()),
IF(TOP!W45&gt;0,TOP!W45 &amp; "",NA()),
IF(TOP!AB45&gt;0,TOP!AB45 &amp; "",NA())))</f>
        <v>45395</v>
      </c>
      <c r="D47" s="24" t="e" cm="1">
        <f t="array" ref="D47">IF($A47=D$1,IFERROR(INDEX($N47:$S47,1,miNúmTiempo),NA()),NA())</f>
        <v>#N/A</v>
      </c>
      <c r="E47" s="24" t="e" cm="1">
        <f t="array" ref="E47">IF($A47=E$1,IFERROR(INDEX($N47:$S47,1,miNúmTiempo),NA()),NA())</f>
        <v>#N/A</v>
      </c>
      <c r="F47" s="24" t="e" cm="1">
        <f t="array" ref="F47">IF($A47=F$1,IFERROR(INDEX($N47:$S47,1,miNúmTiempo),NA()),NA())</f>
        <v>#N/A</v>
      </c>
      <c r="G47" s="24" cm="1">
        <f t="array" ref="G47">IF($A47=G$1,IFERROR(INDEX($N47:$S47,1,miNúmTiempo),NA()),NA())</f>
        <v>29.4</v>
      </c>
      <c r="H47" s="24" t="e" cm="1">
        <f t="array" ref="H47">IF($A47=H$1,IFERROR(INDEX($N47:$S47,1,miNúmTiempo),NA()),NA())</f>
        <v>#N/A</v>
      </c>
      <c r="I47" s="24" t="e" cm="1">
        <f t="array" ref="I47">IF($A47=I$1,IFERROR(INDEX($N47:$S47,1,miNúmTiempo),NA()),NA())</f>
        <v>#N/A</v>
      </c>
      <c r="J47" s="24" t="e" cm="1">
        <f t="array" ref="J47">IF($A47=J$1,IFERROR(INDEX($N47:$S47,1,miNúmTiempo),NA()),NA())</f>
        <v>#N/A</v>
      </c>
      <c r="K47" s="24" t="e" cm="1">
        <f t="array" ref="K47">IF($A47=K$1,IFERROR(INDEX($N47:$S47,1,miNúmTiempo),NA()),NA())</f>
        <v>#N/A</v>
      </c>
      <c r="L47" s="24" t="e" cm="1">
        <f t="array" ref="L47">IF($A47=L$1,IFERROR(INDEX($N47:$S47,1,miNúmTiempo),NA()),NA())</f>
        <v>#N/A</v>
      </c>
      <c r="M47" s="24" t="e" cm="1">
        <f t="array" ref="M47">IF($A47=M$1,IFERROR(INDEX($N47:$S47,1,miNúmTiempo),NA()),NA())</f>
        <v>#N/A</v>
      </c>
      <c r="N47" s="12" cm="1">
        <f t="array" ref="N47">IF(miNúmTOP=1,IF(Tiempo!$A45="","",Tiempo!D45),IF(TOP!$A45="","",TOP!D45))</f>
        <v>29.4</v>
      </c>
      <c r="O47" s="12" cm="1">
        <f t="array" ref="O47">IF(miNúmTOP=1,IF(Tiempo!$A45="","",Tiempo!E45),IF(TOP!$F45="","",TOP!I45))</f>
        <v>14.8</v>
      </c>
      <c r="P47" s="12" cm="1">
        <f t="array" ref="P47">IF(miNúmTOP=1,IF(Tiempo!$A45="","",Tiempo!F45),IF(TOP!$K45="","",TOP!N45))</f>
        <v>1.5</v>
      </c>
      <c r="Q47" s="12" cm="1">
        <f t="array" ref="Q47">IF(miNúmTOP=1,IF(Tiempo!$A45="","",Tiempo!G45),IF(TOP!$P45="","",TOP!S45))</f>
        <v>25</v>
      </c>
      <c r="R47" s="12" cm="1">
        <f t="array" ref="R47">IF(miNúmTOP=1,IF(Tiempo!$A45="","",Tiempo!H45),IF(TOP!$U45="","",TOP!X45))</f>
        <v>38</v>
      </c>
      <c r="S47" s="31" cm="1">
        <f t="array" ref="S47">IF(miNúmTOP=1,IF(Tiempo!$A45="","",Tiempo!I45),IF(TOP!$Z45="","",TOP!AC45))</f>
        <v>0</v>
      </c>
    </row>
    <row r="48" spans="1:19" x14ac:dyDescent="0.35">
      <c r="A48" s="13" t="str" cm="1">
        <f t="array" ref="A48">IF(miNúmTOP=1,IF(Tiempo!A46&gt;0,Tiempo!A46 &amp; "",""),
CHOOSE(miNúmTiempo,
IF(TOP!A46&gt;0,TOP!A46 &amp; "",""),
IF(TOP!F46&gt;0,TOP!F46 &amp; "",""),
IF(TOP!K46&gt;0,TOP!K46 &amp; "",""),
IF(TOP!P46&gt;0,TOP!P46 &amp; "",""),
IF(TOP!U46&gt;0,TOP!U46 &amp; "",""),
IF(TOP!Z46&gt;0,TOP!Z46 &amp; "","")))</f>
        <v>Murcia</v>
      </c>
      <c r="B48" s="13" t="str" cm="1">
        <f t="array" ref="B48">IF(miNúmTOP=1,IF(Tiempo!B46&gt;0,Tiempo!B46 &amp; "",""),
CHOOSE(miNúmTiempo,
IF(TOP!B46&gt;0,TOP!B46 &amp; "",""),
IF(TOP!G46&gt;0,TOP!G46 &amp; "",""),
IF(TOP!L46&gt;0,TOP!L46 &amp; "",""),
IF(TOP!Q46&gt;0,TOP!Q46 &amp; "",""),
IF(TOP!V46&gt;0,TOP!V46 &amp; "",""),
IF(TOP!AA46&gt;0,TOP!AA46 &amp; "","")))</f>
        <v>Región de Murcia</v>
      </c>
      <c r="C48" s="23" cm="1">
        <f t="array" ref="C48">--IF(miNúmTOP=1,IF(Tiempo!C46&gt;0,Tiempo!C46 &amp; "",NA()),
CHOOSE(miNúmTiempo,
IF(TOP!C46&gt;0,TOP!C46 &amp; "",NA()),
IF(TOP!H46&gt;0,TOP!H46 &amp; "",NA()),
IF(TOP!M46&gt;0,TOP!M46 &amp; "",NA()),
IF(TOP!R46&gt;0,TOP!R46 &amp; "",NA()),
IF(TOP!W46&gt;0,TOP!W46 &amp; "",NA()),
IF(TOP!AB46&gt;0,TOP!AB46 &amp; "",NA())))</f>
        <v>45396</v>
      </c>
      <c r="D48" s="24" t="e" cm="1">
        <f t="array" ref="D48">IF($A48=D$1,IFERROR(INDEX($N48:$S48,1,miNúmTiempo),NA()),NA())</f>
        <v>#N/A</v>
      </c>
      <c r="E48" s="24" t="e" cm="1">
        <f t="array" ref="E48">IF($A48=E$1,IFERROR(INDEX($N48:$S48,1,miNúmTiempo),NA()),NA())</f>
        <v>#N/A</v>
      </c>
      <c r="F48" s="24" t="e" cm="1">
        <f t="array" ref="F48">IF($A48=F$1,IFERROR(INDEX($N48:$S48,1,miNúmTiempo),NA()),NA())</f>
        <v>#N/A</v>
      </c>
      <c r="G48" s="24" cm="1">
        <f t="array" ref="G48">IF($A48=G$1,IFERROR(INDEX($N48:$S48,1,miNúmTiempo),NA()),NA())</f>
        <v>29.1</v>
      </c>
      <c r="H48" s="24" t="e" cm="1">
        <f t="array" ref="H48">IF($A48=H$1,IFERROR(INDEX($N48:$S48,1,miNúmTiempo),NA()),NA())</f>
        <v>#N/A</v>
      </c>
      <c r="I48" s="24" t="e" cm="1">
        <f t="array" ref="I48">IF($A48=I$1,IFERROR(INDEX($N48:$S48,1,miNúmTiempo),NA()),NA())</f>
        <v>#N/A</v>
      </c>
      <c r="J48" s="24" t="e" cm="1">
        <f t="array" ref="J48">IF($A48=J$1,IFERROR(INDEX($N48:$S48,1,miNúmTiempo),NA()),NA())</f>
        <v>#N/A</v>
      </c>
      <c r="K48" s="24" t="e" cm="1">
        <f t="array" ref="K48">IF($A48=K$1,IFERROR(INDEX($N48:$S48,1,miNúmTiempo),NA()),NA())</f>
        <v>#N/A</v>
      </c>
      <c r="L48" s="24" t="e" cm="1">
        <f t="array" ref="L48">IF($A48=L$1,IFERROR(INDEX($N48:$S48,1,miNúmTiempo),NA()),NA())</f>
        <v>#N/A</v>
      </c>
      <c r="M48" s="24" t="e" cm="1">
        <f t="array" ref="M48">IF($A48=M$1,IFERROR(INDEX($N48:$S48,1,miNúmTiempo),NA()),NA())</f>
        <v>#N/A</v>
      </c>
      <c r="N48" s="12" cm="1">
        <f t="array" ref="N48">IF(miNúmTOP=1,IF(Tiempo!$A46="","",Tiempo!D46),IF(TOP!$A46="","",TOP!D46))</f>
        <v>29.1</v>
      </c>
      <c r="O48" s="12" cm="1">
        <f t="array" ref="O48">IF(miNúmTOP=1,IF(Tiempo!$A46="","",Tiempo!E46),IF(TOP!$F46="","",TOP!I46))</f>
        <v>16.899999999999999</v>
      </c>
      <c r="P48" s="12" cm="1">
        <f t="array" ref="P48">IF(miNúmTOP=1,IF(Tiempo!$A46="","",Tiempo!F46),IF(TOP!$K46="","",TOP!N46))</f>
        <v>2.7</v>
      </c>
      <c r="Q48" s="12" cm="1">
        <f t="array" ref="Q48">IF(miNúmTOP=1,IF(Tiempo!$A46="","",Tiempo!G46),IF(TOP!$P46="","",TOP!S46))</f>
        <v>32</v>
      </c>
      <c r="R48" s="12" cm="1">
        <f t="array" ref="R48">IF(miNúmTOP=1,IF(Tiempo!$A46="","",Tiempo!H46),IF(TOP!$U46="","",TOP!X46))</f>
        <v>36</v>
      </c>
      <c r="S48" s="31" cm="1">
        <f t="array" ref="S48">IF(miNúmTOP=1,IF(Tiempo!$A46="","",Tiempo!I46),IF(TOP!$Z46="","",TOP!AC46))</f>
        <v>0</v>
      </c>
    </row>
    <row r="49" spans="1:19" x14ac:dyDescent="0.35">
      <c r="A49" s="13" t="str" cm="1">
        <f t="array" ref="A49">IF(miNúmTOP=1,IF(Tiempo!A47&gt;0,Tiempo!A47 &amp; "",""),
CHOOSE(miNúmTiempo,
IF(TOP!A47&gt;0,TOP!A47 &amp; "",""),
IF(TOP!F47&gt;0,TOP!F47 &amp; "",""),
IF(TOP!K47&gt;0,TOP!K47 &amp; "",""),
IF(TOP!P47&gt;0,TOP!P47 &amp; "",""),
IF(TOP!U47&gt;0,TOP!U47 &amp; "",""),
IF(TOP!Z47&gt;0,TOP!Z47 &amp; "","")))</f>
        <v>Murcia</v>
      </c>
      <c r="B49" s="13" t="str" cm="1">
        <f t="array" ref="B49">IF(miNúmTOP=1,IF(Tiempo!B47&gt;0,Tiempo!B47 &amp; "",""),
CHOOSE(miNúmTiempo,
IF(TOP!B47&gt;0,TOP!B47 &amp; "",""),
IF(TOP!G47&gt;0,TOP!G47 &amp; "",""),
IF(TOP!L47&gt;0,TOP!L47 &amp; "",""),
IF(TOP!Q47&gt;0,TOP!Q47 &amp; "",""),
IF(TOP!V47&gt;0,TOP!V47 &amp; "",""),
IF(TOP!AA47&gt;0,TOP!AA47 &amp; "","")))</f>
        <v>Región de Murcia</v>
      </c>
      <c r="C49" s="23" cm="1">
        <f t="array" ref="C49">--IF(miNúmTOP=1,IF(Tiempo!C47&gt;0,Tiempo!C47 &amp; "",NA()),
CHOOSE(miNúmTiempo,
IF(TOP!C47&gt;0,TOP!C47 &amp; "",NA()),
IF(TOP!H47&gt;0,TOP!H47 &amp; "",NA()),
IF(TOP!M47&gt;0,TOP!M47 &amp; "",NA()),
IF(TOP!R47&gt;0,TOP!R47 &amp; "",NA()),
IF(TOP!W47&gt;0,TOP!W47 &amp; "",NA()),
IF(TOP!AB47&gt;0,TOP!AB47 &amp; "",NA())))</f>
        <v>45397</v>
      </c>
      <c r="D49" s="24" t="e" cm="1">
        <f t="array" ref="D49">IF($A49=D$1,IFERROR(INDEX($N49:$S49,1,miNúmTiempo),NA()),NA())</f>
        <v>#N/A</v>
      </c>
      <c r="E49" s="24" t="e" cm="1">
        <f t="array" ref="E49">IF($A49=E$1,IFERROR(INDEX($N49:$S49,1,miNúmTiempo),NA()),NA())</f>
        <v>#N/A</v>
      </c>
      <c r="F49" s="24" t="e" cm="1">
        <f t="array" ref="F49">IF($A49=F$1,IFERROR(INDEX($N49:$S49,1,miNúmTiempo),NA()),NA())</f>
        <v>#N/A</v>
      </c>
      <c r="G49" s="24" cm="1">
        <f t="array" ref="G49">IF($A49=G$1,IFERROR(INDEX($N49:$S49,1,miNúmTiempo),NA()),NA())</f>
        <v>31.6</v>
      </c>
      <c r="H49" s="24" t="e" cm="1">
        <f t="array" ref="H49">IF($A49=H$1,IFERROR(INDEX($N49:$S49,1,miNúmTiempo),NA()),NA())</f>
        <v>#N/A</v>
      </c>
      <c r="I49" s="24" t="e" cm="1">
        <f t="array" ref="I49">IF($A49=I$1,IFERROR(INDEX($N49:$S49,1,miNúmTiempo),NA()),NA())</f>
        <v>#N/A</v>
      </c>
      <c r="J49" s="24" t="e" cm="1">
        <f t="array" ref="J49">IF($A49=J$1,IFERROR(INDEX($N49:$S49,1,miNúmTiempo),NA()),NA())</f>
        <v>#N/A</v>
      </c>
      <c r="K49" s="24" t="e" cm="1">
        <f t="array" ref="K49">IF($A49=K$1,IFERROR(INDEX($N49:$S49,1,miNúmTiempo),NA()),NA())</f>
        <v>#N/A</v>
      </c>
      <c r="L49" s="24" t="e" cm="1">
        <f t="array" ref="L49">IF($A49=L$1,IFERROR(INDEX($N49:$S49,1,miNúmTiempo),NA()),NA())</f>
        <v>#N/A</v>
      </c>
      <c r="M49" s="24" t="e" cm="1">
        <f t="array" ref="M49">IF($A49=M$1,IFERROR(INDEX($N49:$S49,1,miNúmTiempo),NA()),NA())</f>
        <v>#N/A</v>
      </c>
      <c r="N49" s="12" cm="1">
        <f t="array" ref="N49">IF(miNúmTOP=1,IF(Tiempo!$A47="","",Tiempo!D47),IF(TOP!$A47="","",TOP!D47))</f>
        <v>31.6</v>
      </c>
      <c r="O49" s="12" cm="1">
        <f t="array" ref="O49">IF(miNúmTOP=1,IF(Tiempo!$A47="","",Tiempo!E47),IF(TOP!$F47="","",TOP!I47))</f>
        <v>17.100000000000001</v>
      </c>
      <c r="P49" s="12" cm="1">
        <f t="array" ref="P49">IF(miNúmTOP=1,IF(Tiempo!$A47="","",Tiempo!F47),IF(TOP!$K47="","",TOP!N47))</f>
        <v>3.8</v>
      </c>
      <c r="Q49" s="12" cm="1">
        <f t="array" ref="Q49">IF(miNúmTOP=1,IF(Tiempo!$A47="","",Tiempo!G47),IF(TOP!$P47="","",TOP!S47))</f>
        <v>72</v>
      </c>
      <c r="R49" s="12" cm="1">
        <f t="array" ref="R49">IF(miNúmTOP=1,IF(Tiempo!$A47="","",Tiempo!H47),IF(TOP!$U47="","",TOP!X47))</f>
        <v>47</v>
      </c>
      <c r="S49" s="31" cm="1">
        <f t="array" ref="S49">IF(miNúmTOP=1,IF(Tiempo!$A47="","",Tiempo!I47),IF(TOP!$Z47="","",TOP!AC47))</f>
        <v>7.6</v>
      </c>
    </row>
    <row r="50" spans="1:19" x14ac:dyDescent="0.35">
      <c r="A50" s="13" t="str" cm="1">
        <f t="array" ref="A50">IF(miNúmTOP=1,IF(Tiempo!A48&gt;0,Tiempo!A48 &amp; "",""),
CHOOSE(miNúmTiempo,
IF(TOP!A48&gt;0,TOP!A48 &amp; "",""),
IF(TOP!F48&gt;0,TOP!F48 &amp; "",""),
IF(TOP!K48&gt;0,TOP!K48 &amp; "",""),
IF(TOP!P48&gt;0,TOP!P48 &amp; "",""),
IF(TOP!U48&gt;0,TOP!U48 &amp; "",""),
IF(TOP!Z48&gt;0,TOP!Z48 &amp; "","")))</f>
        <v>Murcia</v>
      </c>
      <c r="B50" s="13" t="str" cm="1">
        <f t="array" ref="B50">IF(miNúmTOP=1,IF(Tiempo!B48&gt;0,Tiempo!B48 &amp; "",""),
CHOOSE(miNúmTiempo,
IF(TOP!B48&gt;0,TOP!B48 &amp; "",""),
IF(TOP!G48&gt;0,TOP!G48 &amp; "",""),
IF(TOP!L48&gt;0,TOP!L48 &amp; "",""),
IF(TOP!Q48&gt;0,TOP!Q48 &amp; "",""),
IF(TOP!V48&gt;0,TOP!V48 &amp; "",""),
IF(TOP!AA48&gt;0,TOP!AA48 &amp; "","")))</f>
        <v>Región de Murcia</v>
      </c>
      <c r="C50" s="23" cm="1">
        <f t="array" ref="C50">--IF(miNúmTOP=1,IF(Tiempo!C48&gt;0,Tiempo!C48 &amp; "",NA()),
CHOOSE(miNúmTiempo,
IF(TOP!C48&gt;0,TOP!C48 &amp; "",NA()),
IF(TOP!H48&gt;0,TOP!H48 &amp; "",NA()),
IF(TOP!M48&gt;0,TOP!M48 &amp; "",NA()),
IF(TOP!R48&gt;0,TOP!R48 &amp; "",NA()),
IF(TOP!W48&gt;0,TOP!W48 &amp; "",NA()),
IF(TOP!AB48&gt;0,TOP!AB48 &amp; "",NA())))</f>
        <v>45398</v>
      </c>
      <c r="D50" s="24" t="e" cm="1">
        <f t="array" ref="D50">IF($A50=D$1,IFERROR(INDEX($N50:$S50,1,miNúmTiempo),NA()),NA())</f>
        <v>#N/A</v>
      </c>
      <c r="E50" s="24" t="e" cm="1">
        <f t="array" ref="E50">IF($A50=E$1,IFERROR(INDEX($N50:$S50,1,miNúmTiempo),NA()),NA())</f>
        <v>#N/A</v>
      </c>
      <c r="F50" s="24" t="e" cm="1">
        <f t="array" ref="F50">IF($A50=F$1,IFERROR(INDEX($N50:$S50,1,miNúmTiempo),NA()),NA())</f>
        <v>#N/A</v>
      </c>
      <c r="G50" s="24" cm="1">
        <f t="array" ref="G50">IF($A50=G$1,IFERROR(INDEX($N50:$S50,1,miNúmTiempo),NA()),NA())</f>
        <v>34.4</v>
      </c>
      <c r="H50" s="24" t="e" cm="1">
        <f t="array" ref="H50">IF($A50=H$1,IFERROR(INDEX($N50:$S50,1,miNúmTiempo),NA()),NA())</f>
        <v>#N/A</v>
      </c>
      <c r="I50" s="24" t="e" cm="1">
        <f t="array" ref="I50">IF($A50=I$1,IFERROR(INDEX($N50:$S50,1,miNúmTiempo),NA()),NA())</f>
        <v>#N/A</v>
      </c>
      <c r="J50" s="24" t="e" cm="1">
        <f t="array" ref="J50">IF($A50=J$1,IFERROR(INDEX($N50:$S50,1,miNúmTiempo),NA()),NA())</f>
        <v>#N/A</v>
      </c>
      <c r="K50" s="24" t="e" cm="1">
        <f t="array" ref="K50">IF($A50=K$1,IFERROR(INDEX($N50:$S50,1,miNúmTiempo),NA()),NA())</f>
        <v>#N/A</v>
      </c>
      <c r="L50" s="24" t="e" cm="1">
        <f t="array" ref="L50">IF($A50=L$1,IFERROR(INDEX($N50:$S50,1,miNúmTiempo),NA()),NA())</f>
        <v>#N/A</v>
      </c>
      <c r="M50" s="24" t="e" cm="1">
        <f t="array" ref="M50">IF($A50=M$1,IFERROR(INDEX($N50:$S50,1,miNúmTiempo),NA()),NA())</f>
        <v>#N/A</v>
      </c>
      <c r="N50" s="12" cm="1">
        <f t="array" ref="N50">IF(miNúmTOP=1,IF(Tiempo!$A48="","",Tiempo!D48),IF(TOP!$A48="","",TOP!D48))</f>
        <v>34.4</v>
      </c>
      <c r="O50" s="12" cm="1">
        <f t="array" ref="O50">IF(miNúmTOP=1,IF(Tiempo!$A48="","",Tiempo!E48),IF(TOP!$F48="","",TOP!I48))</f>
        <v>19.100000000000001</v>
      </c>
      <c r="P50" s="12" cm="1">
        <f t="array" ref="P50">IF(miNúmTOP=1,IF(Tiempo!$A48="","",Tiempo!F48),IF(TOP!$K48="","",TOP!N48))</f>
        <v>6.9</v>
      </c>
      <c r="Q50" s="12" cm="1">
        <f t="array" ref="Q50">IF(miNúmTOP=1,IF(Tiempo!$A48="","",Tiempo!G48),IF(TOP!$P48="","",TOP!S48))</f>
        <v>102</v>
      </c>
      <c r="R50" s="12" cm="1">
        <f t="array" ref="R50">IF(miNúmTOP=1,IF(Tiempo!$A48="","",Tiempo!H48),IF(TOP!$U48="","",TOP!X48))</f>
        <v>69</v>
      </c>
      <c r="S50" s="31" cm="1">
        <f t="array" ref="S50">IF(miNúmTOP=1,IF(Tiempo!$A48="","",Tiempo!I48),IF(TOP!$Z48="","",TOP!AC48))</f>
        <v>8.1999999999999993</v>
      </c>
    </row>
    <row r="51" spans="1:19" x14ac:dyDescent="0.35">
      <c r="A51" s="13" t="str" cm="1">
        <f t="array" ref="A51">IF(miNúmTOP=1,IF(Tiempo!A49&gt;0,Tiempo!A49 &amp; "",""),
CHOOSE(miNúmTiempo,
IF(TOP!A49&gt;0,TOP!A49 &amp; "",""),
IF(TOP!F49&gt;0,TOP!F49 &amp; "",""),
IF(TOP!K49&gt;0,TOP!K49 &amp; "",""),
IF(TOP!P49&gt;0,TOP!P49 &amp; "",""),
IF(TOP!U49&gt;0,TOP!U49 &amp; "",""),
IF(TOP!Z49&gt;0,TOP!Z49 &amp; "","")))</f>
        <v>Murcia</v>
      </c>
      <c r="B51" s="13" t="str" cm="1">
        <f t="array" ref="B51">IF(miNúmTOP=1,IF(Tiempo!B49&gt;0,Tiempo!B49 &amp; "",""),
CHOOSE(miNúmTiempo,
IF(TOP!B49&gt;0,TOP!B49 &amp; "",""),
IF(TOP!G49&gt;0,TOP!G49 &amp; "",""),
IF(TOP!L49&gt;0,TOP!L49 &amp; "",""),
IF(TOP!Q49&gt;0,TOP!Q49 &amp; "",""),
IF(TOP!V49&gt;0,TOP!V49 &amp; "",""),
IF(TOP!AA49&gt;0,TOP!AA49 &amp; "","")))</f>
        <v>Región de Murcia</v>
      </c>
      <c r="C51" s="23" cm="1">
        <f t="array" ref="C51">--IF(miNúmTOP=1,IF(Tiempo!C49&gt;0,Tiempo!C49 &amp; "",NA()),
CHOOSE(miNúmTiempo,
IF(TOP!C49&gt;0,TOP!C49 &amp; "",NA()),
IF(TOP!H49&gt;0,TOP!H49 &amp; "",NA()),
IF(TOP!M49&gt;0,TOP!M49 &amp; "",NA()),
IF(TOP!R49&gt;0,TOP!R49 &amp; "",NA()),
IF(TOP!W49&gt;0,TOP!W49 &amp; "",NA()),
IF(TOP!AB49&gt;0,TOP!AB49 &amp; "",NA())))</f>
        <v>45399</v>
      </c>
      <c r="D51" s="24" t="e" cm="1">
        <f t="array" ref="D51">IF($A51=D$1,IFERROR(INDEX($N51:$S51,1,miNúmTiempo),NA()),NA())</f>
        <v>#N/A</v>
      </c>
      <c r="E51" s="24" t="e" cm="1">
        <f t="array" ref="E51">IF($A51=E$1,IFERROR(INDEX($N51:$S51,1,miNúmTiempo),NA()),NA())</f>
        <v>#N/A</v>
      </c>
      <c r="F51" s="24" t="e" cm="1">
        <f t="array" ref="F51">IF($A51=F$1,IFERROR(INDEX($N51:$S51,1,miNúmTiempo),NA()),NA())</f>
        <v>#N/A</v>
      </c>
      <c r="G51" s="24" cm="1">
        <f t="array" ref="G51">IF($A51=G$1,IFERROR(INDEX($N51:$S51,1,miNúmTiempo),NA()),NA())</f>
        <v>26.1</v>
      </c>
      <c r="H51" s="24" t="e" cm="1">
        <f t="array" ref="H51">IF($A51=H$1,IFERROR(INDEX($N51:$S51,1,miNúmTiempo),NA()),NA())</f>
        <v>#N/A</v>
      </c>
      <c r="I51" s="24" t="e" cm="1">
        <f t="array" ref="I51">IF($A51=I$1,IFERROR(INDEX($N51:$S51,1,miNúmTiempo),NA()),NA())</f>
        <v>#N/A</v>
      </c>
      <c r="J51" s="24" t="e" cm="1">
        <f t="array" ref="J51">IF($A51=J$1,IFERROR(INDEX($N51:$S51,1,miNúmTiempo),NA()),NA())</f>
        <v>#N/A</v>
      </c>
      <c r="K51" s="24" t="e" cm="1">
        <f t="array" ref="K51">IF($A51=K$1,IFERROR(INDEX($N51:$S51,1,miNúmTiempo),NA()),NA())</f>
        <v>#N/A</v>
      </c>
      <c r="L51" s="24" t="e" cm="1">
        <f t="array" ref="L51">IF($A51=L$1,IFERROR(INDEX($N51:$S51,1,miNúmTiempo),NA()),NA())</f>
        <v>#N/A</v>
      </c>
      <c r="M51" s="24" t="e" cm="1">
        <f t="array" ref="M51">IF($A51=M$1,IFERROR(INDEX($N51:$S51,1,miNúmTiempo),NA()),NA())</f>
        <v>#N/A</v>
      </c>
      <c r="N51" s="12" cm="1">
        <f t="array" ref="N51">IF(miNúmTOP=1,IF(Tiempo!$A49="","",Tiempo!D49),IF(TOP!$A49="","",TOP!D49))</f>
        <v>26.1</v>
      </c>
      <c r="O51" s="12" cm="1">
        <f t="array" ref="O51">IF(miNúmTOP=1,IF(Tiempo!$A49="","",Tiempo!E49),IF(TOP!$F49="","",TOP!I49))</f>
        <v>19</v>
      </c>
      <c r="P51" s="12" cm="1">
        <f t="array" ref="P51">IF(miNúmTOP=1,IF(Tiempo!$A49="","",Tiempo!F49),IF(TOP!$K49="","",TOP!N49))</f>
        <v>3.9</v>
      </c>
      <c r="Q51" s="12" cm="1">
        <f t="array" ref="Q51">IF(miNúmTOP=1,IF(Tiempo!$A49="","",Tiempo!G49),IF(TOP!$P49="","",TOP!S49))</f>
        <v>82</v>
      </c>
      <c r="R51" s="12" cm="1">
        <f t="array" ref="R51">IF(miNúmTOP=1,IF(Tiempo!$A49="","",Tiempo!H49),IF(TOP!$U49="","",TOP!X49))</f>
        <v>57</v>
      </c>
      <c r="S51" s="31" cm="1">
        <f t="array" ref="S51">IF(miNúmTOP=1,IF(Tiempo!$A49="","",Tiempo!I49),IF(TOP!$Z49="","",TOP!AC49))</f>
        <v>12.2</v>
      </c>
    </row>
    <row r="52" spans="1:19" x14ac:dyDescent="0.35">
      <c r="A52" s="13" t="str" cm="1">
        <f t="array" ref="A52">IF(miNúmTOP=1,IF(Tiempo!A50&gt;0,Tiempo!A50 &amp; "",""),
CHOOSE(miNúmTiempo,
IF(TOP!A50&gt;0,TOP!A50 &amp; "",""),
IF(TOP!F50&gt;0,TOP!F50 &amp; "",""),
IF(TOP!K50&gt;0,TOP!K50 &amp; "",""),
IF(TOP!P50&gt;0,TOP!P50 &amp; "",""),
IF(TOP!U50&gt;0,TOP!U50 &amp; "",""),
IF(TOP!Z50&gt;0,TOP!Z50 &amp; "","")))</f>
        <v>Murcia</v>
      </c>
      <c r="B52" s="13" t="str" cm="1">
        <f t="array" ref="B52">IF(miNúmTOP=1,IF(Tiempo!B50&gt;0,Tiempo!B50 &amp; "",""),
CHOOSE(miNúmTiempo,
IF(TOP!B50&gt;0,TOP!B50 &amp; "",""),
IF(TOP!G50&gt;0,TOP!G50 &amp; "",""),
IF(TOP!L50&gt;0,TOP!L50 &amp; "",""),
IF(TOP!Q50&gt;0,TOP!Q50 &amp; "",""),
IF(TOP!V50&gt;0,TOP!V50 &amp; "",""),
IF(TOP!AA50&gt;0,TOP!AA50 &amp; "","")))</f>
        <v>Región de Murcia</v>
      </c>
      <c r="C52" s="23" cm="1">
        <f t="array" ref="C52">--IF(miNúmTOP=1,IF(Tiempo!C50&gt;0,Tiempo!C50 &amp; "",NA()),
CHOOSE(miNúmTiempo,
IF(TOP!C50&gt;0,TOP!C50 &amp; "",NA()),
IF(TOP!H50&gt;0,TOP!H50 &amp; "",NA()),
IF(TOP!M50&gt;0,TOP!M50 &amp; "",NA()),
IF(TOP!R50&gt;0,TOP!R50 &amp; "",NA()),
IF(TOP!W50&gt;0,TOP!W50 &amp; "",NA()),
IF(TOP!AB50&gt;0,TOP!AB50 &amp; "",NA())))</f>
        <v>45400</v>
      </c>
      <c r="D52" s="24" t="e" cm="1">
        <f t="array" ref="D52">IF($A52=D$1,IFERROR(INDEX($N52:$S52,1,miNúmTiempo),NA()),NA())</f>
        <v>#N/A</v>
      </c>
      <c r="E52" s="24" t="e" cm="1">
        <f t="array" ref="E52">IF($A52=E$1,IFERROR(INDEX($N52:$S52,1,miNúmTiempo),NA()),NA())</f>
        <v>#N/A</v>
      </c>
      <c r="F52" s="24" t="e" cm="1">
        <f t="array" ref="F52">IF($A52=F$1,IFERROR(INDEX($N52:$S52,1,miNúmTiempo),NA()),NA())</f>
        <v>#N/A</v>
      </c>
      <c r="G52" s="24" cm="1">
        <f t="array" ref="G52">IF($A52=G$1,IFERROR(INDEX($N52:$S52,1,miNúmTiempo),NA()),NA())</f>
        <v>27.2</v>
      </c>
      <c r="H52" s="24" t="e" cm="1">
        <f t="array" ref="H52">IF($A52=H$1,IFERROR(INDEX($N52:$S52,1,miNúmTiempo),NA()),NA())</f>
        <v>#N/A</v>
      </c>
      <c r="I52" s="24" t="e" cm="1">
        <f t="array" ref="I52">IF($A52=I$1,IFERROR(INDEX($N52:$S52,1,miNúmTiempo),NA()),NA())</f>
        <v>#N/A</v>
      </c>
      <c r="J52" s="24" t="e" cm="1">
        <f t="array" ref="J52">IF($A52=J$1,IFERROR(INDEX($N52:$S52,1,miNúmTiempo),NA()),NA())</f>
        <v>#N/A</v>
      </c>
      <c r="K52" s="24" t="e" cm="1">
        <f t="array" ref="K52">IF($A52=K$1,IFERROR(INDEX($N52:$S52,1,miNúmTiempo),NA()),NA())</f>
        <v>#N/A</v>
      </c>
      <c r="L52" s="24" t="e" cm="1">
        <f t="array" ref="L52">IF($A52=L$1,IFERROR(INDEX($N52:$S52,1,miNúmTiempo),NA()),NA())</f>
        <v>#N/A</v>
      </c>
      <c r="M52" s="24" t="e" cm="1">
        <f t="array" ref="M52">IF($A52=M$1,IFERROR(INDEX($N52:$S52,1,miNúmTiempo),NA()),NA())</f>
        <v>#N/A</v>
      </c>
      <c r="N52" s="12" cm="1">
        <f t="array" ref="N52">IF(miNúmTOP=1,IF(Tiempo!$A50="","",Tiempo!D50),IF(TOP!$A50="","",TOP!D50))</f>
        <v>27.2</v>
      </c>
      <c r="O52" s="12" cm="1">
        <f t="array" ref="O52">IF(miNúmTOP=1,IF(Tiempo!$A50="","",Tiempo!E50),IF(TOP!$F50="","",TOP!I50))</f>
        <v>15.8</v>
      </c>
      <c r="P52" s="12" cm="1">
        <f t="array" ref="P52">IF(miNúmTOP=1,IF(Tiempo!$A50="","",Tiempo!F50),IF(TOP!$K50="","",TOP!N50))</f>
        <v>-2.2000000000000002</v>
      </c>
      <c r="Q52" s="12" cm="1">
        <f t="array" ref="Q52">IF(miNúmTOP=1,IF(Tiempo!$A50="","",Tiempo!G50),IF(TOP!$P50="","",TOP!S50))</f>
        <v>94</v>
      </c>
      <c r="R52" s="12" cm="1">
        <f t="array" ref="R52">IF(miNúmTOP=1,IF(Tiempo!$A50="","",Tiempo!H50),IF(TOP!$U50="","",TOP!X50))</f>
        <v>66</v>
      </c>
      <c r="S52" s="31" cm="1">
        <f t="array" ref="S52">IF(miNúmTOP=1,IF(Tiempo!$A50="","",Tiempo!I50),IF(TOP!$Z50="","",TOP!AC50))</f>
        <v>2.4</v>
      </c>
    </row>
    <row r="53" spans="1:19" x14ac:dyDescent="0.35">
      <c r="A53" s="13" t="str" cm="1">
        <f t="array" ref="A53">IF(miNúmTOP=1,IF(Tiempo!A51&gt;0,Tiempo!A51 &amp; "",""),
CHOOSE(miNúmTiempo,
IF(TOP!A51&gt;0,TOP!A51 &amp; "",""),
IF(TOP!F51&gt;0,TOP!F51 &amp; "",""),
IF(TOP!K51&gt;0,TOP!K51 &amp; "",""),
IF(TOP!P51&gt;0,TOP!P51 &amp; "",""),
IF(TOP!U51&gt;0,TOP!U51 &amp; "",""),
IF(TOP!Z51&gt;0,TOP!Z51 &amp; "","")))</f>
        <v>Murcia</v>
      </c>
      <c r="B53" s="13" t="str" cm="1">
        <f t="array" ref="B53">IF(miNúmTOP=1,IF(Tiempo!B51&gt;0,Tiempo!B51 &amp; "",""),
CHOOSE(miNúmTiempo,
IF(TOP!B51&gt;0,TOP!B51 &amp; "",""),
IF(TOP!G51&gt;0,TOP!G51 &amp; "",""),
IF(TOP!L51&gt;0,TOP!L51 &amp; "",""),
IF(TOP!Q51&gt;0,TOP!Q51 &amp; "",""),
IF(TOP!V51&gt;0,TOP!V51 &amp; "",""),
IF(TOP!AA51&gt;0,TOP!AA51 &amp; "","")))</f>
        <v>Región de Murcia</v>
      </c>
      <c r="C53" s="23" cm="1">
        <f t="array" ref="C53">--IF(miNúmTOP=1,IF(Tiempo!C51&gt;0,Tiempo!C51 &amp; "",NA()),
CHOOSE(miNúmTiempo,
IF(TOP!C51&gt;0,TOP!C51 &amp; "",NA()),
IF(TOP!H51&gt;0,TOP!H51 &amp; "",NA()),
IF(TOP!M51&gt;0,TOP!M51 &amp; "",NA()),
IF(TOP!R51&gt;0,TOP!R51 &amp; "",NA()),
IF(TOP!W51&gt;0,TOP!W51 &amp; "",NA()),
IF(TOP!AB51&gt;0,TOP!AB51 &amp; "",NA())))</f>
        <v>45401</v>
      </c>
      <c r="D53" s="24" t="e" cm="1">
        <f t="array" ref="D53">IF($A53=D$1,IFERROR(INDEX($N53:$S53,1,miNúmTiempo),NA()),NA())</f>
        <v>#N/A</v>
      </c>
      <c r="E53" s="24" t="e" cm="1">
        <f t="array" ref="E53">IF($A53=E$1,IFERROR(INDEX($N53:$S53,1,miNúmTiempo),NA()),NA())</f>
        <v>#N/A</v>
      </c>
      <c r="F53" s="24" t="e" cm="1">
        <f t="array" ref="F53">IF($A53=F$1,IFERROR(INDEX($N53:$S53,1,miNúmTiempo),NA()),NA())</f>
        <v>#N/A</v>
      </c>
      <c r="G53" s="24" cm="1">
        <f t="array" ref="G53">IF($A53=G$1,IFERROR(INDEX($N53:$S53,1,miNúmTiempo),NA()),NA())</f>
        <v>21</v>
      </c>
      <c r="H53" s="24" t="e" cm="1">
        <f t="array" ref="H53">IF($A53=H$1,IFERROR(INDEX($N53:$S53,1,miNúmTiempo),NA()),NA())</f>
        <v>#N/A</v>
      </c>
      <c r="I53" s="24" t="e" cm="1">
        <f t="array" ref="I53">IF($A53=I$1,IFERROR(INDEX($N53:$S53,1,miNúmTiempo),NA()),NA())</f>
        <v>#N/A</v>
      </c>
      <c r="J53" s="24" t="e" cm="1">
        <f t="array" ref="J53">IF($A53=J$1,IFERROR(INDEX($N53:$S53,1,miNúmTiempo),NA()),NA())</f>
        <v>#N/A</v>
      </c>
      <c r="K53" s="24" t="e" cm="1">
        <f t="array" ref="K53">IF($A53=K$1,IFERROR(INDEX($N53:$S53,1,miNúmTiempo),NA()),NA())</f>
        <v>#N/A</v>
      </c>
      <c r="L53" s="24" t="e" cm="1">
        <f t="array" ref="L53">IF($A53=L$1,IFERROR(INDEX($N53:$S53,1,miNúmTiempo),NA()),NA())</f>
        <v>#N/A</v>
      </c>
      <c r="M53" s="24" t="e" cm="1">
        <f t="array" ref="M53">IF($A53=M$1,IFERROR(INDEX($N53:$S53,1,miNúmTiempo),NA()),NA())</f>
        <v>#N/A</v>
      </c>
      <c r="N53" s="12" cm="1">
        <f t="array" ref="N53">IF(miNúmTOP=1,IF(Tiempo!$A51="","",Tiempo!D51),IF(TOP!$A51="","",TOP!D51))</f>
        <v>21</v>
      </c>
      <c r="O53" s="12" cm="1">
        <f t="array" ref="O53">IF(miNúmTOP=1,IF(Tiempo!$A51="","",Tiempo!E51),IF(TOP!$F51="","",TOP!I51))</f>
        <v>16.3</v>
      </c>
      <c r="P53" s="12" cm="1">
        <f t="array" ref="P53">IF(miNúmTOP=1,IF(Tiempo!$A51="","",Tiempo!F51),IF(TOP!$K51="","",TOP!N51))</f>
        <v>-2</v>
      </c>
      <c r="Q53" s="12" cm="1">
        <f t="array" ref="Q53">IF(miNúmTOP=1,IF(Tiempo!$A51="","",Tiempo!G51),IF(TOP!$P51="","",TOP!S51))</f>
        <v>46</v>
      </c>
      <c r="R53" s="12" cm="1">
        <f t="array" ref="R53">IF(miNúmTOP=1,IF(Tiempo!$A51="","",Tiempo!H51),IF(TOP!$U51="","",TOP!X51))</f>
        <v>34</v>
      </c>
      <c r="S53" s="31" cm="1">
        <f t="array" ref="S53">IF(miNúmTOP=1,IF(Tiempo!$A51="","",Tiempo!I51),IF(TOP!$Z51="","",TOP!AC51))</f>
        <v>0</v>
      </c>
    </row>
    <row r="54" spans="1:19" x14ac:dyDescent="0.35">
      <c r="A54" s="13" t="str" cm="1">
        <f t="array" ref="A54">IF(miNúmTOP=1,IF(Tiempo!A52&gt;0,Tiempo!A52 &amp; "",""),
CHOOSE(miNúmTiempo,
IF(TOP!A52&gt;0,TOP!A52 &amp; "",""),
IF(TOP!F52&gt;0,TOP!F52 &amp; "",""),
IF(TOP!K52&gt;0,TOP!K52 &amp; "",""),
IF(TOP!P52&gt;0,TOP!P52 &amp; "",""),
IF(TOP!U52&gt;0,TOP!U52 &amp; "",""),
IF(TOP!Z52&gt;0,TOP!Z52 &amp; "","")))</f>
        <v>Murcia</v>
      </c>
      <c r="B54" s="13" t="str" cm="1">
        <f t="array" ref="B54">IF(miNúmTOP=1,IF(Tiempo!B52&gt;0,Tiempo!B52 &amp; "",""),
CHOOSE(miNúmTiempo,
IF(TOP!B52&gt;0,TOP!B52 &amp; "",""),
IF(TOP!G52&gt;0,TOP!G52 &amp; "",""),
IF(TOP!L52&gt;0,TOP!L52 &amp; "",""),
IF(TOP!Q52&gt;0,TOP!Q52 &amp; "",""),
IF(TOP!V52&gt;0,TOP!V52 &amp; "",""),
IF(TOP!AA52&gt;0,TOP!AA52 &amp; "","")))</f>
        <v>Región de Murcia</v>
      </c>
      <c r="C54" s="23" cm="1">
        <f t="array" ref="C54">--IF(miNúmTOP=1,IF(Tiempo!C52&gt;0,Tiempo!C52 &amp; "",NA()),
CHOOSE(miNúmTiempo,
IF(TOP!C52&gt;0,TOP!C52 &amp; "",NA()),
IF(TOP!H52&gt;0,TOP!H52 &amp; "",NA()),
IF(TOP!M52&gt;0,TOP!M52 &amp; "",NA()),
IF(TOP!R52&gt;0,TOP!R52 &amp; "",NA()),
IF(TOP!W52&gt;0,TOP!W52 &amp; "",NA()),
IF(TOP!AB52&gt;0,TOP!AB52 &amp; "",NA())))</f>
        <v>45402</v>
      </c>
      <c r="D54" s="24" t="e" cm="1">
        <f t="array" ref="D54">IF($A54=D$1,IFERROR(INDEX($N54:$S54,1,miNúmTiempo),NA()),NA())</f>
        <v>#N/A</v>
      </c>
      <c r="E54" s="24" t="e" cm="1">
        <f t="array" ref="E54">IF($A54=E$1,IFERROR(INDEX($N54:$S54,1,miNúmTiempo),NA()),NA())</f>
        <v>#N/A</v>
      </c>
      <c r="F54" s="24" t="e" cm="1">
        <f t="array" ref="F54">IF($A54=F$1,IFERROR(INDEX($N54:$S54,1,miNúmTiempo),NA()),NA())</f>
        <v>#N/A</v>
      </c>
      <c r="G54" s="24" cm="1">
        <f t="array" ref="G54">IF($A54=G$1,IFERROR(INDEX($N54:$S54,1,miNúmTiempo),NA()),NA())</f>
        <v>24</v>
      </c>
      <c r="H54" s="24" t="e" cm="1">
        <f t="array" ref="H54">IF($A54=H$1,IFERROR(INDEX($N54:$S54,1,miNúmTiempo),NA()),NA())</f>
        <v>#N/A</v>
      </c>
      <c r="I54" s="24" t="e" cm="1">
        <f t="array" ref="I54">IF($A54=I$1,IFERROR(INDEX($N54:$S54,1,miNúmTiempo),NA()),NA())</f>
        <v>#N/A</v>
      </c>
      <c r="J54" s="24" t="e" cm="1">
        <f t="array" ref="J54">IF($A54=J$1,IFERROR(INDEX($N54:$S54,1,miNúmTiempo),NA()),NA())</f>
        <v>#N/A</v>
      </c>
      <c r="K54" s="24" t="e" cm="1">
        <f t="array" ref="K54">IF($A54=K$1,IFERROR(INDEX($N54:$S54,1,miNúmTiempo),NA()),NA())</f>
        <v>#N/A</v>
      </c>
      <c r="L54" s="24" t="e" cm="1">
        <f t="array" ref="L54">IF($A54=L$1,IFERROR(INDEX($N54:$S54,1,miNúmTiempo),NA()),NA())</f>
        <v>#N/A</v>
      </c>
      <c r="M54" s="24" t="e" cm="1">
        <f t="array" ref="M54">IF($A54=M$1,IFERROR(INDEX($N54:$S54,1,miNúmTiempo),NA()),NA())</f>
        <v>#N/A</v>
      </c>
      <c r="N54" s="12" cm="1">
        <f t="array" ref="N54">IF(miNúmTOP=1,IF(Tiempo!$A52="","",Tiempo!D52),IF(TOP!$A52="","",TOP!D52))</f>
        <v>24</v>
      </c>
      <c r="O54" s="12" cm="1">
        <f t="array" ref="O54">IF(miNúmTOP=1,IF(Tiempo!$A52="","",Tiempo!E52),IF(TOP!$F52="","",TOP!I52))</f>
        <v>15.1</v>
      </c>
      <c r="P54" s="12" cm="1">
        <f t="array" ref="P54">IF(miNúmTOP=1,IF(Tiempo!$A52="","",Tiempo!F52),IF(TOP!$K52="","",TOP!N52))</f>
        <v>-1.7</v>
      </c>
      <c r="Q54" s="12" cm="1">
        <f t="array" ref="Q54">IF(miNúmTOP=1,IF(Tiempo!$A52="","",Tiempo!G52),IF(TOP!$P52="","",TOP!S52))</f>
        <v>69</v>
      </c>
      <c r="R54" s="12" cm="1">
        <f t="array" ref="R54">IF(miNúmTOP=1,IF(Tiempo!$A52="","",Tiempo!H52),IF(TOP!$U52="","",TOP!X52))</f>
        <v>49</v>
      </c>
      <c r="S54" s="31" cm="1">
        <f t="array" ref="S54">IF(miNúmTOP=1,IF(Tiempo!$A52="","",Tiempo!I52),IF(TOP!$Z52="","",TOP!AC52))</f>
        <v>0</v>
      </c>
    </row>
    <row r="55" spans="1:19" x14ac:dyDescent="0.35">
      <c r="A55" s="13" t="str" cm="1">
        <f t="array" ref="A55">IF(miNúmTOP=1,IF(Tiempo!A53&gt;0,Tiempo!A53 &amp; "",""),
CHOOSE(miNúmTiempo,
IF(TOP!A53&gt;0,TOP!A53 &amp; "",""),
IF(TOP!F53&gt;0,TOP!F53 &amp; "",""),
IF(TOP!K53&gt;0,TOP!K53 &amp; "",""),
IF(TOP!P53&gt;0,TOP!P53 &amp; "",""),
IF(TOP!U53&gt;0,TOP!U53 &amp; "",""),
IF(TOP!Z53&gt;0,TOP!Z53 &amp; "","")))</f>
        <v>Murcia</v>
      </c>
      <c r="B55" s="13" t="str" cm="1">
        <f t="array" ref="B55">IF(miNúmTOP=1,IF(Tiempo!B53&gt;0,Tiempo!B53 &amp; "",""),
CHOOSE(miNúmTiempo,
IF(TOP!B53&gt;0,TOP!B53 &amp; "",""),
IF(TOP!G53&gt;0,TOP!G53 &amp; "",""),
IF(TOP!L53&gt;0,TOP!L53 &amp; "",""),
IF(TOP!Q53&gt;0,TOP!Q53 &amp; "",""),
IF(TOP!V53&gt;0,TOP!V53 &amp; "",""),
IF(TOP!AA53&gt;0,TOP!AA53 &amp; "","")))</f>
        <v>Región de Murcia</v>
      </c>
      <c r="C55" s="23" cm="1">
        <f t="array" ref="C55">--IF(miNúmTOP=1,IF(Tiempo!C53&gt;0,Tiempo!C53 &amp; "",NA()),
CHOOSE(miNúmTiempo,
IF(TOP!C53&gt;0,TOP!C53 &amp; "",NA()),
IF(TOP!H53&gt;0,TOP!H53 &amp; "",NA()),
IF(TOP!M53&gt;0,TOP!M53 &amp; "",NA()),
IF(TOP!R53&gt;0,TOP!R53 &amp; "",NA()),
IF(TOP!W53&gt;0,TOP!W53 &amp; "",NA()),
IF(TOP!AB53&gt;0,TOP!AB53 &amp; "",NA())))</f>
        <v>45403</v>
      </c>
      <c r="D55" s="24" t="e" cm="1">
        <f t="array" ref="D55">IF($A55=D$1,IFERROR(INDEX($N55:$S55,1,miNúmTiempo),NA()),NA())</f>
        <v>#N/A</v>
      </c>
      <c r="E55" s="24" t="e" cm="1">
        <f t="array" ref="E55">IF($A55=E$1,IFERROR(INDEX($N55:$S55,1,miNúmTiempo),NA()),NA())</f>
        <v>#N/A</v>
      </c>
      <c r="F55" s="24" t="e" cm="1">
        <f t="array" ref="F55">IF($A55=F$1,IFERROR(INDEX($N55:$S55,1,miNúmTiempo),NA()),NA())</f>
        <v>#N/A</v>
      </c>
      <c r="G55" s="24" cm="1">
        <f t="array" ref="G55">IF($A55=G$1,IFERROR(INDEX($N55:$S55,1,miNúmTiempo),NA()),NA())</f>
        <v>24.4</v>
      </c>
      <c r="H55" s="24" t="e" cm="1">
        <f t="array" ref="H55">IF($A55=H$1,IFERROR(INDEX($N55:$S55,1,miNúmTiempo),NA()),NA())</f>
        <v>#N/A</v>
      </c>
      <c r="I55" s="24" t="e" cm="1">
        <f t="array" ref="I55">IF($A55=I$1,IFERROR(INDEX($N55:$S55,1,miNúmTiempo),NA()),NA())</f>
        <v>#N/A</v>
      </c>
      <c r="J55" s="24" t="e" cm="1">
        <f t="array" ref="J55">IF($A55=J$1,IFERROR(INDEX($N55:$S55,1,miNúmTiempo),NA()),NA())</f>
        <v>#N/A</v>
      </c>
      <c r="K55" s="24" t="e" cm="1">
        <f t="array" ref="K55">IF($A55=K$1,IFERROR(INDEX($N55:$S55,1,miNúmTiempo),NA()),NA())</f>
        <v>#N/A</v>
      </c>
      <c r="L55" s="24" t="e" cm="1">
        <f t="array" ref="L55">IF($A55=L$1,IFERROR(INDEX($N55:$S55,1,miNúmTiempo),NA()),NA())</f>
        <v>#N/A</v>
      </c>
      <c r="M55" s="24" t="e" cm="1">
        <f t="array" ref="M55">IF($A55=M$1,IFERROR(INDEX($N55:$S55,1,miNúmTiempo),NA()),NA())</f>
        <v>#N/A</v>
      </c>
      <c r="N55" s="12" cm="1">
        <f t="array" ref="N55">IF(miNúmTOP=1,IF(Tiempo!$A53="","",Tiempo!D53),IF(TOP!$A53="","",TOP!D53))</f>
        <v>24.4</v>
      </c>
      <c r="O55" s="12" cm="1">
        <f t="array" ref="O55">IF(miNúmTOP=1,IF(Tiempo!$A53="","",Tiempo!E53),IF(TOP!$F53="","",TOP!I53))</f>
        <v>13.7</v>
      </c>
      <c r="P55" s="12" cm="1">
        <f t="array" ref="P55">IF(miNúmTOP=1,IF(Tiempo!$A53="","",Tiempo!F53),IF(TOP!$K53="","",TOP!N53))</f>
        <v>2.4</v>
      </c>
      <c r="Q55" s="12" cm="1">
        <f t="array" ref="Q55">IF(miNúmTOP=1,IF(Tiempo!$A53="","",Tiempo!G53),IF(TOP!$P53="","",TOP!S53))</f>
        <v>90</v>
      </c>
      <c r="R55" s="12" cm="1">
        <f t="array" ref="R55">IF(miNúmTOP=1,IF(Tiempo!$A53="","",Tiempo!H53),IF(TOP!$U53="","",TOP!X53))</f>
        <v>40</v>
      </c>
      <c r="S55" s="31" cm="1">
        <f t="array" ref="S55">IF(miNúmTOP=1,IF(Tiempo!$A53="","",Tiempo!I53),IF(TOP!$Z53="","",TOP!AC53))</f>
        <v>0</v>
      </c>
    </row>
    <row r="56" spans="1:19" x14ac:dyDescent="0.35">
      <c r="A56" s="13" t="str" cm="1">
        <f t="array" ref="A56">IF(miNúmTOP=1,IF(Tiempo!A54&gt;0,Tiempo!A54 &amp; "",""),
CHOOSE(miNúmTiempo,
IF(TOP!A54&gt;0,TOP!A54 &amp; "",""),
IF(TOP!F54&gt;0,TOP!F54 &amp; "",""),
IF(TOP!K54&gt;0,TOP!K54 &amp; "",""),
IF(TOP!P54&gt;0,TOP!P54 &amp; "",""),
IF(TOP!U54&gt;0,TOP!U54 &amp; "",""),
IF(TOP!Z54&gt;0,TOP!Z54 &amp; "","")))</f>
        <v>Murcia</v>
      </c>
      <c r="B56" s="13" t="str" cm="1">
        <f t="array" ref="B56">IF(miNúmTOP=1,IF(Tiempo!B54&gt;0,Tiempo!B54 &amp; "",""),
CHOOSE(miNúmTiempo,
IF(TOP!B54&gt;0,TOP!B54 &amp; "",""),
IF(TOP!G54&gt;0,TOP!G54 &amp; "",""),
IF(TOP!L54&gt;0,TOP!L54 &amp; "",""),
IF(TOP!Q54&gt;0,TOP!Q54 &amp; "",""),
IF(TOP!V54&gt;0,TOP!V54 &amp; "",""),
IF(TOP!AA54&gt;0,TOP!AA54 &amp; "","")))</f>
        <v>Región de Murcia</v>
      </c>
      <c r="C56" s="23" cm="1">
        <f t="array" ref="C56">--IF(miNúmTOP=1,IF(Tiempo!C54&gt;0,Tiempo!C54 &amp; "",NA()),
CHOOSE(miNúmTiempo,
IF(TOP!C54&gt;0,TOP!C54 &amp; "",NA()),
IF(TOP!H54&gt;0,TOP!H54 &amp; "",NA()),
IF(TOP!M54&gt;0,TOP!M54 &amp; "",NA()),
IF(TOP!R54&gt;0,TOP!R54 &amp; "",NA()),
IF(TOP!W54&gt;0,TOP!W54 &amp; "",NA()),
IF(TOP!AB54&gt;0,TOP!AB54 &amp; "",NA())))</f>
        <v>45404</v>
      </c>
      <c r="D56" s="24" t="e" cm="1">
        <f t="array" ref="D56">IF($A56=D$1,IFERROR(INDEX($N56:$S56,1,miNúmTiempo),NA()),NA())</f>
        <v>#N/A</v>
      </c>
      <c r="E56" s="24" t="e" cm="1">
        <f t="array" ref="E56">IF($A56=E$1,IFERROR(INDEX($N56:$S56,1,miNúmTiempo),NA()),NA())</f>
        <v>#N/A</v>
      </c>
      <c r="F56" s="24" t="e" cm="1">
        <f t="array" ref="F56">IF($A56=F$1,IFERROR(INDEX($N56:$S56,1,miNúmTiempo),NA()),NA())</f>
        <v>#N/A</v>
      </c>
      <c r="G56" s="24" cm="1">
        <f t="array" ref="G56">IF($A56=G$1,IFERROR(INDEX($N56:$S56,1,miNúmTiempo),NA()),NA())</f>
        <v>23.5</v>
      </c>
      <c r="H56" s="24" t="e" cm="1">
        <f t="array" ref="H56">IF($A56=H$1,IFERROR(INDEX($N56:$S56,1,miNúmTiempo),NA()),NA())</f>
        <v>#N/A</v>
      </c>
      <c r="I56" s="24" t="e" cm="1">
        <f t="array" ref="I56">IF($A56=I$1,IFERROR(INDEX($N56:$S56,1,miNúmTiempo),NA()),NA())</f>
        <v>#N/A</v>
      </c>
      <c r="J56" s="24" t="e" cm="1">
        <f t="array" ref="J56">IF($A56=J$1,IFERROR(INDEX($N56:$S56,1,miNúmTiempo),NA()),NA())</f>
        <v>#N/A</v>
      </c>
      <c r="K56" s="24" t="e" cm="1">
        <f t="array" ref="K56">IF($A56=K$1,IFERROR(INDEX($N56:$S56,1,miNúmTiempo),NA()),NA())</f>
        <v>#N/A</v>
      </c>
      <c r="L56" s="24" t="e" cm="1">
        <f t="array" ref="L56">IF($A56=L$1,IFERROR(INDEX($N56:$S56,1,miNúmTiempo),NA()),NA())</f>
        <v>#N/A</v>
      </c>
      <c r="M56" s="24" t="e" cm="1">
        <f t="array" ref="M56">IF($A56=M$1,IFERROR(INDEX($N56:$S56,1,miNúmTiempo),NA()),NA())</f>
        <v>#N/A</v>
      </c>
      <c r="N56" s="12" cm="1">
        <f t="array" ref="N56">IF(miNúmTOP=1,IF(Tiempo!$A54="","",Tiempo!D54),IF(TOP!$A54="","",TOP!D54))</f>
        <v>23.5</v>
      </c>
      <c r="O56" s="12" cm="1">
        <f t="array" ref="O56">IF(miNúmTOP=1,IF(Tiempo!$A54="","",Tiempo!E54),IF(TOP!$F54="","",TOP!I54))</f>
        <v>14.6</v>
      </c>
      <c r="P56" s="12" cm="1">
        <f t="array" ref="P56">IF(miNúmTOP=1,IF(Tiempo!$A54="","",Tiempo!F54),IF(TOP!$K54="","",TOP!N54))</f>
        <v>3.3</v>
      </c>
      <c r="Q56" s="12" cm="1">
        <f t="array" ref="Q56">IF(miNúmTOP=1,IF(Tiempo!$A54="","",Tiempo!G54),IF(TOP!$P54="","",TOP!S54))</f>
        <v>87</v>
      </c>
      <c r="R56" s="12" cm="1">
        <f t="array" ref="R56">IF(miNúmTOP=1,IF(Tiempo!$A54="","",Tiempo!H54),IF(TOP!$U54="","",TOP!X54))</f>
        <v>55</v>
      </c>
      <c r="S56" s="31" cm="1">
        <f t="array" ref="S56">IF(miNúmTOP=1,IF(Tiempo!$A54="","",Tiempo!I54),IF(TOP!$Z54="","",TOP!AC54))</f>
        <v>0</v>
      </c>
    </row>
    <row r="57" spans="1:19" x14ac:dyDescent="0.35">
      <c r="A57" s="13" t="str" cm="1">
        <f t="array" ref="A57">IF(miNúmTOP=1,IF(Tiempo!A55&gt;0,Tiempo!A55 &amp; "",""),
CHOOSE(miNúmTiempo,
IF(TOP!A55&gt;0,TOP!A55 &amp; "",""),
IF(TOP!F55&gt;0,TOP!F55 &amp; "",""),
IF(TOP!K55&gt;0,TOP!K55 &amp; "",""),
IF(TOP!P55&gt;0,TOP!P55 &amp; "",""),
IF(TOP!U55&gt;0,TOP!U55 &amp; "",""),
IF(TOP!Z55&gt;0,TOP!Z55 &amp; "","")))</f>
        <v>Murcia</v>
      </c>
      <c r="B57" s="13" t="str" cm="1">
        <f t="array" ref="B57">IF(miNúmTOP=1,IF(Tiempo!B55&gt;0,Tiempo!B55 &amp; "",""),
CHOOSE(miNúmTiempo,
IF(TOP!B55&gt;0,TOP!B55 &amp; "",""),
IF(TOP!G55&gt;0,TOP!G55 &amp; "",""),
IF(TOP!L55&gt;0,TOP!L55 &amp; "",""),
IF(TOP!Q55&gt;0,TOP!Q55 &amp; "",""),
IF(TOP!V55&gt;0,TOP!V55 &amp; "",""),
IF(TOP!AA55&gt;0,TOP!AA55 &amp; "","")))</f>
        <v>Región de Murcia</v>
      </c>
      <c r="C57" s="23" cm="1">
        <f t="array" ref="C57">--IF(miNúmTOP=1,IF(Tiempo!C55&gt;0,Tiempo!C55 &amp; "",NA()),
CHOOSE(miNúmTiempo,
IF(TOP!C55&gt;0,TOP!C55 &amp; "",NA()),
IF(TOP!H55&gt;0,TOP!H55 &amp; "",NA()),
IF(TOP!M55&gt;0,TOP!M55 &amp; "",NA()),
IF(TOP!R55&gt;0,TOP!R55 &amp; "",NA()),
IF(TOP!W55&gt;0,TOP!W55 &amp; "",NA()),
IF(TOP!AB55&gt;0,TOP!AB55 &amp; "",NA())))</f>
        <v>45405</v>
      </c>
      <c r="D57" s="24" t="e" cm="1">
        <f t="array" ref="D57">IF($A57=D$1,IFERROR(INDEX($N57:$S57,1,miNúmTiempo),NA()),NA())</f>
        <v>#N/A</v>
      </c>
      <c r="E57" s="24" t="e" cm="1">
        <f t="array" ref="E57">IF($A57=E$1,IFERROR(INDEX($N57:$S57,1,miNúmTiempo),NA()),NA())</f>
        <v>#N/A</v>
      </c>
      <c r="F57" s="24" t="e" cm="1">
        <f t="array" ref="F57">IF($A57=F$1,IFERROR(INDEX($N57:$S57,1,miNúmTiempo),NA()),NA())</f>
        <v>#N/A</v>
      </c>
      <c r="G57" s="24" cm="1">
        <f t="array" ref="G57">IF($A57=G$1,IFERROR(INDEX($N57:$S57,1,miNúmTiempo),NA()),NA())</f>
        <v>22.8</v>
      </c>
      <c r="H57" s="24" t="e" cm="1">
        <f t="array" ref="H57">IF($A57=H$1,IFERROR(INDEX($N57:$S57,1,miNúmTiempo),NA()),NA())</f>
        <v>#N/A</v>
      </c>
      <c r="I57" s="24" t="e" cm="1">
        <f t="array" ref="I57">IF($A57=I$1,IFERROR(INDEX($N57:$S57,1,miNúmTiempo),NA()),NA())</f>
        <v>#N/A</v>
      </c>
      <c r="J57" s="24" t="e" cm="1">
        <f t="array" ref="J57">IF($A57=J$1,IFERROR(INDEX($N57:$S57,1,miNúmTiempo),NA()),NA())</f>
        <v>#N/A</v>
      </c>
      <c r="K57" s="24" t="e" cm="1">
        <f t="array" ref="K57">IF($A57=K$1,IFERROR(INDEX($N57:$S57,1,miNúmTiempo),NA()),NA())</f>
        <v>#N/A</v>
      </c>
      <c r="L57" s="24" t="e" cm="1">
        <f t="array" ref="L57">IF($A57=L$1,IFERROR(INDEX($N57:$S57,1,miNúmTiempo),NA()),NA())</f>
        <v>#N/A</v>
      </c>
      <c r="M57" s="24" t="e" cm="1">
        <f t="array" ref="M57">IF($A57=M$1,IFERROR(INDEX($N57:$S57,1,miNúmTiempo),NA()),NA())</f>
        <v>#N/A</v>
      </c>
      <c r="N57" s="12" cm="1">
        <f t="array" ref="N57">IF(miNúmTOP=1,IF(Tiempo!$A55="","",Tiempo!D55),IF(TOP!$A55="","",TOP!D55))</f>
        <v>22.8</v>
      </c>
      <c r="O57" s="12" cm="1">
        <f t="array" ref="O57">IF(miNúmTOP=1,IF(Tiempo!$A55="","",Tiempo!E55),IF(TOP!$F55="","",TOP!I55))</f>
        <v>14.3</v>
      </c>
      <c r="P57" s="12" cm="1">
        <f t="array" ref="P57">IF(miNúmTOP=1,IF(Tiempo!$A55="","",Tiempo!F55),IF(TOP!$K55="","",TOP!N55))</f>
        <v>-3.2</v>
      </c>
      <c r="Q57" s="12" cm="1">
        <f t="array" ref="Q57">IF(miNúmTOP=1,IF(Tiempo!$A55="","",Tiempo!G55),IF(TOP!$P55="","",TOP!S55))</f>
        <v>80</v>
      </c>
      <c r="R57" s="12" cm="1">
        <f t="array" ref="R57">IF(miNúmTOP=1,IF(Tiempo!$A55="","",Tiempo!H55),IF(TOP!$U55="","",TOP!X55))</f>
        <v>72</v>
      </c>
      <c r="S57" s="31" cm="1">
        <f t="array" ref="S57">IF(miNúmTOP=1,IF(Tiempo!$A55="","",Tiempo!I55),IF(TOP!$Z55="","",TOP!AC55))</f>
        <v>27.3</v>
      </c>
    </row>
    <row r="58" spans="1:19" x14ac:dyDescent="0.35">
      <c r="A58" s="13" t="str" cm="1">
        <f t="array" ref="A58">IF(miNúmTOP=1,IF(Tiempo!A56&gt;0,Tiempo!A56 &amp; "",""),
CHOOSE(miNúmTiempo,
IF(TOP!A56&gt;0,TOP!A56 &amp; "",""),
IF(TOP!F56&gt;0,TOP!F56 &amp; "",""),
IF(TOP!K56&gt;0,TOP!K56 &amp; "",""),
IF(TOP!P56&gt;0,TOP!P56 &amp; "",""),
IF(TOP!U56&gt;0,TOP!U56 &amp; "",""),
IF(TOP!Z56&gt;0,TOP!Z56 &amp; "","")))</f>
        <v>Murcia</v>
      </c>
      <c r="B58" s="13" t="str" cm="1">
        <f t="array" ref="B58">IF(miNúmTOP=1,IF(Tiempo!B56&gt;0,Tiempo!B56 &amp; "",""),
CHOOSE(miNúmTiempo,
IF(TOP!B56&gt;0,TOP!B56 &amp; "",""),
IF(TOP!G56&gt;0,TOP!G56 &amp; "",""),
IF(TOP!L56&gt;0,TOP!L56 &amp; "",""),
IF(TOP!Q56&gt;0,TOP!Q56 &amp; "",""),
IF(TOP!V56&gt;0,TOP!V56 &amp; "",""),
IF(TOP!AA56&gt;0,TOP!AA56 &amp; "","")))</f>
        <v>Región de Murcia</v>
      </c>
      <c r="C58" s="23" cm="1">
        <f t="array" ref="C58">--IF(miNúmTOP=1,IF(Tiempo!C56&gt;0,Tiempo!C56 &amp; "",NA()),
CHOOSE(miNúmTiempo,
IF(TOP!C56&gt;0,TOP!C56 &amp; "",NA()),
IF(TOP!H56&gt;0,TOP!H56 &amp; "",NA()),
IF(TOP!M56&gt;0,TOP!M56 &amp; "",NA()),
IF(TOP!R56&gt;0,TOP!R56 &amp; "",NA()),
IF(TOP!W56&gt;0,TOP!W56 &amp; "",NA()),
IF(TOP!AB56&gt;0,TOP!AB56 &amp; "",NA())))</f>
        <v>45406</v>
      </c>
      <c r="D58" s="24" t="e" cm="1">
        <f t="array" ref="D58">IF($A58=D$1,IFERROR(INDEX($N58:$S58,1,miNúmTiempo),NA()),NA())</f>
        <v>#N/A</v>
      </c>
      <c r="E58" s="24" t="e" cm="1">
        <f t="array" ref="E58">IF($A58=E$1,IFERROR(INDEX($N58:$S58,1,miNúmTiempo),NA()),NA())</f>
        <v>#N/A</v>
      </c>
      <c r="F58" s="24" t="e" cm="1">
        <f t="array" ref="F58">IF($A58=F$1,IFERROR(INDEX($N58:$S58,1,miNúmTiempo),NA()),NA())</f>
        <v>#N/A</v>
      </c>
      <c r="G58" s="24" cm="1">
        <f t="array" ref="G58">IF($A58=G$1,IFERROR(INDEX($N58:$S58,1,miNúmTiempo),NA()),NA())</f>
        <v>25.2</v>
      </c>
      <c r="H58" s="24" t="e" cm="1">
        <f t="array" ref="H58">IF($A58=H$1,IFERROR(INDEX($N58:$S58,1,miNúmTiempo),NA()),NA())</f>
        <v>#N/A</v>
      </c>
      <c r="I58" s="24" t="e" cm="1">
        <f t="array" ref="I58">IF($A58=I$1,IFERROR(INDEX($N58:$S58,1,miNúmTiempo),NA()),NA())</f>
        <v>#N/A</v>
      </c>
      <c r="J58" s="24" t="e" cm="1">
        <f t="array" ref="J58">IF($A58=J$1,IFERROR(INDEX($N58:$S58,1,miNúmTiempo),NA()),NA())</f>
        <v>#N/A</v>
      </c>
      <c r="K58" s="24" t="e" cm="1">
        <f t="array" ref="K58">IF($A58=K$1,IFERROR(INDEX($N58:$S58,1,miNúmTiempo),NA()),NA())</f>
        <v>#N/A</v>
      </c>
      <c r="L58" s="24" t="e" cm="1">
        <f t="array" ref="L58">IF($A58=L$1,IFERROR(INDEX($N58:$S58,1,miNúmTiempo),NA()),NA())</f>
        <v>#N/A</v>
      </c>
      <c r="M58" s="24" t="e" cm="1">
        <f t="array" ref="M58">IF($A58=M$1,IFERROR(INDEX($N58:$S58,1,miNúmTiempo),NA()),NA())</f>
        <v>#N/A</v>
      </c>
      <c r="N58" s="12" cm="1">
        <f t="array" ref="N58">IF(miNúmTOP=1,IF(Tiempo!$A56="","",Tiempo!D56),IF(TOP!$A56="","",TOP!D56))</f>
        <v>25.2</v>
      </c>
      <c r="O58" s="12" cm="1">
        <f t="array" ref="O58">IF(miNúmTOP=1,IF(Tiempo!$A56="","",Tiempo!E56),IF(TOP!$F56="","",TOP!I56))</f>
        <v>13.8</v>
      </c>
      <c r="P58" s="12" cm="1">
        <f t="array" ref="P58">IF(miNúmTOP=1,IF(Tiempo!$A56="","",Tiempo!F56),IF(TOP!$K56="","",TOP!N56))</f>
        <v>-6</v>
      </c>
      <c r="Q58" s="12" cm="1">
        <f t="array" ref="Q58">IF(miNúmTOP=1,IF(Tiempo!$A56="","",Tiempo!G56),IF(TOP!$P56="","",TOP!S56))</f>
        <v>72</v>
      </c>
      <c r="R58" s="12" cm="1">
        <f t="array" ref="R58">IF(miNúmTOP=1,IF(Tiempo!$A56="","",Tiempo!H56),IF(TOP!$U56="","",TOP!X56))</f>
        <v>66</v>
      </c>
      <c r="S58" s="31" cm="1">
        <f t="array" ref="S58">IF(miNúmTOP=1,IF(Tiempo!$A56="","",Tiempo!I56),IF(TOP!$Z56="","",TOP!AC56))</f>
        <v>0</v>
      </c>
    </row>
    <row r="59" spans="1:19" x14ac:dyDescent="0.35">
      <c r="A59" s="13" t="str" cm="1">
        <f t="array" ref="A59">IF(miNúmTOP=1,IF(Tiempo!A57&gt;0,Tiempo!A57 &amp; "",""),
CHOOSE(miNúmTiempo,
IF(TOP!A57&gt;0,TOP!A57 &amp; "",""),
IF(TOP!F57&gt;0,TOP!F57 &amp; "",""),
IF(TOP!K57&gt;0,TOP!K57 &amp; "",""),
IF(TOP!P57&gt;0,TOP!P57 &amp; "",""),
IF(TOP!U57&gt;0,TOP!U57 &amp; "",""),
IF(TOP!Z57&gt;0,TOP!Z57 &amp; "","")))</f>
        <v>Murcia</v>
      </c>
      <c r="B59" s="13" t="str" cm="1">
        <f t="array" ref="B59">IF(miNúmTOP=1,IF(Tiempo!B57&gt;0,Tiempo!B57 &amp; "",""),
CHOOSE(miNúmTiempo,
IF(TOP!B57&gt;0,TOP!B57 &amp; "",""),
IF(TOP!G57&gt;0,TOP!G57 &amp; "",""),
IF(TOP!L57&gt;0,TOP!L57 &amp; "",""),
IF(TOP!Q57&gt;0,TOP!Q57 &amp; "",""),
IF(TOP!V57&gt;0,TOP!V57 &amp; "",""),
IF(TOP!AA57&gt;0,TOP!AA57 &amp; "","")))</f>
        <v>Región de Murcia</v>
      </c>
      <c r="C59" s="23" cm="1">
        <f t="array" ref="C59">--IF(miNúmTOP=1,IF(Tiempo!C57&gt;0,Tiempo!C57 &amp; "",NA()),
CHOOSE(miNúmTiempo,
IF(TOP!C57&gt;0,TOP!C57 &amp; "",NA()),
IF(TOP!H57&gt;0,TOP!H57 &amp; "",NA()),
IF(TOP!M57&gt;0,TOP!M57 &amp; "",NA()),
IF(TOP!R57&gt;0,TOP!R57 &amp; "",NA()),
IF(TOP!W57&gt;0,TOP!W57 &amp; "",NA()),
IF(TOP!AB57&gt;0,TOP!AB57 &amp; "",NA())))</f>
        <v>45407</v>
      </c>
      <c r="D59" s="24" t="e" cm="1">
        <f t="array" ref="D59">IF($A59=D$1,IFERROR(INDEX($N59:$S59,1,miNúmTiempo),NA()),NA())</f>
        <v>#N/A</v>
      </c>
      <c r="E59" s="24" t="e" cm="1">
        <f t="array" ref="E59">IF($A59=E$1,IFERROR(INDEX($N59:$S59,1,miNúmTiempo),NA()),NA())</f>
        <v>#N/A</v>
      </c>
      <c r="F59" s="24" t="e" cm="1">
        <f t="array" ref="F59">IF($A59=F$1,IFERROR(INDEX($N59:$S59,1,miNúmTiempo),NA()),NA())</f>
        <v>#N/A</v>
      </c>
      <c r="G59" s="24" cm="1">
        <f t="array" ref="G59">IF($A59=G$1,IFERROR(INDEX($N59:$S59,1,miNúmTiempo),NA()),NA())</f>
        <v>25.6</v>
      </c>
      <c r="H59" s="24" t="e" cm="1">
        <f t="array" ref="H59">IF($A59=H$1,IFERROR(INDEX($N59:$S59,1,miNúmTiempo),NA()),NA())</f>
        <v>#N/A</v>
      </c>
      <c r="I59" s="24" t="e" cm="1">
        <f t="array" ref="I59">IF($A59=I$1,IFERROR(INDEX($N59:$S59,1,miNúmTiempo),NA()),NA())</f>
        <v>#N/A</v>
      </c>
      <c r="J59" s="24" t="e" cm="1">
        <f t="array" ref="J59">IF($A59=J$1,IFERROR(INDEX($N59:$S59,1,miNúmTiempo),NA()),NA())</f>
        <v>#N/A</v>
      </c>
      <c r="K59" s="24" t="e" cm="1">
        <f t="array" ref="K59">IF($A59=K$1,IFERROR(INDEX($N59:$S59,1,miNúmTiempo),NA()),NA())</f>
        <v>#N/A</v>
      </c>
      <c r="L59" s="24" t="e" cm="1">
        <f t="array" ref="L59">IF($A59=L$1,IFERROR(INDEX($N59:$S59,1,miNúmTiempo),NA()),NA())</f>
        <v>#N/A</v>
      </c>
      <c r="M59" s="24" t="e" cm="1">
        <f t="array" ref="M59">IF($A59=M$1,IFERROR(INDEX($N59:$S59,1,miNúmTiempo),NA()),NA())</f>
        <v>#N/A</v>
      </c>
      <c r="N59" s="12" cm="1">
        <f t="array" ref="N59">IF(miNúmTOP=1,IF(Tiempo!$A57="","",Tiempo!D57),IF(TOP!$A57="","",TOP!D57))</f>
        <v>25.6</v>
      </c>
      <c r="O59" s="12" cm="1">
        <f t="array" ref="O59">IF(miNúmTOP=1,IF(Tiempo!$A57="","",Tiempo!E57),IF(TOP!$F57="","",TOP!I57))</f>
        <v>13.7</v>
      </c>
      <c r="P59" s="12" cm="1">
        <f t="array" ref="P59">IF(miNúmTOP=1,IF(Tiempo!$A57="","",Tiempo!F57),IF(TOP!$K57="","",TOP!N57))</f>
        <v>-2.1</v>
      </c>
      <c r="Q59" s="12" cm="1">
        <f t="array" ref="Q59">IF(miNúmTOP=1,IF(Tiempo!$A57="","",Tiempo!G57),IF(TOP!$P57="","",TOP!S57))</f>
        <v>61</v>
      </c>
      <c r="R59" s="12" cm="1">
        <f t="array" ref="R59">IF(miNúmTOP=1,IF(Tiempo!$A57="","",Tiempo!H57),IF(TOP!$U57="","",TOP!X57))</f>
        <v>40</v>
      </c>
      <c r="S59" s="31" cm="1">
        <f t="array" ref="S59">IF(miNúmTOP=1,IF(Tiempo!$A57="","",Tiempo!I57),IF(TOP!$Z57="","",TOP!AC57))</f>
        <v>7.4</v>
      </c>
    </row>
    <row r="60" spans="1:19" x14ac:dyDescent="0.35">
      <c r="A60" s="13" t="str" cm="1">
        <f t="array" ref="A60">IF(miNúmTOP=1,IF(Tiempo!A58&gt;0,Tiempo!A58 &amp; "",""),
CHOOSE(miNúmTiempo,
IF(TOP!A58&gt;0,TOP!A58 &amp; "",""),
IF(TOP!F58&gt;0,TOP!F58 &amp; "",""),
IF(TOP!K58&gt;0,TOP!K58 &amp; "",""),
IF(TOP!P58&gt;0,TOP!P58 &amp; "",""),
IF(TOP!U58&gt;0,TOP!U58 &amp; "",""),
IF(TOP!Z58&gt;0,TOP!Z58 &amp; "","")))</f>
        <v>Orense</v>
      </c>
      <c r="B60" s="13" t="str" cm="1">
        <f t="array" ref="B60">IF(miNúmTOP=1,IF(Tiempo!B58&gt;0,Tiempo!B58 &amp; "",""),
CHOOSE(miNúmTiempo,
IF(TOP!B58&gt;0,TOP!B58 &amp; "",""),
IF(TOP!G58&gt;0,TOP!G58 &amp; "",""),
IF(TOP!L58&gt;0,TOP!L58 &amp; "",""),
IF(TOP!Q58&gt;0,TOP!Q58 &amp; "",""),
IF(TOP!V58&gt;0,TOP!V58 &amp; "",""),
IF(TOP!AA58&gt;0,TOP!AA58 &amp; "","")))</f>
        <v>Galicia</v>
      </c>
      <c r="C60" s="23" cm="1">
        <f t="array" ref="C60">--IF(miNúmTOP=1,IF(Tiempo!C58&gt;0,Tiempo!C58 &amp; "",NA()),
CHOOSE(miNúmTiempo,
IF(TOP!C58&gt;0,TOP!C58 &amp; "",NA()),
IF(TOP!H58&gt;0,TOP!H58 &amp; "",NA()),
IF(TOP!M58&gt;0,TOP!M58 &amp; "",NA()),
IF(TOP!R58&gt;0,TOP!R58 &amp; "",NA()),
IF(TOP!W58&gt;0,TOP!W58 &amp; "",NA()),
IF(TOP!AB58&gt;0,TOP!AB58 &amp; "",NA())))</f>
        <v>45394</v>
      </c>
      <c r="D60" s="24" t="e" cm="1">
        <f t="array" ref="D60">IF($A60=D$1,IFERROR(INDEX($N60:$S60,1,miNúmTiempo),NA()),NA())</f>
        <v>#N/A</v>
      </c>
      <c r="E60" s="24" t="e" cm="1">
        <f t="array" ref="E60">IF($A60=E$1,IFERROR(INDEX($N60:$S60,1,miNúmTiempo),NA()),NA())</f>
        <v>#N/A</v>
      </c>
      <c r="F60" s="24" t="e" cm="1">
        <f t="array" ref="F60">IF($A60=F$1,IFERROR(INDEX($N60:$S60,1,miNúmTiempo),NA()),NA())</f>
        <v>#N/A</v>
      </c>
      <c r="G60" s="24" t="e" cm="1">
        <f t="array" ref="G60">IF($A60=G$1,IFERROR(INDEX($N60:$S60,1,miNúmTiempo),NA()),NA())</f>
        <v>#N/A</v>
      </c>
      <c r="H60" s="24" cm="1">
        <f t="array" ref="H60">IF($A60=H$1,IFERROR(INDEX($N60:$S60,1,miNúmTiempo),NA()),NA())</f>
        <v>33.9</v>
      </c>
      <c r="I60" s="24" t="e" cm="1">
        <f t="array" ref="I60">IF($A60=I$1,IFERROR(INDEX($N60:$S60,1,miNúmTiempo),NA()),NA())</f>
        <v>#N/A</v>
      </c>
      <c r="J60" s="24" t="e" cm="1">
        <f t="array" ref="J60">IF($A60=J$1,IFERROR(INDEX($N60:$S60,1,miNúmTiempo),NA()),NA())</f>
        <v>#N/A</v>
      </c>
      <c r="K60" s="24" t="e" cm="1">
        <f t="array" ref="K60">IF($A60=K$1,IFERROR(INDEX($N60:$S60,1,miNúmTiempo),NA()),NA())</f>
        <v>#N/A</v>
      </c>
      <c r="L60" s="24" t="e" cm="1">
        <f t="array" ref="L60">IF($A60=L$1,IFERROR(INDEX($N60:$S60,1,miNúmTiempo),NA()),NA())</f>
        <v>#N/A</v>
      </c>
      <c r="M60" s="24" t="e" cm="1">
        <f t="array" ref="M60">IF($A60=M$1,IFERROR(INDEX($N60:$S60,1,miNúmTiempo),NA()),NA())</f>
        <v>#N/A</v>
      </c>
      <c r="N60" s="12" cm="1">
        <f t="array" ref="N60">IF(miNúmTOP=1,IF(Tiempo!$A58="","",Tiempo!D58),IF(TOP!$A58="","",TOP!D58))</f>
        <v>33.9</v>
      </c>
      <c r="O60" s="12" cm="1">
        <f t="array" ref="O60">IF(miNúmTOP=1,IF(Tiempo!$A58="","",Tiempo!E58),IF(TOP!$F58="","",TOP!I58))</f>
        <v>13.1</v>
      </c>
      <c r="P60" s="12" cm="1">
        <f t="array" ref="P60">IF(miNúmTOP=1,IF(Tiempo!$A58="","",Tiempo!F58),IF(TOP!$K58="","",TOP!N58))</f>
        <v>2.1</v>
      </c>
      <c r="Q60" s="12" cm="1">
        <f t="array" ref="Q60">IF(miNúmTOP=1,IF(Tiempo!$A58="","",Tiempo!G58),IF(TOP!$P58="","",TOP!S58))</f>
        <v>31</v>
      </c>
      <c r="R60" s="12" cm="1">
        <f t="array" ref="R60">IF(miNúmTOP=1,IF(Tiempo!$A58="","",Tiempo!H58),IF(TOP!$U58="","",TOP!X58))</f>
        <v>28</v>
      </c>
      <c r="S60" s="31" cm="1">
        <f t="array" ref="S60">IF(miNúmTOP=1,IF(Tiempo!$A58="","",Tiempo!I58),IF(TOP!$Z58="","",TOP!AC58))</f>
        <v>0</v>
      </c>
    </row>
    <row r="61" spans="1:19" x14ac:dyDescent="0.35">
      <c r="A61" s="13" t="str" cm="1">
        <f t="array" ref="A61">IF(miNúmTOP=1,IF(Tiempo!A59&gt;0,Tiempo!A59 &amp; "",""),
CHOOSE(miNúmTiempo,
IF(TOP!A59&gt;0,TOP!A59 &amp; "",""),
IF(TOP!F59&gt;0,TOP!F59 &amp; "",""),
IF(TOP!K59&gt;0,TOP!K59 &amp; "",""),
IF(TOP!P59&gt;0,TOP!P59 &amp; "",""),
IF(TOP!U59&gt;0,TOP!U59 &amp; "",""),
IF(TOP!Z59&gt;0,TOP!Z59 &amp; "","")))</f>
        <v>Orense</v>
      </c>
      <c r="B61" s="13" t="str" cm="1">
        <f t="array" ref="B61">IF(miNúmTOP=1,IF(Tiempo!B59&gt;0,Tiempo!B59 &amp; "",""),
CHOOSE(miNúmTiempo,
IF(TOP!B59&gt;0,TOP!B59 &amp; "",""),
IF(TOP!G59&gt;0,TOP!G59 &amp; "",""),
IF(TOP!L59&gt;0,TOP!L59 &amp; "",""),
IF(TOP!Q59&gt;0,TOP!Q59 &amp; "",""),
IF(TOP!V59&gt;0,TOP!V59 &amp; "",""),
IF(TOP!AA59&gt;0,TOP!AA59 &amp; "","")))</f>
        <v>Galicia</v>
      </c>
      <c r="C61" s="23" cm="1">
        <f t="array" ref="C61">--IF(miNúmTOP=1,IF(Tiempo!C59&gt;0,Tiempo!C59 &amp; "",NA()),
CHOOSE(miNúmTiempo,
IF(TOP!C59&gt;0,TOP!C59 &amp; "",NA()),
IF(TOP!H59&gt;0,TOP!H59 &amp; "",NA()),
IF(TOP!M59&gt;0,TOP!M59 &amp; "",NA()),
IF(TOP!R59&gt;0,TOP!R59 &amp; "",NA()),
IF(TOP!W59&gt;0,TOP!W59 &amp; "",NA()),
IF(TOP!AB59&gt;0,TOP!AB59 &amp; "",NA())))</f>
        <v>45395</v>
      </c>
      <c r="D61" s="24" t="e" cm="1">
        <f t="array" ref="D61">IF($A61=D$1,IFERROR(INDEX($N61:$S61,1,miNúmTiempo),NA()),NA())</f>
        <v>#N/A</v>
      </c>
      <c r="E61" s="24" t="e" cm="1">
        <f t="array" ref="E61">IF($A61=E$1,IFERROR(INDEX($N61:$S61,1,miNúmTiempo),NA()),NA())</f>
        <v>#N/A</v>
      </c>
      <c r="F61" s="24" t="e" cm="1">
        <f t="array" ref="F61">IF($A61=F$1,IFERROR(INDEX($N61:$S61,1,miNúmTiempo),NA()),NA())</f>
        <v>#N/A</v>
      </c>
      <c r="G61" s="24" t="e" cm="1">
        <f t="array" ref="G61">IF($A61=G$1,IFERROR(INDEX($N61:$S61,1,miNúmTiempo),NA()),NA())</f>
        <v>#N/A</v>
      </c>
      <c r="H61" s="24" cm="1">
        <f t="array" ref="H61">IF($A61=H$1,IFERROR(INDEX($N61:$S61,1,miNúmTiempo),NA()),NA())</f>
        <v>33.200000000000003</v>
      </c>
      <c r="I61" s="24" t="e" cm="1">
        <f t="array" ref="I61">IF($A61=I$1,IFERROR(INDEX($N61:$S61,1,miNúmTiempo),NA()),NA())</f>
        <v>#N/A</v>
      </c>
      <c r="J61" s="24" t="e" cm="1">
        <f t="array" ref="J61">IF($A61=J$1,IFERROR(INDEX($N61:$S61,1,miNúmTiempo),NA()),NA())</f>
        <v>#N/A</v>
      </c>
      <c r="K61" s="24" t="e" cm="1">
        <f t="array" ref="K61">IF($A61=K$1,IFERROR(INDEX($N61:$S61,1,miNúmTiempo),NA()),NA())</f>
        <v>#N/A</v>
      </c>
      <c r="L61" s="24" t="e" cm="1">
        <f t="array" ref="L61">IF($A61=L$1,IFERROR(INDEX($N61:$S61,1,miNúmTiempo),NA()),NA())</f>
        <v>#N/A</v>
      </c>
      <c r="M61" s="24" t="e" cm="1">
        <f t="array" ref="M61">IF($A61=M$1,IFERROR(INDEX($N61:$S61,1,miNúmTiempo),NA()),NA())</f>
        <v>#N/A</v>
      </c>
      <c r="N61" s="12" cm="1">
        <f t="array" ref="N61">IF(miNúmTOP=1,IF(Tiempo!$A59="","",Tiempo!D59),IF(TOP!$A59="","",TOP!D59))</f>
        <v>33.200000000000003</v>
      </c>
      <c r="O61" s="12" cm="1">
        <f t="array" ref="O61">IF(miNúmTOP=1,IF(Tiempo!$A59="","",Tiempo!E59),IF(TOP!$F59="","",TOP!I59))</f>
        <v>13.3</v>
      </c>
      <c r="P61" s="12" cm="1">
        <f t="array" ref="P61">IF(miNúmTOP=1,IF(Tiempo!$A59="","",Tiempo!F59),IF(TOP!$K59="","",TOP!N59))</f>
        <v>1.6</v>
      </c>
      <c r="Q61" s="12" cm="1">
        <f t="array" ref="Q61">IF(miNúmTOP=1,IF(Tiempo!$A59="","",Tiempo!G59),IF(TOP!$P59="","",TOP!S59))</f>
        <v>33</v>
      </c>
      <c r="R61" s="12" cm="1">
        <f t="array" ref="R61">IF(miNúmTOP=1,IF(Tiempo!$A59="","",Tiempo!H59),IF(TOP!$U59="","",TOP!X59))</f>
        <v>27</v>
      </c>
      <c r="S61" s="31" cm="1">
        <f t="array" ref="S61">IF(miNúmTOP=1,IF(Tiempo!$A59="","",Tiempo!I59),IF(TOP!$Z59="","",TOP!AC59))</f>
        <v>0</v>
      </c>
    </row>
    <row r="62" spans="1:19" x14ac:dyDescent="0.35">
      <c r="A62" s="13" t="str" cm="1">
        <f t="array" ref="A62">IF(miNúmTOP=1,IF(Tiempo!A60&gt;0,Tiempo!A60 &amp; "",""),
CHOOSE(miNúmTiempo,
IF(TOP!A60&gt;0,TOP!A60 &amp; "",""),
IF(TOP!F60&gt;0,TOP!F60 &amp; "",""),
IF(TOP!K60&gt;0,TOP!K60 &amp; "",""),
IF(TOP!P60&gt;0,TOP!P60 &amp; "",""),
IF(TOP!U60&gt;0,TOP!U60 &amp; "",""),
IF(TOP!Z60&gt;0,TOP!Z60 &amp; "","")))</f>
        <v>Orense</v>
      </c>
      <c r="B62" s="13" t="str" cm="1">
        <f t="array" ref="B62">IF(miNúmTOP=1,IF(Tiempo!B60&gt;0,Tiempo!B60 &amp; "",""),
CHOOSE(miNúmTiempo,
IF(TOP!B60&gt;0,TOP!B60 &amp; "",""),
IF(TOP!G60&gt;0,TOP!G60 &amp; "",""),
IF(TOP!L60&gt;0,TOP!L60 &amp; "",""),
IF(TOP!Q60&gt;0,TOP!Q60 &amp; "",""),
IF(TOP!V60&gt;0,TOP!V60 &amp; "",""),
IF(TOP!AA60&gt;0,TOP!AA60 &amp; "","")))</f>
        <v>Galicia</v>
      </c>
      <c r="C62" s="23" cm="1">
        <f t="array" ref="C62">--IF(miNúmTOP=1,IF(Tiempo!C60&gt;0,Tiempo!C60 &amp; "",NA()),
CHOOSE(miNúmTiempo,
IF(TOP!C60&gt;0,TOP!C60 &amp; "",NA()),
IF(TOP!H60&gt;0,TOP!H60 &amp; "",NA()),
IF(TOP!M60&gt;0,TOP!M60 &amp; "",NA()),
IF(TOP!R60&gt;0,TOP!R60 &amp; "",NA()),
IF(TOP!W60&gt;0,TOP!W60 &amp; "",NA()),
IF(TOP!AB60&gt;0,TOP!AB60 &amp; "",NA())))</f>
        <v>45396</v>
      </c>
      <c r="D62" s="24" t="e" cm="1">
        <f t="array" ref="D62">IF($A62=D$1,IFERROR(INDEX($N62:$S62,1,miNúmTiempo),NA()),NA())</f>
        <v>#N/A</v>
      </c>
      <c r="E62" s="24" t="e" cm="1">
        <f t="array" ref="E62">IF($A62=E$1,IFERROR(INDEX($N62:$S62,1,miNúmTiempo),NA()),NA())</f>
        <v>#N/A</v>
      </c>
      <c r="F62" s="24" t="e" cm="1">
        <f t="array" ref="F62">IF($A62=F$1,IFERROR(INDEX($N62:$S62,1,miNúmTiempo),NA()),NA())</f>
        <v>#N/A</v>
      </c>
      <c r="G62" s="24" t="e" cm="1">
        <f t="array" ref="G62">IF($A62=G$1,IFERROR(INDEX($N62:$S62,1,miNúmTiempo),NA()),NA())</f>
        <v>#N/A</v>
      </c>
      <c r="H62" s="24" cm="1">
        <f t="array" ref="H62">IF($A62=H$1,IFERROR(INDEX($N62:$S62,1,miNúmTiempo),NA()),NA())</f>
        <v>32.6</v>
      </c>
      <c r="I62" s="24" t="e" cm="1">
        <f t="array" ref="I62">IF($A62=I$1,IFERROR(INDEX($N62:$S62,1,miNúmTiempo),NA()),NA())</f>
        <v>#N/A</v>
      </c>
      <c r="J62" s="24" t="e" cm="1">
        <f t="array" ref="J62">IF($A62=J$1,IFERROR(INDEX($N62:$S62,1,miNúmTiempo),NA()),NA())</f>
        <v>#N/A</v>
      </c>
      <c r="K62" s="24" t="e" cm="1">
        <f t="array" ref="K62">IF($A62=K$1,IFERROR(INDEX($N62:$S62,1,miNúmTiempo),NA()),NA())</f>
        <v>#N/A</v>
      </c>
      <c r="L62" s="24" t="e" cm="1">
        <f t="array" ref="L62">IF($A62=L$1,IFERROR(INDEX($N62:$S62,1,miNúmTiempo),NA()),NA())</f>
        <v>#N/A</v>
      </c>
      <c r="M62" s="24" t="e" cm="1">
        <f t="array" ref="M62">IF($A62=M$1,IFERROR(INDEX($N62:$S62,1,miNúmTiempo),NA()),NA())</f>
        <v>#N/A</v>
      </c>
      <c r="N62" s="12" cm="1">
        <f t="array" ref="N62">IF(miNúmTOP=1,IF(Tiempo!$A60="","",Tiempo!D60),IF(TOP!$A60="","",TOP!D60))</f>
        <v>32.6</v>
      </c>
      <c r="O62" s="12" cm="1">
        <f t="array" ref="O62">IF(miNúmTOP=1,IF(Tiempo!$A60="","",Tiempo!E60),IF(TOP!$F60="","",TOP!I60))</f>
        <v>15.3</v>
      </c>
      <c r="P62" s="12" cm="1">
        <f t="array" ref="P62">IF(miNúmTOP=1,IF(Tiempo!$A60="","",Tiempo!F60),IF(TOP!$K60="","",TOP!N60))</f>
        <v>4.2</v>
      </c>
      <c r="Q62" s="12" cm="1">
        <f t="array" ref="Q62">IF(miNúmTOP=1,IF(Tiempo!$A60="","",Tiempo!G60),IF(TOP!$P60="","",TOP!S60))</f>
        <v>44</v>
      </c>
      <c r="R62" s="12" cm="1">
        <f t="array" ref="R62">IF(miNúmTOP=1,IF(Tiempo!$A60="","",Tiempo!H60),IF(TOP!$U60="","",TOP!X60))</f>
        <v>30</v>
      </c>
      <c r="S62" s="31" cm="1">
        <f t="array" ref="S62">IF(miNúmTOP=1,IF(Tiempo!$A60="","",Tiempo!I60),IF(TOP!$Z60="","",TOP!AC60))</f>
        <v>0</v>
      </c>
    </row>
    <row r="63" spans="1:19" x14ac:dyDescent="0.35">
      <c r="A63" s="13" t="str" cm="1">
        <f t="array" ref="A63">IF(miNúmTOP=1,IF(Tiempo!A61&gt;0,Tiempo!A61 &amp; "",""),
CHOOSE(miNúmTiempo,
IF(TOP!A61&gt;0,TOP!A61 &amp; "",""),
IF(TOP!F61&gt;0,TOP!F61 &amp; "",""),
IF(TOP!K61&gt;0,TOP!K61 &amp; "",""),
IF(TOP!P61&gt;0,TOP!P61 &amp; "",""),
IF(TOP!U61&gt;0,TOP!U61 &amp; "",""),
IF(TOP!Z61&gt;0,TOP!Z61 &amp; "","")))</f>
        <v>Orense</v>
      </c>
      <c r="B63" s="13" t="str" cm="1">
        <f t="array" ref="B63">IF(miNúmTOP=1,IF(Tiempo!B61&gt;0,Tiempo!B61 &amp; "",""),
CHOOSE(miNúmTiempo,
IF(TOP!B61&gt;0,TOP!B61 &amp; "",""),
IF(TOP!G61&gt;0,TOP!G61 &amp; "",""),
IF(TOP!L61&gt;0,TOP!L61 &amp; "",""),
IF(TOP!Q61&gt;0,TOP!Q61 &amp; "",""),
IF(TOP!V61&gt;0,TOP!V61 &amp; "",""),
IF(TOP!AA61&gt;0,TOP!AA61 &amp; "","")))</f>
        <v>Galicia</v>
      </c>
      <c r="C63" s="23" cm="1">
        <f t="array" ref="C63">--IF(miNúmTOP=1,IF(Tiempo!C61&gt;0,Tiempo!C61 &amp; "",NA()),
CHOOSE(miNúmTiempo,
IF(TOP!C61&gt;0,TOP!C61 &amp; "",NA()),
IF(TOP!H61&gt;0,TOP!H61 &amp; "",NA()),
IF(TOP!M61&gt;0,TOP!M61 &amp; "",NA()),
IF(TOP!R61&gt;0,TOP!R61 &amp; "",NA()),
IF(TOP!W61&gt;0,TOP!W61 &amp; "",NA()),
IF(TOP!AB61&gt;0,TOP!AB61 &amp; "",NA())))</f>
        <v>45397</v>
      </c>
      <c r="D63" s="24" t="e" cm="1">
        <f t="array" ref="D63">IF($A63=D$1,IFERROR(INDEX($N63:$S63,1,miNúmTiempo),NA()),NA())</f>
        <v>#N/A</v>
      </c>
      <c r="E63" s="24" t="e" cm="1">
        <f t="array" ref="E63">IF($A63=E$1,IFERROR(INDEX($N63:$S63,1,miNúmTiempo),NA()),NA())</f>
        <v>#N/A</v>
      </c>
      <c r="F63" s="24" t="e" cm="1">
        <f t="array" ref="F63">IF($A63=F$1,IFERROR(INDEX($N63:$S63,1,miNúmTiempo),NA()),NA())</f>
        <v>#N/A</v>
      </c>
      <c r="G63" s="24" t="e" cm="1">
        <f t="array" ref="G63">IF($A63=G$1,IFERROR(INDEX($N63:$S63,1,miNúmTiempo),NA()),NA())</f>
        <v>#N/A</v>
      </c>
      <c r="H63" s="24" cm="1">
        <f t="array" ref="H63">IF($A63=H$1,IFERROR(INDEX($N63:$S63,1,miNúmTiempo),NA()),NA())</f>
        <v>26.4</v>
      </c>
      <c r="I63" s="24" t="e" cm="1">
        <f t="array" ref="I63">IF($A63=I$1,IFERROR(INDEX($N63:$S63,1,miNúmTiempo),NA()),NA())</f>
        <v>#N/A</v>
      </c>
      <c r="J63" s="24" t="e" cm="1">
        <f t="array" ref="J63">IF($A63=J$1,IFERROR(INDEX($N63:$S63,1,miNúmTiempo),NA()),NA())</f>
        <v>#N/A</v>
      </c>
      <c r="K63" s="24" t="e" cm="1">
        <f t="array" ref="K63">IF($A63=K$1,IFERROR(INDEX($N63:$S63,1,miNúmTiempo),NA()),NA())</f>
        <v>#N/A</v>
      </c>
      <c r="L63" s="24" t="e" cm="1">
        <f t="array" ref="L63">IF($A63=L$1,IFERROR(INDEX($N63:$S63,1,miNúmTiempo),NA()),NA())</f>
        <v>#N/A</v>
      </c>
      <c r="M63" s="24" t="e" cm="1">
        <f t="array" ref="M63">IF($A63=M$1,IFERROR(INDEX($N63:$S63,1,miNúmTiempo),NA()),NA())</f>
        <v>#N/A</v>
      </c>
      <c r="N63" s="12" cm="1">
        <f t="array" ref="N63">IF(miNúmTOP=1,IF(Tiempo!$A61="","",Tiempo!D61),IF(TOP!$A61="","",TOP!D61))</f>
        <v>26.4</v>
      </c>
      <c r="O63" s="12" cm="1">
        <f t="array" ref="O63">IF(miNúmTOP=1,IF(Tiempo!$A61="","",Tiempo!E61),IF(TOP!$F61="","",TOP!I61))</f>
        <v>14.8</v>
      </c>
      <c r="P63" s="12" cm="1">
        <f t="array" ref="P63">IF(miNúmTOP=1,IF(Tiempo!$A61="","",Tiempo!F61),IF(TOP!$K61="","",TOP!N61))</f>
        <v>3.3</v>
      </c>
      <c r="Q63" s="12" cm="1">
        <f t="array" ref="Q63">IF(miNúmTOP=1,IF(Tiempo!$A61="","",Tiempo!G61),IF(TOP!$P61="","",TOP!S61))</f>
        <v>59</v>
      </c>
      <c r="R63" s="12" cm="1">
        <f t="array" ref="R63">IF(miNúmTOP=1,IF(Tiempo!$A61="","",Tiempo!H61),IF(TOP!$U61="","",TOP!X61))</f>
        <v>42</v>
      </c>
      <c r="S63" s="31" cm="1">
        <f t="array" ref="S63">IF(miNúmTOP=1,IF(Tiempo!$A61="","",Tiempo!I61),IF(TOP!$Z61="","",TOP!AC61))</f>
        <v>0</v>
      </c>
    </row>
    <row r="64" spans="1:19" x14ac:dyDescent="0.35">
      <c r="A64" s="13" t="str" cm="1">
        <f t="array" ref="A64">IF(miNúmTOP=1,IF(Tiempo!A62&gt;0,Tiempo!A62 &amp; "",""),
CHOOSE(miNúmTiempo,
IF(TOP!A62&gt;0,TOP!A62 &amp; "",""),
IF(TOP!F62&gt;0,TOP!F62 &amp; "",""),
IF(TOP!K62&gt;0,TOP!K62 &amp; "",""),
IF(TOP!P62&gt;0,TOP!P62 &amp; "",""),
IF(TOP!U62&gt;0,TOP!U62 &amp; "",""),
IF(TOP!Z62&gt;0,TOP!Z62 &amp; "","")))</f>
        <v>Orense</v>
      </c>
      <c r="B64" s="13" t="str" cm="1">
        <f t="array" ref="B64">IF(miNúmTOP=1,IF(Tiempo!B62&gt;0,Tiempo!B62 &amp; "",""),
CHOOSE(miNúmTiempo,
IF(TOP!B62&gt;0,TOP!B62 &amp; "",""),
IF(TOP!G62&gt;0,TOP!G62 &amp; "",""),
IF(TOP!L62&gt;0,TOP!L62 &amp; "",""),
IF(TOP!Q62&gt;0,TOP!Q62 &amp; "",""),
IF(TOP!V62&gt;0,TOP!V62 &amp; "",""),
IF(TOP!AA62&gt;0,TOP!AA62 &amp; "","")))</f>
        <v>Galicia</v>
      </c>
      <c r="C64" s="23" cm="1">
        <f t="array" ref="C64">--IF(miNúmTOP=1,IF(Tiempo!C62&gt;0,Tiempo!C62 &amp; "",NA()),
CHOOSE(miNúmTiempo,
IF(TOP!C62&gt;0,TOP!C62 &amp; "",NA()),
IF(TOP!H62&gt;0,TOP!H62 &amp; "",NA()),
IF(TOP!M62&gt;0,TOP!M62 &amp; "",NA()),
IF(TOP!R62&gt;0,TOP!R62 &amp; "",NA()),
IF(TOP!W62&gt;0,TOP!W62 &amp; "",NA()),
IF(TOP!AB62&gt;0,TOP!AB62 &amp; "",NA())))</f>
        <v>45398</v>
      </c>
      <c r="D64" s="24" t="e" cm="1">
        <f t="array" ref="D64">IF($A64=D$1,IFERROR(INDEX($N64:$S64,1,miNúmTiempo),NA()),NA())</f>
        <v>#N/A</v>
      </c>
      <c r="E64" s="24" t="e" cm="1">
        <f t="array" ref="E64">IF($A64=E$1,IFERROR(INDEX($N64:$S64,1,miNúmTiempo),NA()),NA())</f>
        <v>#N/A</v>
      </c>
      <c r="F64" s="24" t="e" cm="1">
        <f t="array" ref="F64">IF($A64=F$1,IFERROR(INDEX($N64:$S64,1,miNúmTiempo),NA()),NA())</f>
        <v>#N/A</v>
      </c>
      <c r="G64" s="24" t="e" cm="1">
        <f t="array" ref="G64">IF($A64=G$1,IFERROR(INDEX($N64:$S64,1,miNúmTiempo),NA()),NA())</f>
        <v>#N/A</v>
      </c>
      <c r="H64" s="24" cm="1">
        <f t="array" ref="H64">IF($A64=H$1,IFERROR(INDEX($N64:$S64,1,miNúmTiempo),NA()),NA())</f>
        <v>24.7</v>
      </c>
      <c r="I64" s="24" t="e" cm="1">
        <f t="array" ref="I64">IF($A64=I$1,IFERROR(INDEX($N64:$S64,1,miNúmTiempo),NA()),NA())</f>
        <v>#N/A</v>
      </c>
      <c r="J64" s="24" t="e" cm="1">
        <f t="array" ref="J64">IF($A64=J$1,IFERROR(INDEX($N64:$S64,1,miNúmTiempo),NA()),NA())</f>
        <v>#N/A</v>
      </c>
      <c r="K64" s="24" t="e" cm="1">
        <f t="array" ref="K64">IF($A64=K$1,IFERROR(INDEX($N64:$S64,1,miNúmTiempo),NA()),NA())</f>
        <v>#N/A</v>
      </c>
      <c r="L64" s="24" t="e" cm="1">
        <f t="array" ref="L64">IF($A64=L$1,IFERROR(INDEX($N64:$S64,1,miNúmTiempo),NA()),NA())</f>
        <v>#N/A</v>
      </c>
      <c r="M64" s="24" t="e" cm="1">
        <f t="array" ref="M64">IF($A64=M$1,IFERROR(INDEX($N64:$S64,1,miNúmTiempo),NA()),NA())</f>
        <v>#N/A</v>
      </c>
      <c r="N64" s="12" cm="1">
        <f t="array" ref="N64">IF(miNúmTOP=1,IF(Tiempo!$A62="","",Tiempo!D62),IF(TOP!$A62="","",TOP!D62))</f>
        <v>24.7</v>
      </c>
      <c r="O64" s="12" cm="1">
        <f t="array" ref="O64">IF(miNúmTOP=1,IF(Tiempo!$A62="","",Tiempo!E62),IF(TOP!$F62="","",TOP!I62))</f>
        <v>18.399999999999999</v>
      </c>
      <c r="P64" s="12" cm="1">
        <f t="array" ref="P64">IF(miNúmTOP=1,IF(Tiempo!$A62="","",Tiempo!F62),IF(TOP!$K62="","",TOP!N62))</f>
        <v>-0.3</v>
      </c>
      <c r="Q64" s="12" cm="1">
        <f t="array" ref="Q64">IF(miNúmTOP=1,IF(Tiempo!$A62="","",Tiempo!G62),IF(TOP!$P62="","",TOP!S62))</f>
        <v>81</v>
      </c>
      <c r="R64" s="12" cm="1">
        <f t="array" ref="R64">IF(miNúmTOP=1,IF(Tiempo!$A62="","",Tiempo!H62),IF(TOP!$U62="","",TOP!X62))</f>
        <v>49</v>
      </c>
      <c r="S64" s="31" cm="1">
        <f t="array" ref="S64">IF(miNúmTOP=1,IF(Tiempo!$A62="","",Tiempo!I62),IF(TOP!$Z62="","",TOP!AC62))</f>
        <v>0.4</v>
      </c>
    </row>
    <row r="65" spans="1:19" x14ac:dyDescent="0.35">
      <c r="A65" s="13" t="str" cm="1">
        <f t="array" ref="A65">IF(miNúmTOP=1,IF(Tiempo!A63&gt;0,Tiempo!A63 &amp; "",""),
CHOOSE(miNúmTiempo,
IF(TOP!A63&gt;0,TOP!A63 &amp; "",""),
IF(TOP!F63&gt;0,TOP!F63 &amp; "",""),
IF(TOP!K63&gt;0,TOP!K63 &amp; "",""),
IF(TOP!P63&gt;0,TOP!P63 &amp; "",""),
IF(TOP!U63&gt;0,TOP!U63 &amp; "",""),
IF(TOP!Z63&gt;0,TOP!Z63 &amp; "","")))</f>
        <v>Orense</v>
      </c>
      <c r="B65" s="13" t="str" cm="1">
        <f t="array" ref="B65">IF(miNúmTOP=1,IF(Tiempo!B63&gt;0,Tiempo!B63 &amp; "",""),
CHOOSE(miNúmTiempo,
IF(TOP!B63&gt;0,TOP!B63 &amp; "",""),
IF(TOP!G63&gt;0,TOP!G63 &amp; "",""),
IF(TOP!L63&gt;0,TOP!L63 &amp; "",""),
IF(TOP!Q63&gt;0,TOP!Q63 &amp; "",""),
IF(TOP!V63&gt;0,TOP!V63 &amp; "",""),
IF(TOP!AA63&gt;0,TOP!AA63 &amp; "","")))</f>
        <v>Galicia</v>
      </c>
      <c r="C65" s="23" cm="1">
        <f t="array" ref="C65">--IF(miNúmTOP=1,IF(Tiempo!C63&gt;0,Tiempo!C63 &amp; "",NA()),
CHOOSE(miNúmTiempo,
IF(TOP!C63&gt;0,TOP!C63 &amp; "",NA()),
IF(TOP!H63&gt;0,TOP!H63 &amp; "",NA()),
IF(TOP!M63&gt;0,TOP!M63 &amp; "",NA()),
IF(TOP!R63&gt;0,TOP!R63 &amp; "",NA()),
IF(TOP!W63&gt;0,TOP!W63 &amp; "",NA()),
IF(TOP!AB63&gt;0,TOP!AB63 &amp; "",NA())))</f>
        <v>45399</v>
      </c>
      <c r="D65" s="24" t="e" cm="1">
        <f t="array" ref="D65">IF($A65=D$1,IFERROR(INDEX($N65:$S65,1,miNúmTiempo),NA()),NA())</f>
        <v>#N/A</v>
      </c>
      <c r="E65" s="24" t="e" cm="1">
        <f t="array" ref="E65">IF($A65=E$1,IFERROR(INDEX($N65:$S65,1,miNúmTiempo),NA()),NA())</f>
        <v>#N/A</v>
      </c>
      <c r="F65" s="24" t="e" cm="1">
        <f t="array" ref="F65">IF($A65=F$1,IFERROR(INDEX($N65:$S65,1,miNúmTiempo),NA()),NA())</f>
        <v>#N/A</v>
      </c>
      <c r="G65" s="24" t="e" cm="1">
        <f t="array" ref="G65">IF($A65=G$1,IFERROR(INDEX($N65:$S65,1,miNúmTiempo),NA()),NA())</f>
        <v>#N/A</v>
      </c>
      <c r="H65" s="24" cm="1">
        <f t="array" ref="H65">IF($A65=H$1,IFERROR(INDEX($N65:$S65,1,miNúmTiempo),NA()),NA())</f>
        <v>24.5</v>
      </c>
      <c r="I65" s="24" t="e" cm="1">
        <f t="array" ref="I65">IF($A65=I$1,IFERROR(INDEX($N65:$S65,1,miNúmTiempo),NA()),NA())</f>
        <v>#N/A</v>
      </c>
      <c r="J65" s="24" t="e" cm="1">
        <f t="array" ref="J65">IF($A65=J$1,IFERROR(INDEX($N65:$S65,1,miNúmTiempo),NA()),NA())</f>
        <v>#N/A</v>
      </c>
      <c r="K65" s="24" t="e" cm="1">
        <f t="array" ref="K65">IF($A65=K$1,IFERROR(INDEX($N65:$S65,1,miNúmTiempo),NA()),NA())</f>
        <v>#N/A</v>
      </c>
      <c r="L65" s="24" t="e" cm="1">
        <f t="array" ref="L65">IF($A65=L$1,IFERROR(INDEX($N65:$S65,1,miNúmTiempo),NA()),NA())</f>
        <v>#N/A</v>
      </c>
      <c r="M65" s="24" t="e" cm="1">
        <f t="array" ref="M65">IF($A65=M$1,IFERROR(INDEX($N65:$S65,1,miNúmTiempo),NA()),NA())</f>
        <v>#N/A</v>
      </c>
      <c r="N65" s="12" cm="1">
        <f t="array" ref="N65">IF(miNúmTOP=1,IF(Tiempo!$A63="","",Tiempo!D63),IF(TOP!$A63="","",TOP!D63))</f>
        <v>24.5</v>
      </c>
      <c r="O65" s="12" cm="1">
        <f t="array" ref="O65">IF(miNúmTOP=1,IF(Tiempo!$A63="","",Tiempo!E63),IF(TOP!$F63="","",TOP!I63))</f>
        <v>16.5</v>
      </c>
      <c r="P65" s="12" cm="1">
        <f t="array" ref="P65">IF(miNúmTOP=1,IF(Tiempo!$A63="","",Tiempo!F63),IF(TOP!$K63="","",TOP!N63))</f>
        <v>-2</v>
      </c>
      <c r="Q65" s="12" cm="1">
        <f t="array" ref="Q65">IF(miNúmTOP=1,IF(Tiempo!$A63="","",Tiempo!G63),IF(TOP!$P63="","",TOP!S63))</f>
        <v>97</v>
      </c>
      <c r="R65" s="12" cm="1">
        <f t="array" ref="R65">IF(miNúmTOP=1,IF(Tiempo!$A63="","",Tiempo!H63),IF(TOP!$U63="","",TOP!X63))</f>
        <v>46</v>
      </c>
      <c r="S65" s="31" cm="1">
        <f t="array" ref="S65">IF(miNúmTOP=1,IF(Tiempo!$A63="","",Tiempo!I63),IF(TOP!$Z63="","",TOP!AC63))</f>
        <v>3.8</v>
      </c>
    </row>
    <row r="66" spans="1:19" x14ac:dyDescent="0.35">
      <c r="A66" s="13" t="str" cm="1">
        <f t="array" ref="A66">IF(miNúmTOP=1,IF(Tiempo!A64&gt;0,Tiempo!A64 &amp; "",""),
CHOOSE(miNúmTiempo,
IF(TOP!A64&gt;0,TOP!A64 &amp; "",""),
IF(TOP!F64&gt;0,TOP!F64 &amp; "",""),
IF(TOP!K64&gt;0,TOP!K64 &amp; "",""),
IF(TOP!P64&gt;0,TOP!P64 &amp; "",""),
IF(TOP!U64&gt;0,TOP!U64 &amp; "",""),
IF(TOP!Z64&gt;0,TOP!Z64 &amp; "","")))</f>
        <v>Orense</v>
      </c>
      <c r="B66" s="13" t="str" cm="1">
        <f t="array" ref="B66">IF(miNúmTOP=1,IF(Tiempo!B64&gt;0,Tiempo!B64 &amp; "",""),
CHOOSE(miNúmTiempo,
IF(TOP!B64&gt;0,TOP!B64 &amp; "",""),
IF(TOP!G64&gt;0,TOP!G64 &amp; "",""),
IF(TOP!L64&gt;0,TOP!L64 &amp; "",""),
IF(TOP!Q64&gt;0,TOP!Q64 &amp; "",""),
IF(TOP!V64&gt;0,TOP!V64 &amp; "",""),
IF(TOP!AA64&gt;0,TOP!AA64 &amp; "","")))</f>
        <v>Galicia</v>
      </c>
      <c r="C66" s="23" cm="1">
        <f t="array" ref="C66">--IF(miNúmTOP=1,IF(Tiempo!C64&gt;0,Tiempo!C64 &amp; "",NA()),
CHOOSE(miNúmTiempo,
IF(TOP!C64&gt;0,TOP!C64 &amp; "",NA()),
IF(TOP!H64&gt;0,TOP!H64 &amp; "",NA()),
IF(TOP!M64&gt;0,TOP!M64 &amp; "",NA()),
IF(TOP!R64&gt;0,TOP!R64 &amp; "",NA()),
IF(TOP!W64&gt;0,TOP!W64 &amp; "",NA()),
IF(TOP!AB64&gt;0,TOP!AB64 &amp; "",NA())))</f>
        <v>45400</v>
      </c>
      <c r="D66" s="24" t="e" cm="1">
        <f t="array" ref="D66">IF($A66=D$1,IFERROR(INDEX($N66:$S66,1,miNúmTiempo),NA()),NA())</f>
        <v>#N/A</v>
      </c>
      <c r="E66" s="24" t="e" cm="1">
        <f t="array" ref="E66">IF($A66=E$1,IFERROR(INDEX($N66:$S66,1,miNúmTiempo),NA()),NA())</f>
        <v>#N/A</v>
      </c>
      <c r="F66" s="24" t="e" cm="1">
        <f t="array" ref="F66">IF($A66=F$1,IFERROR(INDEX($N66:$S66,1,miNúmTiempo),NA()),NA())</f>
        <v>#N/A</v>
      </c>
      <c r="G66" s="24" t="e" cm="1">
        <f t="array" ref="G66">IF($A66=G$1,IFERROR(INDEX($N66:$S66,1,miNúmTiempo),NA()),NA())</f>
        <v>#N/A</v>
      </c>
      <c r="H66" s="24" cm="1">
        <f t="array" ref="H66">IF($A66=H$1,IFERROR(INDEX($N66:$S66,1,miNúmTiempo),NA()),NA())</f>
        <v>26.5</v>
      </c>
      <c r="I66" s="24" t="e" cm="1">
        <f t="array" ref="I66">IF($A66=I$1,IFERROR(INDEX($N66:$S66,1,miNúmTiempo),NA()),NA())</f>
        <v>#N/A</v>
      </c>
      <c r="J66" s="24" t="e" cm="1">
        <f t="array" ref="J66">IF($A66=J$1,IFERROR(INDEX($N66:$S66,1,miNúmTiempo),NA()),NA())</f>
        <v>#N/A</v>
      </c>
      <c r="K66" s="24" t="e" cm="1">
        <f t="array" ref="K66">IF($A66=K$1,IFERROR(INDEX($N66:$S66,1,miNúmTiempo),NA()),NA())</f>
        <v>#N/A</v>
      </c>
      <c r="L66" s="24" t="e" cm="1">
        <f t="array" ref="L66">IF($A66=L$1,IFERROR(INDEX($N66:$S66,1,miNúmTiempo),NA()),NA())</f>
        <v>#N/A</v>
      </c>
      <c r="M66" s="24" t="e" cm="1">
        <f t="array" ref="M66">IF($A66=M$1,IFERROR(INDEX($N66:$S66,1,miNúmTiempo),NA()),NA())</f>
        <v>#N/A</v>
      </c>
      <c r="N66" s="12" cm="1">
        <f t="array" ref="N66">IF(miNúmTOP=1,IF(Tiempo!$A64="","",Tiempo!D64),IF(TOP!$A64="","",TOP!D64))</f>
        <v>26.5</v>
      </c>
      <c r="O66" s="12" cm="1">
        <f t="array" ref="O66">IF(miNúmTOP=1,IF(Tiempo!$A64="","",Tiempo!E64),IF(TOP!$F64="","",TOP!I64))</f>
        <v>15.3</v>
      </c>
      <c r="P66" s="12" cm="1">
        <f t="array" ref="P66">IF(miNúmTOP=1,IF(Tiempo!$A64="","",Tiempo!F64),IF(TOP!$K64="","",TOP!N64))</f>
        <v>-1.8</v>
      </c>
      <c r="Q66" s="12" cm="1">
        <f t="array" ref="Q66">IF(miNúmTOP=1,IF(Tiempo!$A64="","",Tiempo!G64),IF(TOP!$P64="","",TOP!S64))</f>
        <v>62</v>
      </c>
      <c r="R66" s="12" cm="1">
        <f t="array" ref="R66">IF(miNúmTOP=1,IF(Tiempo!$A64="","",Tiempo!H64),IF(TOP!$U64="","",TOP!X64))</f>
        <v>71</v>
      </c>
      <c r="S66" s="31" cm="1">
        <f t="array" ref="S66">IF(miNúmTOP=1,IF(Tiempo!$A64="","",Tiempo!I64),IF(TOP!$Z64="","",TOP!AC64))</f>
        <v>18.8</v>
      </c>
    </row>
    <row r="67" spans="1:19" x14ac:dyDescent="0.35">
      <c r="A67" s="13" t="str" cm="1">
        <f t="array" ref="A67">IF(miNúmTOP=1,IF(Tiempo!A65&gt;0,Tiempo!A65 &amp; "",""),
CHOOSE(miNúmTiempo,
IF(TOP!A65&gt;0,TOP!A65 &amp; "",""),
IF(TOP!F65&gt;0,TOP!F65 &amp; "",""),
IF(TOP!K65&gt;0,TOP!K65 &amp; "",""),
IF(TOP!P65&gt;0,TOP!P65 &amp; "",""),
IF(TOP!U65&gt;0,TOP!U65 &amp; "",""),
IF(TOP!Z65&gt;0,TOP!Z65 &amp; "","")))</f>
        <v>Orense</v>
      </c>
      <c r="B67" s="13" t="str" cm="1">
        <f t="array" ref="B67">IF(miNúmTOP=1,IF(Tiempo!B65&gt;0,Tiempo!B65 &amp; "",""),
CHOOSE(miNúmTiempo,
IF(TOP!B65&gt;0,TOP!B65 &amp; "",""),
IF(TOP!G65&gt;0,TOP!G65 &amp; "",""),
IF(TOP!L65&gt;0,TOP!L65 &amp; "",""),
IF(TOP!Q65&gt;0,TOP!Q65 &amp; "",""),
IF(TOP!V65&gt;0,TOP!V65 &amp; "",""),
IF(TOP!AA65&gt;0,TOP!AA65 &amp; "","")))</f>
        <v>Galicia</v>
      </c>
      <c r="C67" s="23" cm="1">
        <f t="array" ref="C67">--IF(miNúmTOP=1,IF(Tiempo!C65&gt;0,Tiempo!C65 &amp; "",NA()),
CHOOSE(miNúmTiempo,
IF(TOP!C65&gt;0,TOP!C65 &amp; "",NA()),
IF(TOP!H65&gt;0,TOP!H65 &amp; "",NA()),
IF(TOP!M65&gt;0,TOP!M65 &amp; "",NA()),
IF(TOP!R65&gt;0,TOP!R65 &amp; "",NA()),
IF(TOP!W65&gt;0,TOP!W65 &amp; "",NA()),
IF(TOP!AB65&gt;0,TOP!AB65 &amp; "",NA())))</f>
        <v>45401</v>
      </c>
      <c r="D67" s="24" t="e" cm="1">
        <f t="array" ref="D67">IF($A67=D$1,IFERROR(INDEX($N67:$S67,1,miNúmTiempo),NA()),NA())</f>
        <v>#N/A</v>
      </c>
      <c r="E67" s="24" t="e" cm="1">
        <f t="array" ref="E67">IF($A67=E$1,IFERROR(INDEX($N67:$S67,1,miNúmTiempo),NA()),NA())</f>
        <v>#N/A</v>
      </c>
      <c r="F67" s="24" t="e" cm="1">
        <f t="array" ref="F67">IF($A67=F$1,IFERROR(INDEX($N67:$S67,1,miNúmTiempo),NA()),NA())</f>
        <v>#N/A</v>
      </c>
      <c r="G67" s="24" t="e" cm="1">
        <f t="array" ref="G67">IF($A67=G$1,IFERROR(INDEX($N67:$S67,1,miNúmTiempo),NA()),NA())</f>
        <v>#N/A</v>
      </c>
      <c r="H67" s="24" cm="1">
        <f t="array" ref="H67">IF($A67=H$1,IFERROR(INDEX($N67:$S67,1,miNúmTiempo),NA()),NA())</f>
        <v>29.3</v>
      </c>
      <c r="I67" s="24" t="e" cm="1">
        <f t="array" ref="I67">IF($A67=I$1,IFERROR(INDEX($N67:$S67,1,miNúmTiempo),NA()),NA())</f>
        <v>#N/A</v>
      </c>
      <c r="J67" s="24" t="e" cm="1">
        <f t="array" ref="J67">IF($A67=J$1,IFERROR(INDEX($N67:$S67,1,miNúmTiempo),NA()),NA())</f>
        <v>#N/A</v>
      </c>
      <c r="K67" s="24" t="e" cm="1">
        <f t="array" ref="K67">IF($A67=K$1,IFERROR(INDEX($N67:$S67,1,miNúmTiempo),NA()),NA())</f>
        <v>#N/A</v>
      </c>
      <c r="L67" s="24" t="e" cm="1">
        <f t="array" ref="L67">IF($A67=L$1,IFERROR(INDEX($N67:$S67,1,miNúmTiempo),NA()),NA())</f>
        <v>#N/A</v>
      </c>
      <c r="M67" s="24" t="e" cm="1">
        <f t="array" ref="M67">IF($A67=M$1,IFERROR(INDEX($N67:$S67,1,miNúmTiempo),NA()),NA())</f>
        <v>#N/A</v>
      </c>
      <c r="N67" s="12" cm="1">
        <f t="array" ref="N67">IF(miNúmTOP=1,IF(Tiempo!$A65="","",Tiempo!D65),IF(TOP!$A65="","",TOP!D65))</f>
        <v>29.3</v>
      </c>
      <c r="O67" s="12" cm="1">
        <f t="array" ref="O67">IF(miNúmTOP=1,IF(Tiempo!$A65="","",Tiempo!E65),IF(TOP!$F65="","",TOP!I65))</f>
        <v>13.7</v>
      </c>
      <c r="P67" s="12" cm="1">
        <f t="array" ref="P67">IF(miNúmTOP=1,IF(Tiempo!$A65="","",Tiempo!F65),IF(TOP!$K65="","",TOP!N65))</f>
        <v>-4.8</v>
      </c>
      <c r="Q67" s="12" cm="1">
        <f t="array" ref="Q67">IF(miNúmTOP=1,IF(Tiempo!$A65="","",Tiempo!G65),IF(TOP!$P65="","",TOP!S65))</f>
        <v>45</v>
      </c>
      <c r="R67" s="12" cm="1">
        <f t="array" ref="R67">IF(miNúmTOP=1,IF(Tiempo!$A65="","",Tiempo!H65),IF(TOP!$U65="","",TOP!X65))</f>
        <v>39</v>
      </c>
      <c r="S67" s="31" cm="1">
        <f t="array" ref="S67">IF(miNúmTOP=1,IF(Tiempo!$A65="","",Tiempo!I65),IF(TOP!$Z65="","",TOP!AC65))</f>
        <v>0.6</v>
      </c>
    </row>
    <row r="68" spans="1:19" x14ac:dyDescent="0.35">
      <c r="A68" s="13" t="str" cm="1">
        <f t="array" ref="A68">IF(miNúmTOP=1,IF(Tiempo!A66&gt;0,Tiempo!A66 &amp; "",""),
CHOOSE(miNúmTiempo,
IF(TOP!A66&gt;0,TOP!A66 &amp; "",""),
IF(TOP!F66&gt;0,TOP!F66 &amp; "",""),
IF(TOP!K66&gt;0,TOP!K66 &amp; "",""),
IF(TOP!P66&gt;0,TOP!P66 &amp; "",""),
IF(TOP!U66&gt;0,TOP!U66 &amp; "",""),
IF(TOP!Z66&gt;0,TOP!Z66 &amp; "","")))</f>
        <v>Orense</v>
      </c>
      <c r="B68" s="13" t="str" cm="1">
        <f t="array" ref="B68">IF(miNúmTOP=1,IF(Tiempo!B66&gt;0,Tiempo!B66 &amp; "",""),
CHOOSE(miNúmTiempo,
IF(TOP!B66&gt;0,TOP!B66 &amp; "",""),
IF(TOP!G66&gt;0,TOP!G66 &amp; "",""),
IF(TOP!L66&gt;0,TOP!L66 &amp; "",""),
IF(TOP!Q66&gt;0,TOP!Q66 &amp; "",""),
IF(TOP!V66&gt;0,TOP!V66 &amp; "",""),
IF(TOP!AA66&gt;0,TOP!AA66 &amp; "","")))</f>
        <v>Galicia</v>
      </c>
      <c r="C68" s="23" cm="1">
        <f t="array" ref="C68">--IF(miNúmTOP=1,IF(Tiempo!C66&gt;0,Tiempo!C66 &amp; "",NA()),
CHOOSE(miNúmTiempo,
IF(TOP!C66&gt;0,TOP!C66 &amp; "",NA()),
IF(TOP!H66&gt;0,TOP!H66 &amp; "",NA()),
IF(TOP!M66&gt;0,TOP!M66 &amp; "",NA()),
IF(TOP!R66&gt;0,TOP!R66 &amp; "",NA()),
IF(TOP!W66&gt;0,TOP!W66 &amp; "",NA()),
IF(TOP!AB66&gt;0,TOP!AB66 &amp; "",NA())))</f>
        <v>45402</v>
      </c>
      <c r="D68" s="24" t="e" cm="1">
        <f t="array" ref="D68">IF($A68=D$1,IFERROR(INDEX($N68:$S68,1,miNúmTiempo),NA()),NA())</f>
        <v>#N/A</v>
      </c>
      <c r="E68" s="24" t="e" cm="1">
        <f t="array" ref="E68">IF($A68=E$1,IFERROR(INDEX($N68:$S68,1,miNúmTiempo),NA()),NA())</f>
        <v>#N/A</v>
      </c>
      <c r="F68" s="24" t="e" cm="1">
        <f t="array" ref="F68">IF($A68=F$1,IFERROR(INDEX($N68:$S68,1,miNúmTiempo),NA()),NA())</f>
        <v>#N/A</v>
      </c>
      <c r="G68" s="24" t="e" cm="1">
        <f t="array" ref="G68">IF($A68=G$1,IFERROR(INDEX($N68:$S68,1,miNúmTiempo),NA()),NA())</f>
        <v>#N/A</v>
      </c>
      <c r="H68" s="24" cm="1">
        <f t="array" ref="H68">IF($A68=H$1,IFERROR(INDEX($N68:$S68,1,miNúmTiempo),NA()),NA())</f>
        <v>31</v>
      </c>
      <c r="I68" s="24" t="e" cm="1">
        <f t="array" ref="I68">IF($A68=I$1,IFERROR(INDEX($N68:$S68,1,miNúmTiempo),NA()),NA())</f>
        <v>#N/A</v>
      </c>
      <c r="J68" s="24" t="e" cm="1">
        <f t="array" ref="J68">IF($A68=J$1,IFERROR(INDEX($N68:$S68,1,miNúmTiempo),NA()),NA())</f>
        <v>#N/A</v>
      </c>
      <c r="K68" s="24" t="e" cm="1">
        <f t="array" ref="K68">IF($A68=K$1,IFERROR(INDEX($N68:$S68,1,miNúmTiempo),NA()),NA())</f>
        <v>#N/A</v>
      </c>
      <c r="L68" s="24" t="e" cm="1">
        <f t="array" ref="L68">IF($A68=L$1,IFERROR(INDEX($N68:$S68,1,miNúmTiempo),NA()),NA())</f>
        <v>#N/A</v>
      </c>
      <c r="M68" s="24" t="e" cm="1">
        <f t="array" ref="M68">IF($A68=M$1,IFERROR(INDEX($N68:$S68,1,miNúmTiempo),NA()),NA())</f>
        <v>#N/A</v>
      </c>
      <c r="N68" s="12" cm="1">
        <f t="array" ref="N68">IF(miNúmTOP=1,IF(Tiempo!$A66="","",Tiempo!D66),IF(TOP!$A66="","",TOP!D66))</f>
        <v>31</v>
      </c>
      <c r="O68" s="12" cm="1">
        <f t="array" ref="O68">IF(miNúmTOP=1,IF(Tiempo!$A66="","",Tiempo!E66),IF(TOP!$F66="","",TOP!I66))</f>
        <v>15.8</v>
      </c>
      <c r="P68" s="12" cm="1">
        <f t="array" ref="P68">IF(miNúmTOP=1,IF(Tiempo!$A66="","",Tiempo!F66),IF(TOP!$K66="","",TOP!N66))</f>
        <v>-1.5</v>
      </c>
      <c r="Q68" s="12" cm="1">
        <f t="array" ref="Q68">IF(miNúmTOP=1,IF(Tiempo!$A66="","",Tiempo!G66),IF(TOP!$P66="","",TOP!S66))</f>
        <v>39</v>
      </c>
      <c r="R68" s="12" cm="1">
        <f t="array" ref="R68">IF(miNúmTOP=1,IF(Tiempo!$A66="","",Tiempo!H66),IF(TOP!$U66="","",TOP!X66))</f>
        <v>48</v>
      </c>
      <c r="S68" s="31" cm="1">
        <f t="array" ref="S68">IF(miNúmTOP=1,IF(Tiempo!$A66="","",Tiempo!I66),IF(TOP!$Z66="","",TOP!AC66))</f>
        <v>0</v>
      </c>
    </row>
    <row r="69" spans="1:19" x14ac:dyDescent="0.35">
      <c r="A69" s="13" t="str" cm="1">
        <f t="array" ref="A69">IF(miNúmTOP=1,IF(Tiempo!A67&gt;0,Tiempo!A67 &amp; "",""),
CHOOSE(miNúmTiempo,
IF(TOP!A67&gt;0,TOP!A67 &amp; "",""),
IF(TOP!F67&gt;0,TOP!F67 &amp; "",""),
IF(TOP!K67&gt;0,TOP!K67 &amp; "",""),
IF(TOP!P67&gt;0,TOP!P67 &amp; "",""),
IF(TOP!U67&gt;0,TOP!U67 &amp; "",""),
IF(TOP!Z67&gt;0,TOP!Z67 &amp; "","")))</f>
        <v>Orense</v>
      </c>
      <c r="B69" s="13" t="str" cm="1">
        <f t="array" ref="B69">IF(miNúmTOP=1,IF(Tiempo!B67&gt;0,Tiempo!B67 &amp; "",""),
CHOOSE(miNúmTiempo,
IF(TOP!B67&gt;0,TOP!B67 &amp; "",""),
IF(TOP!G67&gt;0,TOP!G67 &amp; "",""),
IF(TOP!L67&gt;0,TOP!L67 &amp; "",""),
IF(TOP!Q67&gt;0,TOP!Q67 &amp; "",""),
IF(TOP!V67&gt;0,TOP!V67 &amp; "",""),
IF(TOP!AA67&gt;0,TOP!AA67 &amp; "","")))</f>
        <v>Galicia</v>
      </c>
      <c r="C69" s="23" cm="1">
        <f t="array" ref="C69">--IF(miNúmTOP=1,IF(Tiempo!C67&gt;0,Tiempo!C67 &amp; "",NA()),
CHOOSE(miNúmTiempo,
IF(TOP!C67&gt;0,TOP!C67 &amp; "",NA()),
IF(TOP!H67&gt;0,TOP!H67 &amp; "",NA()),
IF(TOP!M67&gt;0,TOP!M67 &amp; "",NA()),
IF(TOP!R67&gt;0,TOP!R67 &amp; "",NA()),
IF(TOP!W67&gt;0,TOP!W67 &amp; "",NA()),
IF(TOP!AB67&gt;0,TOP!AB67 &amp; "",NA())))</f>
        <v>45403</v>
      </c>
      <c r="D69" s="24" t="e" cm="1">
        <f t="array" ref="D69">IF($A69=D$1,IFERROR(INDEX($N69:$S69,1,miNúmTiempo),NA()),NA())</f>
        <v>#N/A</v>
      </c>
      <c r="E69" s="24" t="e" cm="1">
        <f t="array" ref="E69">IF($A69=E$1,IFERROR(INDEX($N69:$S69,1,miNúmTiempo),NA()),NA())</f>
        <v>#N/A</v>
      </c>
      <c r="F69" s="24" t="e" cm="1">
        <f t="array" ref="F69">IF($A69=F$1,IFERROR(INDEX($N69:$S69,1,miNúmTiempo),NA()),NA())</f>
        <v>#N/A</v>
      </c>
      <c r="G69" s="24" t="e" cm="1">
        <f t="array" ref="G69">IF($A69=G$1,IFERROR(INDEX($N69:$S69,1,miNúmTiempo),NA()),NA())</f>
        <v>#N/A</v>
      </c>
      <c r="H69" s="24" cm="1">
        <f t="array" ref="H69">IF($A69=H$1,IFERROR(INDEX($N69:$S69,1,miNúmTiempo),NA()),NA())</f>
        <v>28.6</v>
      </c>
      <c r="I69" s="24" t="e" cm="1">
        <f t="array" ref="I69">IF($A69=I$1,IFERROR(INDEX($N69:$S69,1,miNúmTiempo),NA()),NA())</f>
        <v>#N/A</v>
      </c>
      <c r="J69" s="24" t="e" cm="1">
        <f t="array" ref="J69">IF($A69=J$1,IFERROR(INDEX($N69:$S69,1,miNúmTiempo),NA()),NA())</f>
        <v>#N/A</v>
      </c>
      <c r="K69" s="24" t="e" cm="1">
        <f t="array" ref="K69">IF($A69=K$1,IFERROR(INDEX($N69:$S69,1,miNúmTiempo),NA()),NA())</f>
        <v>#N/A</v>
      </c>
      <c r="L69" s="24" t="e" cm="1">
        <f t="array" ref="L69">IF($A69=L$1,IFERROR(INDEX($N69:$S69,1,miNúmTiempo),NA()),NA())</f>
        <v>#N/A</v>
      </c>
      <c r="M69" s="24" t="e" cm="1">
        <f t="array" ref="M69">IF($A69=M$1,IFERROR(INDEX($N69:$S69,1,miNúmTiempo),NA()),NA())</f>
        <v>#N/A</v>
      </c>
      <c r="N69" s="12" cm="1">
        <f t="array" ref="N69">IF(miNúmTOP=1,IF(Tiempo!$A67="","",Tiempo!D67),IF(TOP!$A67="","",TOP!D67))</f>
        <v>28.6</v>
      </c>
      <c r="O69" s="12" cm="1">
        <f t="array" ref="O69">IF(miNúmTOP=1,IF(Tiempo!$A67="","",Tiempo!E67),IF(TOP!$F67="","",TOP!I67))</f>
        <v>13.9</v>
      </c>
      <c r="P69" s="12" cm="1">
        <f t="array" ref="P69">IF(miNúmTOP=1,IF(Tiempo!$A67="","",Tiempo!F67),IF(TOP!$K67="","",TOP!N67))</f>
        <v>-1.2</v>
      </c>
      <c r="Q69" s="12" cm="1">
        <f t="array" ref="Q69">IF(miNúmTOP=1,IF(Tiempo!$A67="","",Tiempo!G67),IF(TOP!$P67="","",TOP!S67))</f>
        <v>42</v>
      </c>
      <c r="R69" s="12" cm="1">
        <f t="array" ref="R69">IF(miNúmTOP=1,IF(Tiempo!$A67="","",Tiempo!H67),IF(TOP!$U67="","",TOP!X67))</f>
        <v>43</v>
      </c>
      <c r="S69" s="31" cm="1">
        <f t="array" ref="S69">IF(miNúmTOP=1,IF(Tiempo!$A67="","",Tiempo!I67),IF(TOP!$Z67="","",TOP!AC67))</f>
        <v>0</v>
      </c>
    </row>
    <row r="70" spans="1:19" x14ac:dyDescent="0.35">
      <c r="A70" s="13" t="str" cm="1">
        <f t="array" ref="A70">IF(miNúmTOP=1,IF(Tiempo!A68&gt;0,Tiempo!A68 &amp; "",""),
CHOOSE(miNúmTiempo,
IF(TOP!A68&gt;0,TOP!A68 &amp; "",""),
IF(TOP!F68&gt;0,TOP!F68 &amp; "",""),
IF(TOP!K68&gt;0,TOP!K68 &amp; "",""),
IF(TOP!P68&gt;0,TOP!P68 &amp; "",""),
IF(TOP!U68&gt;0,TOP!U68 &amp; "",""),
IF(TOP!Z68&gt;0,TOP!Z68 &amp; "","")))</f>
        <v>Orense</v>
      </c>
      <c r="B70" s="13" t="str" cm="1">
        <f t="array" ref="B70">IF(miNúmTOP=1,IF(Tiempo!B68&gt;0,Tiempo!B68 &amp; "",""),
CHOOSE(miNúmTiempo,
IF(TOP!B68&gt;0,TOP!B68 &amp; "",""),
IF(TOP!G68&gt;0,TOP!G68 &amp; "",""),
IF(TOP!L68&gt;0,TOP!L68 &amp; "",""),
IF(TOP!Q68&gt;0,TOP!Q68 &amp; "",""),
IF(TOP!V68&gt;0,TOP!V68 &amp; "",""),
IF(TOP!AA68&gt;0,TOP!AA68 &amp; "","")))</f>
        <v>Galicia</v>
      </c>
      <c r="C70" s="23" cm="1">
        <f t="array" ref="C70">--IF(miNúmTOP=1,IF(Tiempo!C68&gt;0,Tiempo!C68 &amp; "",NA()),
CHOOSE(miNúmTiempo,
IF(TOP!C68&gt;0,TOP!C68 &amp; "",NA()),
IF(TOP!H68&gt;0,TOP!H68 &amp; "",NA()),
IF(TOP!M68&gt;0,TOP!M68 &amp; "",NA()),
IF(TOP!R68&gt;0,TOP!R68 &amp; "",NA()),
IF(TOP!W68&gt;0,TOP!W68 &amp; "",NA()),
IF(TOP!AB68&gt;0,TOP!AB68 &amp; "",NA())))</f>
        <v>45404</v>
      </c>
      <c r="D70" s="24" t="e" cm="1">
        <f t="array" ref="D70">IF($A70=D$1,IFERROR(INDEX($N70:$S70,1,miNúmTiempo),NA()),NA())</f>
        <v>#N/A</v>
      </c>
      <c r="E70" s="24" t="e" cm="1">
        <f t="array" ref="E70">IF($A70=E$1,IFERROR(INDEX($N70:$S70,1,miNúmTiempo),NA()),NA())</f>
        <v>#N/A</v>
      </c>
      <c r="F70" s="24" t="e" cm="1">
        <f t="array" ref="F70">IF($A70=F$1,IFERROR(INDEX($N70:$S70,1,miNúmTiempo),NA()),NA())</f>
        <v>#N/A</v>
      </c>
      <c r="G70" s="24" t="e" cm="1">
        <f t="array" ref="G70">IF($A70=G$1,IFERROR(INDEX($N70:$S70,1,miNúmTiempo),NA()),NA())</f>
        <v>#N/A</v>
      </c>
      <c r="H70" s="24" cm="1">
        <f t="array" ref="H70">IF($A70=H$1,IFERROR(INDEX($N70:$S70,1,miNúmTiempo),NA()),NA())</f>
        <v>25.6</v>
      </c>
      <c r="I70" s="24" t="e" cm="1">
        <f t="array" ref="I70">IF($A70=I$1,IFERROR(INDEX($N70:$S70,1,miNúmTiempo),NA()),NA())</f>
        <v>#N/A</v>
      </c>
      <c r="J70" s="24" t="e" cm="1">
        <f t="array" ref="J70">IF($A70=J$1,IFERROR(INDEX($N70:$S70,1,miNúmTiempo),NA()),NA())</f>
        <v>#N/A</v>
      </c>
      <c r="K70" s="24" t="e" cm="1">
        <f t="array" ref="K70">IF($A70=K$1,IFERROR(INDEX($N70:$S70,1,miNúmTiempo),NA()),NA())</f>
        <v>#N/A</v>
      </c>
      <c r="L70" s="24" t="e" cm="1">
        <f t="array" ref="L70">IF($A70=L$1,IFERROR(INDEX($N70:$S70,1,miNúmTiempo),NA()),NA())</f>
        <v>#N/A</v>
      </c>
      <c r="M70" s="24" t="e" cm="1">
        <f t="array" ref="M70">IF($A70=M$1,IFERROR(INDEX($N70:$S70,1,miNúmTiempo),NA()),NA())</f>
        <v>#N/A</v>
      </c>
      <c r="N70" s="12" cm="1">
        <f t="array" ref="N70">IF(miNúmTOP=1,IF(Tiempo!$A68="","",Tiempo!D68),IF(TOP!$A68="","",TOP!D68))</f>
        <v>25.6</v>
      </c>
      <c r="O70" s="12" cm="1">
        <f t="array" ref="O70">IF(miNúmTOP=1,IF(Tiempo!$A68="","",Tiempo!E68),IF(TOP!$F68="","",TOP!I68))</f>
        <v>14.4</v>
      </c>
      <c r="P70" s="12" cm="1">
        <f t="array" ref="P70">IF(miNúmTOP=1,IF(Tiempo!$A68="","",Tiempo!F68),IF(TOP!$K68="","",TOP!N68))</f>
        <v>-5.5</v>
      </c>
      <c r="Q70" s="12" cm="1">
        <f t="array" ref="Q70">IF(miNúmTOP=1,IF(Tiempo!$A68="","",Tiempo!G68),IF(TOP!$P68="","",TOP!S68))</f>
        <v>58</v>
      </c>
      <c r="R70" s="12" cm="1">
        <f t="array" ref="R70">IF(miNúmTOP=1,IF(Tiempo!$A68="","",Tiempo!H68),IF(TOP!$U68="","",TOP!X68))</f>
        <v>60</v>
      </c>
      <c r="S70" s="31" cm="1">
        <f t="array" ref="S70">IF(miNúmTOP=1,IF(Tiempo!$A68="","",Tiempo!I68),IF(TOP!$Z68="","",TOP!AC68))</f>
        <v>26.6</v>
      </c>
    </row>
    <row r="71" spans="1:19" x14ac:dyDescent="0.35">
      <c r="A71" s="13" t="str" cm="1">
        <f t="array" ref="A71">IF(miNúmTOP=1,IF(Tiempo!A69&gt;0,Tiempo!A69 &amp; "",""),
CHOOSE(miNúmTiempo,
IF(TOP!A69&gt;0,TOP!A69 &amp; "",""),
IF(TOP!F69&gt;0,TOP!F69 &amp; "",""),
IF(TOP!K69&gt;0,TOP!K69 &amp; "",""),
IF(TOP!P69&gt;0,TOP!P69 &amp; "",""),
IF(TOP!U69&gt;0,TOP!U69 &amp; "",""),
IF(TOP!Z69&gt;0,TOP!Z69 &amp; "","")))</f>
        <v>Orense</v>
      </c>
      <c r="B71" s="13" t="str" cm="1">
        <f t="array" ref="B71">IF(miNúmTOP=1,IF(Tiempo!B69&gt;0,Tiempo!B69 &amp; "",""),
CHOOSE(miNúmTiempo,
IF(TOP!B69&gt;0,TOP!B69 &amp; "",""),
IF(TOP!G69&gt;0,TOP!G69 &amp; "",""),
IF(TOP!L69&gt;0,TOP!L69 &amp; "",""),
IF(TOP!Q69&gt;0,TOP!Q69 &amp; "",""),
IF(TOP!V69&gt;0,TOP!V69 &amp; "",""),
IF(TOP!AA69&gt;0,TOP!AA69 &amp; "","")))</f>
        <v>Galicia</v>
      </c>
      <c r="C71" s="23" cm="1">
        <f t="array" ref="C71">--IF(miNúmTOP=1,IF(Tiempo!C69&gt;0,Tiempo!C69 &amp; "",NA()),
CHOOSE(miNúmTiempo,
IF(TOP!C69&gt;0,TOP!C69 &amp; "",NA()),
IF(TOP!H69&gt;0,TOP!H69 &amp; "",NA()),
IF(TOP!M69&gt;0,TOP!M69 &amp; "",NA()),
IF(TOP!R69&gt;0,TOP!R69 &amp; "",NA()),
IF(TOP!W69&gt;0,TOP!W69 &amp; "",NA()),
IF(TOP!AB69&gt;0,TOP!AB69 &amp; "",NA())))</f>
        <v>45405</v>
      </c>
      <c r="D71" s="24" t="e" cm="1">
        <f t="array" ref="D71">IF($A71=D$1,IFERROR(INDEX($N71:$S71,1,miNúmTiempo),NA()),NA())</f>
        <v>#N/A</v>
      </c>
      <c r="E71" s="24" t="e" cm="1">
        <f t="array" ref="E71">IF($A71=E$1,IFERROR(INDEX($N71:$S71,1,miNúmTiempo),NA()),NA())</f>
        <v>#N/A</v>
      </c>
      <c r="F71" s="24" t="e" cm="1">
        <f t="array" ref="F71">IF($A71=F$1,IFERROR(INDEX($N71:$S71,1,miNúmTiempo),NA()),NA())</f>
        <v>#N/A</v>
      </c>
      <c r="G71" s="24" t="e" cm="1">
        <f t="array" ref="G71">IF($A71=G$1,IFERROR(INDEX($N71:$S71,1,miNúmTiempo),NA()),NA())</f>
        <v>#N/A</v>
      </c>
      <c r="H71" s="24" cm="1">
        <f t="array" ref="H71">IF($A71=H$1,IFERROR(INDEX($N71:$S71,1,miNúmTiempo),NA()),NA())</f>
        <v>22.7</v>
      </c>
      <c r="I71" s="24" t="e" cm="1">
        <f t="array" ref="I71">IF($A71=I$1,IFERROR(INDEX($N71:$S71,1,miNúmTiempo),NA()),NA())</f>
        <v>#N/A</v>
      </c>
      <c r="J71" s="24" t="e" cm="1">
        <f t="array" ref="J71">IF($A71=J$1,IFERROR(INDEX($N71:$S71,1,miNúmTiempo),NA()),NA())</f>
        <v>#N/A</v>
      </c>
      <c r="K71" s="24" t="e" cm="1">
        <f t="array" ref="K71">IF($A71=K$1,IFERROR(INDEX($N71:$S71,1,miNúmTiempo),NA()),NA())</f>
        <v>#N/A</v>
      </c>
      <c r="L71" s="24" t="e" cm="1">
        <f t="array" ref="L71">IF($A71=L$1,IFERROR(INDEX($N71:$S71,1,miNúmTiempo),NA()),NA())</f>
        <v>#N/A</v>
      </c>
      <c r="M71" s="24" t="e" cm="1">
        <f t="array" ref="M71">IF($A71=M$1,IFERROR(INDEX($N71:$S71,1,miNúmTiempo),NA()),NA())</f>
        <v>#N/A</v>
      </c>
      <c r="N71" s="12" cm="1">
        <f t="array" ref="N71">IF(miNúmTOP=1,IF(Tiempo!$A69="","",Tiempo!D69),IF(TOP!$A69="","",TOP!D69))</f>
        <v>22.7</v>
      </c>
      <c r="O71" s="12" cm="1">
        <f t="array" ref="O71">IF(miNúmTOP=1,IF(Tiempo!$A69="","",Tiempo!E69),IF(TOP!$F69="","",TOP!I69))</f>
        <v>13.5</v>
      </c>
      <c r="P71" s="12" cm="1">
        <f t="array" ref="P71">IF(miNúmTOP=1,IF(Tiempo!$A69="","",Tiempo!F69),IF(TOP!$K69="","",TOP!N69))</f>
        <v>-5.8</v>
      </c>
      <c r="Q71" s="12" cm="1">
        <f t="array" ref="Q71">IF(miNúmTOP=1,IF(Tiempo!$A69="","",Tiempo!G69),IF(TOP!$P69="","",TOP!S69))</f>
        <v>67</v>
      </c>
      <c r="R71" s="12" cm="1">
        <f t="array" ref="R71">IF(miNúmTOP=1,IF(Tiempo!$A69="","",Tiempo!H69),IF(TOP!$U69="","",TOP!X69))</f>
        <v>51</v>
      </c>
      <c r="S71" s="31" cm="1">
        <f t="array" ref="S71">IF(miNúmTOP=1,IF(Tiempo!$A69="","",Tiempo!I69),IF(TOP!$Z69="","",TOP!AC69))</f>
        <v>18.600000000000001</v>
      </c>
    </row>
    <row r="72" spans="1:19" x14ac:dyDescent="0.35">
      <c r="A72" s="13" t="str" cm="1">
        <f t="array" ref="A72">IF(miNúmTOP=1,IF(Tiempo!A70&gt;0,Tiempo!A70 &amp; "",""),
CHOOSE(miNúmTiempo,
IF(TOP!A70&gt;0,TOP!A70 &amp; "",""),
IF(TOP!F70&gt;0,TOP!F70 &amp; "",""),
IF(TOP!K70&gt;0,TOP!K70 &amp; "",""),
IF(TOP!P70&gt;0,TOP!P70 &amp; "",""),
IF(TOP!U70&gt;0,TOP!U70 &amp; "",""),
IF(TOP!Z70&gt;0,TOP!Z70 &amp; "","")))</f>
        <v>Orense</v>
      </c>
      <c r="B72" s="13" t="str" cm="1">
        <f t="array" ref="B72">IF(miNúmTOP=1,IF(Tiempo!B70&gt;0,Tiempo!B70 &amp; "",""),
CHOOSE(miNúmTiempo,
IF(TOP!B70&gt;0,TOP!B70 &amp; "",""),
IF(TOP!G70&gt;0,TOP!G70 &amp; "",""),
IF(TOP!L70&gt;0,TOP!L70 &amp; "",""),
IF(TOP!Q70&gt;0,TOP!Q70 &amp; "",""),
IF(TOP!V70&gt;0,TOP!V70 &amp; "",""),
IF(TOP!AA70&gt;0,TOP!AA70 &amp; "","")))</f>
        <v>Galicia</v>
      </c>
      <c r="C72" s="23" cm="1">
        <f t="array" ref="C72">--IF(miNúmTOP=1,IF(Tiempo!C70&gt;0,Tiempo!C70 &amp; "",NA()),
CHOOSE(miNúmTiempo,
IF(TOP!C70&gt;0,TOP!C70 &amp; "",NA()),
IF(TOP!H70&gt;0,TOP!H70 &amp; "",NA()),
IF(TOP!M70&gt;0,TOP!M70 &amp; "",NA()),
IF(TOP!R70&gt;0,TOP!R70 &amp; "",NA()),
IF(TOP!W70&gt;0,TOP!W70 &amp; "",NA()),
IF(TOP!AB70&gt;0,TOP!AB70 &amp; "",NA())))</f>
        <v>45406</v>
      </c>
      <c r="D72" s="24" t="e" cm="1">
        <f t="array" ref="D72">IF($A72=D$1,IFERROR(INDEX($N72:$S72,1,miNúmTiempo),NA()),NA())</f>
        <v>#N/A</v>
      </c>
      <c r="E72" s="24" t="e" cm="1">
        <f t="array" ref="E72">IF($A72=E$1,IFERROR(INDEX($N72:$S72,1,miNúmTiempo),NA()),NA())</f>
        <v>#N/A</v>
      </c>
      <c r="F72" s="24" t="e" cm="1">
        <f t="array" ref="F72">IF($A72=F$1,IFERROR(INDEX($N72:$S72,1,miNúmTiempo),NA()),NA())</f>
        <v>#N/A</v>
      </c>
      <c r="G72" s="24" t="e" cm="1">
        <f t="array" ref="G72">IF($A72=G$1,IFERROR(INDEX($N72:$S72,1,miNúmTiempo),NA()),NA())</f>
        <v>#N/A</v>
      </c>
      <c r="H72" s="24" cm="1">
        <f t="array" ref="H72">IF($A72=H$1,IFERROR(INDEX($N72:$S72,1,miNúmTiempo),NA()),NA())</f>
        <v>23.3</v>
      </c>
      <c r="I72" s="24" t="e" cm="1">
        <f t="array" ref="I72">IF($A72=I$1,IFERROR(INDEX($N72:$S72,1,miNúmTiempo),NA()),NA())</f>
        <v>#N/A</v>
      </c>
      <c r="J72" s="24" t="e" cm="1">
        <f t="array" ref="J72">IF($A72=J$1,IFERROR(INDEX($N72:$S72,1,miNúmTiempo),NA()),NA())</f>
        <v>#N/A</v>
      </c>
      <c r="K72" s="24" t="e" cm="1">
        <f t="array" ref="K72">IF($A72=K$1,IFERROR(INDEX($N72:$S72,1,miNúmTiempo),NA()),NA())</f>
        <v>#N/A</v>
      </c>
      <c r="L72" s="24" t="e" cm="1">
        <f t="array" ref="L72">IF($A72=L$1,IFERROR(INDEX($N72:$S72,1,miNúmTiempo),NA()),NA())</f>
        <v>#N/A</v>
      </c>
      <c r="M72" s="24" t="e" cm="1">
        <f t="array" ref="M72">IF($A72=M$1,IFERROR(INDEX($N72:$S72,1,miNúmTiempo),NA()),NA())</f>
        <v>#N/A</v>
      </c>
      <c r="N72" s="12" cm="1">
        <f t="array" ref="N72">IF(miNúmTOP=1,IF(Tiempo!$A70="","",Tiempo!D70),IF(TOP!$A70="","",TOP!D70))</f>
        <v>23.3</v>
      </c>
      <c r="O72" s="12" cm="1">
        <f t="array" ref="O72">IF(miNúmTOP=1,IF(Tiempo!$A70="","",Tiempo!E70),IF(TOP!$F70="","",TOP!I70))</f>
        <v>13.3</v>
      </c>
      <c r="P72" s="12" cm="1">
        <f t="array" ref="P72">IF(miNúmTOP=1,IF(Tiempo!$A70="","",Tiempo!F70),IF(TOP!$K70="","",TOP!N70))</f>
        <v>-2.8</v>
      </c>
      <c r="Q72" s="12" cm="1">
        <f t="array" ref="Q72">IF(miNúmTOP=1,IF(Tiempo!$A70="","",Tiempo!G70),IF(TOP!$P70="","",TOP!S70))</f>
        <v>58</v>
      </c>
      <c r="R72" s="12" cm="1">
        <f t="array" ref="R72">IF(miNúmTOP=1,IF(Tiempo!$A70="","",Tiempo!H70),IF(TOP!$U70="","",TOP!X70))</f>
        <v>56</v>
      </c>
      <c r="S72" s="31" cm="1">
        <f t="array" ref="S72">IF(miNúmTOP=1,IF(Tiempo!$A70="","",Tiempo!I70),IF(TOP!$Z70="","",TOP!AC70))</f>
        <v>4.4000000000000004</v>
      </c>
    </row>
    <row r="73" spans="1:19" x14ac:dyDescent="0.35">
      <c r="A73" s="13" t="str" cm="1">
        <f t="array" ref="A73">IF(miNúmTOP=1,IF(Tiempo!A71&gt;0,Tiempo!A71 &amp; "",""),
CHOOSE(miNúmTiempo,
IF(TOP!A71&gt;0,TOP!A71 &amp; "",""),
IF(TOP!F71&gt;0,TOP!F71 &amp; "",""),
IF(TOP!K71&gt;0,TOP!K71 &amp; "",""),
IF(TOP!P71&gt;0,TOP!P71 &amp; "",""),
IF(TOP!U71&gt;0,TOP!U71 &amp; "",""),
IF(TOP!Z71&gt;0,TOP!Z71 &amp; "","")))</f>
        <v>Orense</v>
      </c>
      <c r="B73" s="13" t="str" cm="1">
        <f t="array" ref="B73">IF(miNúmTOP=1,IF(Tiempo!B71&gt;0,Tiempo!B71 &amp; "",""),
CHOOSE(miNúmTiempo,
IF(TOP!B71&gt;0,TOP!B71 &amp; "",""),
IF(TOP!G71&gt;0,TOP!G71 &amp; "",""),
IF(TOP!L71&gt;0,TOP!L71 &amp; "",""),
IF(TOP!Q71&gt;0,TOP!Q71 &amp; "",""),
IF(TOP!V71&gt;0,TOP!V71 &amp; "",""),
IF(TOP!AA71&gt;0,TOP!AA71 &amp; "","")))</f>
        <v>Galicia</v>
      </c>
      <c r="C73" s="23" cm="1">
        <f t="array" ref="C73">--IF(miNúmTOP=1,IF(Tiempo!C71&gt;0,Tiempo!C71 &amp; "",NA()),
CHOOSE(miNúmTiempo,
IF(TOP!C71&gt;0,TOP!C71 &amp; "",NA()),
IF(TOP!H71&gt;0,TOP!H71 &amp; "",NA()),
IF(TOP!M71&gt;0,TOP!M71 &amp; "",NA()),
IF(TOP!R71&gt;0,TOP!R71 &amp; "",NA()),
IF(TOP!W71&gt;0,TOP!W71 &amp; "",NA()),
IF(TOP!AB71&gt;0,TOP!AB71 &amp; "",NA())))</f>
        <v>45407</v>
      </c>
      <c r="D73" s="24" t="e" cm="1">
        <f t="array" ref="D73">IF($A73=D$1,IFERROR(INDEX($N73:$S73,1,miNúmTiempo),NA()),NA())</f>
        <v>#N/A</v>
      </c>
      <c r="E73" s="24" t="e" cm="1">
        <f t="array" ref="E73">IF($A73=E$1,IFERROR(INDEX($N73:$S73,1,miNúmTiempo),NA()),NA())</f>
        <v>#N/A</v>
      </c>
      <c r="F73" s="24" t="e" cm="1">
        <f t="array" ref="F73">IF($A73=F$1,IFERROR(INDEX($N73:$S73,1,miNúmTiempo),NA()),NA())</f>
        <v>#N/A</v>
      </c>
      <c r="G73" s="24" t="e" cm="1">
        <f t="array" ref="G73">IF($A73=G$1,IFERROR(INDEX($N73:$S73,1,miNúmTiempo),NA()),NA())</f>
        <v>#N/A</v>
      </c>
      <c r="H73" s="24" cm="1">
        <f t="array" ref="H73">IF($A73=H$1,IFERROR(INDEX($N73:$S73,1,miNúmTiempo),NA()),NA())</f>
        <v>19.899999999999999</v>
      </c>
      <c r="I73" s="24" t="e" cm="1">
        <f t="array" ref="I73">IF($A73=I$1,IFERROR(INDEX($N73:$S73,1,miNúmTiempo),NA()),NA())</f>
        <v>#N/A</v>
      </c>
      <c r="J73" s="24" t="e" cm="1">
        <f t="array" ref="J73">IF($A73=J$1,IFERROR(INDEX($N73:$S73,1,miNúmTiempo),NA()),NA())</f>
        <v>#N/A</v>
      </c>
      <c r="K73" s="24" t="e" cm="1">
        <f t="array" ref="K73">IF($A73=K$1,IFERROR(INDEX($N73:$S73,1,miNúmTiempo),NA()),NA())</f>
        <v>#N/A</v>
      </c>
      <c r="L73" s="24" t="e" cm="1">
        <f t="array" ref="L73">IF($A73=L$1,IFERROR(INDEX($N73:$S73,1,miNúmTiempo),NA()),NA())</f>
        <v>#N/A</v>
      </c>
      <c r="M73" s="24" t="e" cm="1">
        <f t="array" ref="M73">IF($A73=M$1,IFERROR(INDEX($N73:$S73,1,miNúmTiempo),NA()),NA())</f>
        <v>#N/A</v>
      </c>
      <c r="N73" s="12" cm="1">
        <f t="array" ref="N73">IF(miNúmTOP=1,IF(Tiempo!$A71="","",Tiempo!D71),IF(TOP!$A71="","",TOP!D71))</f>
        <v>19.899999999999999</v>
      </c>
      <c r="O73" s="12" cm="1">
        <f t="array" ref="O73">IF(miNúmTOP=1,IF(Tiempo!$A71="","",Tiempo!E71),IF(TOP!$F71="","",TOP!I71))</f>
        <v>12.7</v>
      </c>
      <c r="P73" s="12" cm="1">
        <f t="array" ref="P73">IF(miNúmTOP=1,IF(Tiempo!$A71="","",Tiempo!F71),IF(TOP!$K71="","",TOP!N71))</f>
        <v>-2.7</v>
      </c>
      <c r="Q73" s="12" cm="1">
        <f t="array" ref="Q73">IF(miNúmTOP=1,IF(Tiempo!$A71="","",Tiempo!G71),IF(TOP!$P71="","",TOP!S71))</f>
        <v>43</v>
      </c>
      <c r="R73" s="12" cm="1">
        <f t="array" ref="R73">IF(miNúmTOP=1,IF(Tiempo!$A71="","",Tiempo!H71),IF(TOP!$U71="","",TOP!X71))</f>
        <v>30</v>
      </c>
      <c r="S73" s="31" cm="1">
        <f t="array" ref="S73">IF(miNúmTOP=1,IF(Tiempo!$A71="","",Tiempo!I71),IF(TOP!$Z71="","",TOP!AC71))</f>
        <v>0</v>
      </c>
    </row>
    <row r="74" spans="1:19" x14ac:dyDescent="0.35">
      <c r="A74" s="13" t="str" cm="1">
        <f t="array" ref="A74">IF(miNúmTOP=1,IF(Tiempo!A72&gt;0,Tiempo!A72 &amp; "",""),
CHOOSE(miNúmTiempo,
IF(TOP!A72&gt;0,TOP!A72 &amp; "",""),
IF(TOP!F72&gt;0,TOP!F72 &amp; "",""),
IF(TOP!K72&gt;0,TOP!K72 &amp; "",""),
IF(TOP!P72&gt;0,TOP!P72 &amp; "",""),
IF(TOP!U72&gt;0,TOP!U72 &amp; "",""),
IF(TOP!Z72&gt;0,TOP!Z72 &amp; "","")))</f>
        <v>Almería</v>
      </c>
      <c r="B74" s="13" t="str" cm="1">
        <f t="array" ref="B74">IF(miNúmTOP=1,IF(Tiempo!B72&gt;0,Tiempo!B72 &amp; "",""),
CHOOSE(miNúmTiempo,
IF(TOP!B72&gt;0,TOP!B72 &amp; "",""),
IF(TOP!G72&gt;0,TOP!G72 &amp; "",""),
IF(TOP!L72&gt;0,TOP!L72 &amp; "",""),
IF(TOP!Q72&gt;0,TOP!Q72 &amp; "",""),
IF(TOP!V72&gt;0,TOP!V72 &amp; "",""),
IF(TOP!AA72&gt;0,TOP!AA72 &amp; "","")))</f>
        <v>Andalucía</v>
      </c>
      <c r="C74" s="23" cm="1">
        <f t="array" ref="C74">--IF(miNúmTOP=1,IF(Tiempo!C72&gt;0,Tiempo!C72 &amp; "",NA()),
CHOOSE(miNúmTiempo,
IF(TOP!C72&gt;0,TOP!C72 &amp; "",NA()),
IF(TOP!H72&gt;0,TOP!H72 &amp; "",NA()),
IF(TOP!M72&gt;0,TOP!M72 &amp; "",NA()),
IF(TOP!R72&gt;0,TOP!R72 &amp; "",NA()),
IF(TOP!W72&gt;0,TOP!W72 &amp; "",NA()),
IF(TOP!AB72&gt;0,TOP!AB72 &amp; "",NA())))</f>
        <v>45394</v>
      </c>
      <c r="D74" s="24" t="e" cm="1">
        <f t="array" ref="D74">IF($A74=D$1,IFERROR(INDEX($N74:$S74,1,miNúmTiempo),NA()),NA())</f>
        <v>#N/A</v>
      </c>
      <c r="E74" s="24" t="e" cm="1">
        <f t="array" ref="E74">IF($A74=E$1,IFERROR(INDEX($N74:$S74,1,miNúmTiempo),NA()),NA())</f>
        <v>#N/A</v>
      </c>
      <c r="F74" s="24" t="e" cm="1">
        <f t="array" ref="F74">IF($A74=F$1,IFERROR(INDEX($N74:$S74,1,miNúmTiempo),NA()),NA())</f>
        <v>#N/A</v>
      </c>
      <c r="G74" s="24" t="e" cm="1">
        <f t="array" ref="G74">IF($A74=G$1,IFERROR(INDEX($N74:$S74,1,miNúmTiempo),NA()),NA())</f>
        <v>#N/A</v>
      </c>
      <c r="H74" s="24" t="e" cm="1">
        <f t="array" ref="H74">IF($A74=H$1,IFERROR(INDEX($N74:$S74,1,miNúmTiempo),NA()),NA())</f>
        <v>#N/A</v>
      </c>
      <c r="I74" s="24" t="e" cm="1">
        <f t="array" ref="I74">IF($A74=I$1,IFERROR(INDEX($N74:$S74,1,miNúmTiempo),NA()),NA())</f>
        <v>#N/A</v>
      </c>
      <c r="J74" s="24" t="e" cm="1">
        <f t="array" ref="J74">IF($A74=J$1,IFERROR(INDEX($N74:$S74,1,miNúmTiempo),NA()),NA())</f>
        <v>#N/A</v>
      </c>
      <c r="K74" s="24" t="e" cm="1">
        <f t="array" ref="K74">IF($A74=K$1,IFERROR(INDEX($N74:$S74,1,miNúmTiempo),NA()),NA())</f>
        <v>#N/A</v>
      </c>
      <c r="L74" s="24" t="e" cm="1">
        <f t="array" ref="L74">IF($A74=L$1,IFERROR(INDEX($N74:$S74,1,miNúmTiempo),NA()),NA())</f>
        <v>#N/A</v>
      </c>
      <c r="M74" s="24" t="e" cm="1">
        <f t="array" ref="M74">IF($A74=M$1,IFERROR(INDEX($N74:$S74,1,miNúmTiempo),NA()),NA())</f>
        <v>#N/A</v>
      </c>
      <c r="N74" s="12" cm="1">
        <f t="array" ref="N74">IF(miNúmTOP=1,IF(Tiempo!$A72="","",Tiempo!D72),IF(TOP!$A72="","",TOP!D72))</f>
        <v>25.2</v>
      </c>
      <c r="O74" s="12" cm="1">
        <f t="array" ref="O74">IF(miNúmTOP=1,IF(Tiempo!$A72="","",Tiempo!E72),IF(TOP!$F72="","",TOP!I72))</f>
        <v>15.9</v>
      </c>
      <c r="P74" s="12" cm="1">
        <f t="array" ref="P74">IF(miNúmTOP=1,IF(Tiempo!$A72="","",Tiempo!F72),IF(TOP!$K72="","",TOP!N72))</f>
        <v>3.2</v>
      </c>
      <c r="Q74" s="12" cm="1">
        <f t="array" ref="Q74">IF(miNúmTOP=1,IF(Tiempo!$A72="","",Tiempo!G72),IF(TOP!$P72="","",TOP!S72))</f>
        <v>76</v>
      </c>
      <c r="R74" s="12" cm="1">
        <f t="array" ref="R74">IF(miNúmTOP=1,IF(Tiempo!$A72="","",Tiempo!H72),IF(TOP!$U72="","",TOP!X72))</f>
        <v>46</v>
      </c>
      <c r="S74" s="31" cm="1">
        <f t="array" ref="S74">IF(miNúmTOP=1,IF(Tiempo!$A72="","",Tiempo!I72),IF(TOP!$Z72="","",TOP!AC72))</f>
        <v>0</v>
      </c>
    </row>
    <row r="75" spans="1:19" x14ac:dyDescent="0.35">
      <c r="A75" s="13" t="str" cm="1">
        <f t="array" ref="A75">IF(miNúmTOP=1,IF(Tiempo!A73&gt;0,Tiempo!A73 &amp; "",""),
CHOOSE(miNúmTiempo,
IF(TOP!A73&gt;0,TOP!A73 &amp; "",""),
IF(TOP!F73&gt;0,TOP!F73 &amp; "",""),
IF(TOP!K73&gt;0,TOP!K73 &amp; "",""),
IF(TOP!P73&gt;0,TOP!P73 &amp; "",""),
IF(TOP!U73&gt;0,TOP!U73 &amp; "",""),
IF(TOP!Z73&gt;0,TOP!Z73 &amp; "","")))</f>
        <v>Almería</v>
      </c>
      <c r="B75" s="13" t="str" cm="1">
        <f t="array" ref="B75">IF(miNúmTOP=1,IF(Tiempo!B73&gt;0,Tiempo!B73 &amp; "",""),
CHOOSE(miNúmTiempo,
IF(TOP!B73&gt;0,TOP!B73 &amp; "",""),
IF(TOP!G73&gt;0,TOP!G73 &amp; "",""),
IF(TOP!L73&gt;0,TOP!L73 &amp; "",""),
IF(TOP!Q73&gt;0,TOP!Q73 &amp; "",""),
IF(TOP!V73&gt;0,TOP!V73 &amp; "",""),
IF(TOP!AA73&gt;0,TOP!AA73 &amp; "","")))</f>
        <v>Andalucía</v>
      </c>
      <c r="C75" s="23" cm="1">
        <f t="array" ref="C75">--IF(miNúmTOP=1,IF(Tiempo!C73&gt;0,Tiempo!C73 &amp; "",NA()),
CHOOSE(miNúmTiempo,
IF(TOP!C73&gt;0,TOP!C73 &amp; "",NA()),
IF(TOP!H73&gt;0,TOP!H73 &amp; "",NA()),
IF(TOP!M73&gt;0,TOP!M73 &amp; "",NA()),
IF(TOP!R73&gt;0,TOP!R73 &amp; "",NA()),
IF(TOP!W73&gt;0,TOP!W73 &amp; "",NA()),
IF(TOP!AB73&gt;0,TOP!AB73 &amp; "",NA())))</f>
        <v>45395</v>
      </c>
      <c r="D75" s="24" t="e" cm="1">
        <f t="array" ref="D75">IF($A75=D$1,IFERROR(INDEX($N75:$S75,1,miNúmTiempo),NA()),NA())</f>
        <v>#N/A</v>
      </c>
      <c r="E75" s="24" t="e" cm="1">
        <f t="array" ref="E75">IF($A75=E$1,IFERROR(INDEX($N75:$S75,1,miNúmTiempo),NA()),NA())</f>
        <v>#N/A</v>
      </c>
      <c r="F75" s="24" t="e" cm="1">
        <f t="array" ref="F75">IF($A75=F$1,IFERROR(INDEX($N75:$S75,1,miNúmTiempo),NA()),NA())</f>
        <v>#N/A</v>
      </c>
      <c r="G75" s="24" t="e" cm="1">
        <f t="array" ref="G75">IF($A75=G$1,IFERROR(INDEX($N75:$S75,1,miNúmTiempo),NA()),NA())</f>
        <v>#N/A</v>
      </c>
      <c r="H75" s="24" t="e" cm="1">
        <f t="array" ref="H75">IF($A75=H$1,IFERROR(INDEX($N75:$S75,1,miNúmTiempo),NA()),NA())</f>
        <v>#N/A</v>
      </c>
      <c r="I75" s="24" t="e" cm="1">
        <f t="array" ref="I75">IF($A75=I$1,IFERROR(INDEX($N75:$S75,1,miNúmTiempo),NA()),NA())</f>
        <v>#N/A</v>
      </c>
      <c r="J75" s="24" t="e" cm="1">
        <f t="array" ref="J75">IF($A75=J$1,IFERROR(INDEX($N75:$S75,1,miNúmTiempo),NA()),NA())</f>
        <v>#N/A</v>
      </c>
      <c r="K75" s="24" t="e" cm="1">
        <f t="array" ref="K75">IF($A75=K$1,IFERROR(INDEX($N75:$S75,1,miNúmTiempo),NA()),NA())</f>
        <v>#N/A</v>
      </c>
      <c r="L75" s="24" t="e" cm="1">
        <f t="array" ref="L75">IF($A75=L$1,IFERROR(INDEX($N75:$S75,1,miNúmTiempo),NA()),NA())</f>
        <v>#N/A</v>
      </c>
      <c r="M75" s="24" t="e" cm="1">
        <f t="array" ref="M75">IF($A75=M$1,IFERROR(INDEX($N75:$S75,1,miNúmTiempo),NA()),NA())</f>
        <v>#N/A</v>
      </c>
      <c r="N75" s="12" cm="1">
        <f t="array" ref="N75">IF(miNúmTOP=1,IF(Tiempo!$A73="","",Tiempo!D73),IF(TOP!$A73="","",TOP!D73))</f>
        <v>28.3</v>
      </c>
      <c r="O75" s="12" cm="1">
        <f t="array" ref="O75">IF(miNúmTOP=1,IF(Tiempo!$A73="","",Tiempo!E73),IF(TOP!$F73="","",TOP!I73))</f>
        <v>14.7</v>
      </c>
      <c r="P75" s="12" cm="1">
        <f t="array" ref="P75">IF(miNúmTOP=1,IF(Tiempo!$A73="","",Tiempo!F73),IF(TOP!$K73="","",TOP!N73))</f>
        <v>4.2</v>
      </c>
      <c r="Q75" s="12" cm="1">
        <f t="array" ref="Q75">IF(miNúmTOP=1,IF(Tiempo!$A73="","",Tiempo!G73),IF(TOP!$P73="","",TOP!S73))</f>
        <v>63</v>
      </c>
      <c r="R75" s="12" cm="1">
        <f t="array" ref="R75">IF(miNúmTOP=1,IF(Tiempo!$A73="","",Tiempo!H73),IF(TOP!$U73="","",TOP!X73))</f>
        <v>46</v>
      </c>
      <c r="S75" s="31" cm="1">
        <f t="array" ref="S75">IF(miNúmTOP=1,IF(Tiempo!$A73="","",Tiempo!I73),IF(TOP!$Z73="","",TOP!AC73))</f>
        <v>0</v>
      </c>
    </row>
    <row r="76" spans="1:19" x14ac:dyDescent="0.35">
      <c r="A76" s="13" t="str" cm="1">
        <f t="array" ref="A76">IF(miNúmTOP=1,IF(Tiempo!A74&gt;0,Tiempo!A74 &amp; "",""),
CHOOSE(miNúmTiempo,
IF(TOP!A74&gt;0,TOP!A74 &amp; "",""),
IF(TOP!F74&gt;0,TOP!F74 &amp; "",""),
IF(TOP!K74&gt;0,TOP!K74 &amp; "",""),
IF(TOP!P74&gt;0,TOP!P74 &amp; "",""),
IF(TOP!U74&gt;0,TOP!U74 &amp; "",""),
IF(TOP!Z74&gt;0,TOP!Z74 &amp; "","")))</f>
        <v>Almería</v>
      </c>
      <c r="B76" s="13" t="str" cm="1">
        <f t="array" ref="B76">IF(miNúmTOP=1,IF(Tiempo!B74&gt;0,Tiempo!B74 &amp; "",""),
CHOOSE(miNúmTiempo,
IF(TOP!B74&gt;0,TOP!B74 &amp; "",""),
IF(TOP!G74&gt;0,TOP!G74 &amp; "",""),
IF(TOP!L74&gt;0,TOP!L74 &amp; "",""),
IF(TOP!Q74&gt;0,TOP!Q74 &amp; "",""),
IF(TOP!V74&gt;0,TOP!V74 &amp; "",""),
IF(TOP!AA74&gt;0,TOP!AA74 &amp; "","")))</f>
        <v>Andalucía</v>
      </c>
      <c r="C76" s="23" cm="1">
        <f t="array" ref="C76">--IF(miNúmTOP=1,IF(Tiempo!C74&gt;0,Tiempo!C74 &amp; "",NA()),
CHOOSE(miNúmTiempo,
IF(TOP!C74&gt;0,TOP!C74 &amp; "",NA()),
IF(TOP!H74&gt;0,TOP!H74 &amp; "",NA()),
IF(TOP!M74&gt;0,TOP!M74 &amp; "",NA()),
IF(TOP!R74&gt;0,TOP!R74 &amp; "",NA()),
IF(TOP!W74&gt;0,TOP!W74 &amp; "",NA()),
IF(TOP!AB74&gt;0,TOP!AB74 &amp; "",NA())))</f>
        <v>45396</v>
      </c>
      <c r="D76" s="24" t="e" cm="1">
        <f t="array" ref="D76">IF($A76=D$1,IFERROR(INDEX($N76:$S76,1,miNúmTiempo),NA()),NA())</f>
        <v>#N/A</v>
      </c>
      <c r="E76" s="24" t="e" cm="1">
        <f t="array" ref="E76">IF($A76=E$1,IFERROR(INDEX($N76:$S76,1,miNúmTiempo),NA()),NA())</f>
        <v>#N/A</v>
      </c>
      <c r="F76" s="24" t="e" cm="1">
        <f t="array" ref="F76">IF($A76=F$1,IFERROR(INDEX($N76:$S76,1,miNúmTiempo),NA()),NA())</f>
        <v>#N/A</v>
      </c>
      <c r="G76" s="24" t="e" cm="1">
        <f t="array" ref="G76">IF($A76=G$1,IFERROR(INDEX($N76:$S76,1,miNúmTiempo),NA()),NA())</f>
        <v>#N/A</v>
      </c>
      <c r="H76" s="24" t="e" cm="1">
        <f t="array" ref="H76">IF($A76=H$1,IFERROR(INDEX($N76:$S76,1,miNúmTiempo),NA()),NA())</f>
        <v>#N/A</v>
      </c>
      <c r="I76" s="24" t="e" cm="1">
        <f t="array" ref="I76">IF($A76=I$1,IFERROR(INDEX($N76:$S76,1,miNúmTiempo),NA()),NA())</f>
        <v>#N/A</v>
      </c>
      <c r="J76" s="24" t="e" cm="1">
        <f t="array" ref="J76">IF($A76=J$1,IFERROR(INDEX($N76:$S76,1,miNúmTiempo),NA()),NA())</f>
        <v>#N/A</v>
      </c>
      <c r="K76" s="24" t="e" cm="1">
        <f t="array" ref="K76">IF($A76=K$1,IFERROR(INDEX($N76:$S76,1,miNúmTiempo),NA()),NA())</f>
        <v>#N/A</v>
      </c>
      <c r="L76" s="24" t="e" cm="1">
        <f t="array" ref="L76">IF($A76=L$1,IFERROR(INDEX($N76:$S76,1,miNúmTiempo),NA()),NA())</f>
        <v>#N/A</v>
      </c>
      <c r="M76" s="24" t="e" cm="1">
        <f t="array" ref="M76">IF($A76=M$1,IFERROR(INDEX($N76:$S76,1,miNúmTiempo),NA()),NA())</f>
        <v>#N/A</v>
      </c>
      <c r="N76" s="12" cm="1">
        <f t="array" ref="N76">IF(miNúmTOP=1,IF(Tiempo!$A74="","",Tiempo!D74),IF(TOP!$A74="","",TOP!D74))</f>
        <v>29.1</v>
      </c>
      <c r="O76" s="12" cm="1">
        <f t="array" ref="O76">IF(miNúmTOP=1,IF(Tiempo!$A74="","",Tiempo!E74),IF(TOP!$F74="","",TOP!I74))</f>
        <v>15.8</v>
      </c>
      <c r="P76" s="12" cm="1">
        <f t="array" ref="P76">IF(miNúmTOP=1,IF(Tiempo!$A74="","",Tiempo!F74),IF(TOP!$K74="","",TOP!N74))</f>
        <v>4.5999999999999996</v>
      </c>
      <c r="Q76" s="12" cm="1">
        <f t="array" ref="Q76">IF(miNúmTOP=1,IF(Tiempo!$A74="","",Tiempo!G74),IF(TOP!$P74="","",TOP!S74))</f>
        <v>57</v>
      </c>
      <c r="R76" s="12" cm="1">
        <f t="array" ref="R76">IF(miNúmTOP=1,IF(Tiempo!$A74="","",Tiempo!H74),IF(TOP!$U74="","",TOP!X74))</f>
        <v>51</v>
      </c>
      <c r="S76" s="31" cm="1">
        <f t="array" ref="S76">IF(miNúmTOP=1,IF(Tiempo!$A74="","",Tiempo!I74),IF(TOP!$Z74="","",TOP!AC74))</f>
        <v>0</v>
      </c>
    </row>
    <row r="77" spans="1:19" x14ac:dyDescent="0.35">
      <c r="A77" s="13" t="str" cm="1">
        <f t="array" ref="A77">IF(miNúmTOP=1,IF(Tiempo!A75&gt;0,Tiempo!A75 &amp; "",""),
CHOOSE(miNúmTiempo,
IF(TOP!A75&gt;0,TOP!A75 &amp; "",""),
IF(TOP!F75&gt;0,TOP!F75 &amp; "",""),
IF(TOP!K75&gt;0,TOP!K75 &amp; "",""),
IF(TOP!P75&gt;0,TOP!P75 &amp; "",""),
IF(TOP!U75&gt;0,TOP!U75 &amp; "",""),
IF(TOP!Z75&gt;0,TOP!Z75 &amp; "","")))</f>
        <v>Almería</v>
      </c>
      <c r="B77" s="13" t="str" cm="1">
        <f t="array" ref="B77">IF(miNúmTOP=1,IF(Tiempo!B75&gt;0,Tiempo!B75 &amp; "",""),
CHOOSE(miNúmTiempo,
IF(TOP!B75&gt;0,TOP!B75 &amp; "",""),
IF(TOP!G75&gt;0,TOP!G75 &amp; "",""),
IF(TOP!L75&gt;0,TOP!L75 &amp; "",""),
IF(TOP!Q75&gt;0,TOP!Q75 &amp; "",""),
IF(TOP!V75&gt;0,TOP!V75 &amp; "",""),
IF(TOP!AA75&gt;0,TOP!AA75 &amp; "","")))</f>
        <v>Andalucía</v>
      </c>
      <c r="C77" s="23" cm="1">
        <f t="array" ref="C77">--IF(miNúmTOP=1,IF(Tiempo!C75&gt;0,Tiempo!C75 &amp; "",NA()),
CHOOSE(miNúmTiempo,
IF(TOP!C75&gt;0,TOP!C75 &amp; "",NA()),
IF(TOP!H75&gt;0,TOP!H75 &amp; "",NA()),
IF(TOP!M75&gt;0,TOP!M75 &amp; "",NA()),
IF(TOP!R75&gt;0,TOP!R75 &amp; "",NA()),
IF(TOP!W75&gt;0,TOP!W75 &amp; "",NA()),
IF(TOP!AB75&gt;0,TOP!AB75 &amp; "",NA())))</f>
        <v>45397</v>
      </c>
      <c r="D77" s="24" t="e" cm="1">
        <f t="array" ref="D77">IF($A77=D$1,IFERROR(INDEX($N77:$S77,1,miNúmTiempo),NA()),NA())</f>
        <v>#N/A</v>
      </c>
      <c r="E77" s="24" t="e" cm="1">
        <f t="array" ref="E77">IF($A77=E$1,IFERROR(INDEX($N77:$S77,1,miNúmTiempo),NA()),NA())</f>
        <v>#N/A</v>
      </c>
      <c r="F77" s="24" t="e" cm="1">
        <f t="array" ref="F77">IF($A77=F$1,IFERROR(INDEX($N77:$S77,1,miNúmTiempo),NA()),NA())</f>
        <v>#N/A</v>
      </c>
      <c r="G77" s="24" t="e" cm="1">
        <f t="array" ref="G77">IF($A77=G$1,IFERROR(INDEX($N77:$S77,1,miNúmTiempo),NA()),NA())</f>
        <v>#N/A</v>
      </c>
      <c r="H77" s="24" t="e" cm="1">
        <f t="array" ref="H77">IF($A77=H$1,IFERROR(INDEX($N77:$S77,1,miNúmTiempo),NA()),NA())</f>
        <v>#N/A</v>
      </c>
      <c r="I77" s="24" t="e" cm="1">
        <f t="array" ref="I77">IF($A77=I$1,IFERROR(INDEX($N77:$S77,1,miNúmTiempo),NA()),NA())</f>
        <v>#N/A</v>
      </c>
      <c r="J77" s="24" t="e" cm="1">
        <f t="array" ref="J77">IF($A77=J$1,IFERROR(INDEX($N77:$S77,1,miNúmTiempo),NA()),NA())</f>
        <v>#N/A</v>
      </c>
      <c r="K77" s="24" t="e" cm="1">
        <f t="array" ref="K77">IF($A77=K$1,IFERROR(INDEX($N77:$S77,1,miNúmTiempo),NA()),NA())</f>
        <v>#N/A</v>
      </c>
      <c r="L77" s="24" t="e" cm="1">
        <f t="array" ref="L77">IF($A77=L$1,IFERROR(INDEX($N77:$S77,1,miNúmTiempo),NA()),NA())</f>
        <v>#N/A</v>
      </c>
      <c r="M77" s="24" t="e" cm="1">
        <f t="array" ref="M77">IF($A77=M$1,IFERROR(INDEX($N77:$S77,1,miNúmTiempo),NA()),NA())</f>
        <v>#N/A</v>
      </c>
      <c r="N77" s="12" cm="1">
        <f t="array" ref="N77">IF(miNúmTOP=1,IF(Tiempo!$A75="","",Tiempo!D75),IF(TOP!$A75="","",TOP!D75))</f>
        <v>30.4</v>
      </c>
      <c r="O77" s="12" cm="1">
        <f t="array" ref="O77">IF(miNúmTOP=1,IF(Tiempo!$A75="","",Tiempo!E75),IF(TOP!$F75="","",TOP!I75))</f>
        <v>18.3</v>
      </c>
      <c r="P77" s="12" cm="1">
        <f t="array" ref="P77">IF(miNúmTOP=1,IF(Tiempo!$A75="","",Tiempo!F75),IF(TOP!$K75="","",TOP!N75))</f>
        <v>8.6999999999999993</v>
      </c>
      <c r="Q77" s="12" cm="1">
        <f t="array" ref="Q77">IF(miNúmTOP=1,IF(Tiempo!$A75="","",Tiempo!G75),IF(TOP!$P75="","",TOP!S75))</f>
        <v>33</v>
      </c>
      <c r="R77" s="12" cm="1">
        <f t="array" ref="R77">IF(miNúmTOP=1,IF(Tiempo!$A75="","",Tiempo!H75),IF(TOP!$U75="","",TOP!X75))</f>
        <v>69</v>
      </c>
      <c r="S77" s="31" cm="1">
        <f t="array" ref="S77">IF(miNúmTOP=1,IF(Tiempo!$A75="","",Tiempo!I75),IF(TOP!$Z75="","",TOP!AC75))</f>
        <v>9.6</v>
      </c>
    </row>
    <row r="78" spans="1:19" x14ac:dyDescent="0.35">
      <c r="A78" s="13" t="str" cm="1">
        <f t="array" ref="A78">IF(miNúmTOP=1,IF(Tiempo!A76&gt;0,Tiempo!A76 &amp; "",""),
CHOOSE(miNúmTiempo,
IF(TOP!A76&gt;0,TOP!A76 &amp; "",""),
IF(TOP!F76&gt;0,TOP!F76 &amp; "",""),
IF(TOP!K76&gt;0,TOP!K76 &amp; "",""),
IF(TOP!P76&gt;0,TOP!P76 &amp; "",""),
IF(TOP!U76&gt;0,TOP!U76 &amp; "",""),
IF(TOP!Z76&gt;0,TOP!Z76 &amp; "","")))</f>
        <v>Almería</v>
      </c>
      <c r="B78" s="13" t="str" cm="1">
        <f t="array" ref="B78">IF(miNúmTOP=1,IF(Tiempo!B76&gt;0,Tiempo!B76 &amp; "",""),
CHOOSE(miNúmTiempo,
IF(TOP!B76&gt;0,TOP!B76 &amp; "",""),
IF(TOP!G76&gt;0,TOP!G76 &amp; "",""),
IF(TOP!L76&gt;0,TOP!L76 &amp; "",""),
IF(TOP!Q76&gt;0,TOP!Q76 &amp; "",""),
IF(TOP!V76&gt;0,TOP!V76 &amp; "",""),
IF(TOP!AA76&gt;0,TOP!AA76 &amp; "","")))</f>
        <v>Andalucía</v>
      </c>
      <c r="C78" s="23" cm="1">
        <f t="array" ref="C78">--IF(miNúmTOP=1,IF(Tiempo!C76&gt;0,Tiempo!C76 &amp; "",NA()),
CHOOSE(miNúmTiempo,
IF(TOP!C76&gt;0,TOP!C76 &amp; "",NA()),
IF(TOP!H76&gt;0,TOP!H76 &amp; "",NA()),
IF(TOP!M76&gt;0,TOP!M76 &amp; "",NA()),
IF(TOP!R76&gt;0,TOP!R76 &amp; "",NA()),
IF(TOP!W76&gt;0,TOP!W76 &amp; "",NA()),
IF(TOP!AB76&gt;0,TOP!AB76 &amp; "",NA())))</f>
        <v>45398</v>
      </c>
      <c r="D78" s="24" t="e" cm="1">
        <f t="array" ref="D78">IF($A78=D$1,IFERROR(INDEX($N78:$S78,1,miNúmTiempo),NA()),NA())</f>
        <v>#N/A</v>
      </c>
      <c r="E78" s="24" t="e" cm="1">
        <f t="array" ref="E78">IF($A78=E$1,IFERROR(INDEX($N78:$S78,1,miNúmTiempo),NA()),NA())</f>
        <v>#N/A</v>
      </c>
      <c r="F78" s="24" t="e" cm="1">
        <f t="array" ref="F78">IF($A78=F$1,IFERROR(INDEX($N78:$S78,1,miNúmTiempo),NA()),NA())</f>
        <v>#N/A</v>
      </c>
      <c r="G78" s="24" t="e" cm="1">
        <f t="array" ref="G78">IF($A78=G$1,IFERROR(INDEX($N78:$S78,1,miNúmTiempo),NA()),NA())</f>
        <v>#N/A</v>
      </c>
      <c r="H78" s="24" t="e" cm="1">
        <f t="array" ref="H78">IF($A78=H$1,IFERROR(INDEX($N78:$S78,1,miNúmTiempo),NA()),NA())</f>
        <v>#N/A</v>
      </c>
      <c r="I78" s="24" t="e" cm="1">
        <f t="array" ref="I78">IF($A78=I$1,IFERROR(INDEX($N78:$S78,1,miNúmTiempo),NA()),NA())</f>
        <v>#N/A</v>
      </c>
      <c r="J78" s="24" t="e" cm="1">
        <f t="array" ref="J78">IF($A78=J$1,IFERROR(INDEX($N78:$S78,1,miNúmTiempo),NA()),NA())</f>
        <v>#N/A</v>
      </c>
      <c r="K78" s="24" t="e" cm="1">
        <f t="array" ref="K78">IF($A78=K$1,IFERROR(INDEX($N78:$S78,1,miNúmTiempo),NA()),NA())</f>
        <v>#N/A</v>
      </c>
      <c r="L78" s="24" t="e" cm="1">
        <f t="array" ref="L78">IF($A78=L$1,IFERROR(INDEX($N78:$S78,1,miNúmTiempo),NA()),NA())</f>
        <v>#N/A</v>
      </c>
      <c r="M78" s="24" t="e" cm="1">
        <f t="array" ref="M78">IF($A78=M$1,IFERROR(INDEX($N78:$S78,1,miNúmTiempo),NA()),NA())</f>
        <v>#N/A</v>
      </c>
      <c r="N78" s="12" cm="1">
        <f t="array" ref="N78">IF(miNúmTOP=1,IF(Tiempo!$A76="","",Tiempo!D76),IF(TOP!$A76="","",TOP!D76))</f>
        <v>33.9</v>
      </c>
      <c r="O78" s="12" cm="1">
        <f t="array" ref="O78">IF(miNúmTOP=1,IF(Tiempo!$A76="","",Tiempo!E76),IF(TOP!$F76="","",TOP!I76))</f>
        <v>16.899999999999999</v>
      </c>
      <c r="P78" s="12" cm="1">
        <f t="array" ref="P78">IF(miNúmTOP=1,IF(Tiempo!$A76="","",Tiempo!F76),IF(TOP!$K76="","",TOP!N76))</f>
        <v>5.2</v>
      </c>
      <c r="Q78" s="12" cm="1">
        <f t="array" ref="Q78">IF(miNúmTOP=1,IF(Tiempo!$A76="","",Tiempo!G76),IF(TOP!$P76="","",TOP!S76))</f>
        <v>35</v>
      </c>
      <c r="R78" s="12" cm="1">
        <f t="array" ref="R78">IF(miNúmTOP=1,IF(Tiempo!$A76="","",Tiempo!H76),IF(TOP!$U76="","",TOP!X76))</f>
        <v>67</v>
      </c>
      <c r="S78" s="31" cm="1">
        <f t="array" ref="S78">IF(miNúmTOP=1,IF(Tiempo!$A76="","",Tiempo!I76),IF(TOP!$Z76="","",TOP!AC76))</f>
        <v>1.2</v>
      </c>
    </row>
    <row r="79" spans="1:19" x14ac:dyDescent="0.35">
      <c r="A79" s="13" t="str" cm="1">
        <f t="array" ref="A79">IF(miNúmTOP=1,IF(Tiempo!A77&gt;0,Tiempo!A77 &amp; "",""),
CHOOSE(miNúmTiempo,
IF(TOP!A77&gt;0,TOP!A77 &amp; "",""),
IF(TOP!F77&gt;0,TOP!F77 &amp; "",""),
IF(TOP!K77&gt;0,TOP!K77 &amp; "",""),
IF(TOP!P77&gt;0,TOP!P77 &amp; "",""),
IF(TOP!U77&gt;0,TOP!U77 &amp; "",""),
IF(TOP!Z77&gt;0,TOP!Z77 &amp; "","")))</f>
        <v>Almería</v>
      </c>
      <c r="B79" s="13" t="str" cm="1">
        <f t="array" ref="B79">IF(miNúmTOP=1,IF(Tiempo!B77&gt;0,Tiempo!B77 &amp; "",""),
CHOOSE(miNúmTiempo,
IF(TOP!B77&gt;0,TOP!B77 &amp; "",""),
IF(TOP!G77&gt;0,TOP!G77 &amp; "",""),
IF(TOP!L77&gt;0,TOP!L77 &amp; "",""),
IF(TOP!Q77&gt;0,TOP!Q77 &amp; "",""),
IF(TOP!V77&gt;0,TOP!V77 &amp; "",""),
IF(TOP!AA77&gt;0,TOP!AA77 &amp; "","")))</f>
        <v>Andalucía</v>
      </c>
      <c r="C79" s="23" cm="1">
        <f t="array" ref="C79">--IF(miNúmTOP=1,IF(Tiempo!C77&gt;0,Tiempo!C77 &amp; "",NA()),
CHOOSE(miNúmTiempo,
IF(TOP!C77&gt;0,TOP!C77 &amp; "",NA()),
IF(TOP!H77&gt;0,TOP!H77 &amp; "",NA()),
IF(TOP!M77&gt;0,TOP!M77 &amp; "",NA()),
IF(TOP!R77&gt;0,TOP!R77 &amp; "",NA()),
IF(TOP!W77&gt;0,TOP!W77 &amp; "",NA()),
IF(TOP!AB77&gt;0,TOP!AB77 &amp; "",NA())))</f>
        <v>45399</v>
      </c>
      <c r="D79" s="24" t="e" cm="1">
        <f t="array" ref="D79">IF($A79=D$1,IFERROR(INDEX($N79:$S79,1,miNúmTiempo),NA()),NA())</f>
        <v>#N/A</v>
      </c>
      <c r="E79" s="24" t="e" cm="1">
        <f t="array" ref="E79">IF($A79=E$1,IFERROR(INDEX($N79:$S79,1,miNúmTiempo),NA()),NA())</f>
        <v>#N/A</v>
      </c>
      <c r="F79" s="24" t="e" cm="1">
        <f t="array" ref="F79">IF($A79=F$1,IFERROR(INDEX($N79:$S79,1,miNúmTiempo),NA()),NA())</f>
        <v>#N/A</v>
      </c>
      <c r="G79" s="24" t="e" cm="1">
        <f t="array" ref="G79">IF($A79=G$1,IFERROR(INDEX($N79:$S79,1,miNúmTiempo),NA()),NA())</f>
        <v>#N/A</v>
      </c>
      <c r="H79" s="24" t="e" cm="1">
        <f t="array" ref="H79">IF($A79=H$1,IFERROR(INDEX($N79:$S79,1,miNúmTiempo),NA()),NA())</f>
        <v>#N/A</v>
      </c>
      <c r="I79" s="24" t="e" cm="1">
        <f t="array" ref="I79">IF($A79=I$1,IFERROR(INDEX($N79:$S79,1,miNúmTiempo),NA()),NA())</f>
        <v>#N/A</v>
      </c>
      <c r="J79" s="24" t="e" cm="1">
        <f t="array" ref="J79">IF($A79=J$1,IFERROR(INDEX($N79:$S79,1,miNúmTiempo),NA()),NA())</f>
        <v>#N/A</v>
      </c>
      <c r="K79" s="24" t="e" cm="1">
        <f t="array" ref="K79">IF($A79=K$1,IFERROR(INDEX($N79:$S79,1,miNúmTiempo),NA()),NA())</f>
        <v>#N/A</v>
      </c>
      <c r="L79" s="24" t="e" cm="1">
        <f t="array" ref="L79">IF($A79=L$1,IFERROR(INDEX($N79:$S79,1,miNúmTiempo),NA()),NA())</f>
        <v>#N/A</v>
      </c>
      <c r="M79" s="24" t="e" cm="1">
        <f t="array" ref="M79">IF($A79=M$1,IFERROR(INDEX($N79:$S79,1,miNúmTiempo),NA()),NA())</f>
        <v>#N/A</v>
      </c>
      <c r="N79" s="12" cm="1">
        <f t="array" ref="N79">IF(miNúmTOP=1,IF(Tiempo!$A77="","",Tiempo!D77),IF(TOP!$A77="","",TOP!D77))</f>
        <v>26.5</v>
      </c>
      <c r="O79" s="12" cm="1">
        <f t="array" ref="O79">IF(miNúmTOP=1,IF(Tiempo!$A77="","",Tiempo!E77),IF(TOP!$F77="","",TOP!I77))</f>
        <v>15.3</v>
      </c>
      <c r="P79" s="12" cm="1">
        <f t="array" ref="P79">IF(miNúmTOP=1,IF(Tiempo!$A77="","",Tiempo!F77),IF(TOP!$K77="","",TOP!N77))</f>
        <v>0.1</v>
      </c>
      <c r="Q79" s="12" cm="1">
        <f t="array" ref="Q79">IF(miNúmTOP=1,IF(Tiempo!$A77="","",Tiempo!G77),IF(TOP!$P77="","",TOP!S77))</f>
        <v>40</v>
      </c>
      <c r="R79" s="12" cm="1">
        <f t="array" ref="R79">IF(miNúmTOP=1,IF(Tiempo!$A77="","",Tiempo!H77),IF(TOP!$U77="","",TOP!X77))</f>
        <v>37</v>
      </c>
      <c r="S79" s="31" cm="1">
        <f t="array" ref="S79">IF(miNúmTOP=1,IF(Tiempo!$A77="","",Tiempo!I77),IF(TOP!$Z77="","",TOP!AC77))</f>
        <v>0</v>
      </c>
    </row>
    <row r="80" spans="1:19" x14ac:dyDescent="0.35">
      <c r="A80" s="13" t="str" cm="1">
        <f t="array" ref="A80">IF(miNúmTOP=1,IF(Tiempo!A78&gt;0,Tiempo!A78 &amp; "",""),
CHOOSE(miNúmTiempo,
IF(TOP!A78&gt;0,TOP!A78 &amp; "",""),
IF(TOP!F78&gt;0,TOP!F78 &amp; "",""),
IF(TOP!K78&gt;0,TOP!K78 &amp; "",""),
IF(TOP!P78&gt;0,TOP!P78 &amp; "",""),
IF(TOP!U78&gt;0,TOP!U78 &amp; "",""),
IF(TOP!Z78&gt;0,TOP!Z78 &amp; "","")))</f>
        <v>Almería</v>
      </c>
      <c r="B80" s="13" t="str" cm="1">
        <f t="array" ref="B80">IF(miNúmTOP=1,IF(Tiempo!B78&gt;0,Tiempo!B78 &amp; "",""),
CHOOSE(miNúmTiempo,
IF(TOP!B78&gt;0,TOP!B78 &amp; "",""),
IF(TOP!G78&gt;0,TOP!G78 &amp; "",""),
IF(TOP!L78&gt;0,TOP!L78 &amp; "",""),
IF(TOP!Q78&gt;0,TOP!Q78 &amp; "",""),
IF(TOP!V78&gt;0,TOP!V78 &amp; "",""),
IF(TOP!AA78&gt;0,TOP!AA78 &amp; "","")))</f>
        <v>Andalucía</v>
      </c>
      <c r="C80" s="23" cm="1">
        <f t="array" ref="C80">--IF(miNúmTOP=1,IF(Tiempo!C78&gt;0,Tiempo!C78 &amp; "",NA()),
CHOOSE(miNúmTiempo,
IF(TOP!C78&gt;0,TOP!C78 &amp; "",NA()),
IF(TOP!H78&gt;0,TOP!H78 &amp; "",NA()),
IF(TOP!M78&gt;0,TOP!M78 &amp; "",NA()),
IF(TOP!R78&gt;0,TOP!R78 &amp; "",NA()),
IF(TOP!W78&gt;0,TOP!W78 &amp; "",NA()),
IF(TOP!AB78&gt;0,TOP!AB78 &amp; "",NA())))</f>
        <v>45400</v>
      </c>
      <c r="D80" s="24" t="e" cm="1">
        <f t="array" ref="D80">IF($A80=D$1,IFERROR(INDEX($N80:$S80,1,miNúmTiempo),NA()),NA())</f>
        <v>#N/A</v>
      </c>
      <c r="E80" s="24" t="e" cm="1">
        <f t="array" ref="E80">IF($A80=E$1,IFERROR(INDEX($N80:$S80,1,miNúmTiempo),NA()),NA())</f>
        <v>#N/A</v>
      </c>
      <c r="F80" s="24" t="e" cm="1">
        <f t="array" ref="F80">IF($A80=F$1,IFERROR(INDEX($N80:$S80,1,miNúmTiempo),NA()),NA())</f>
        <v>#N/A</v>
      </c>
      <c r="G80" s="24" t="e" cm="1">
        <f t="array" ref="G80">IF($A80=G$1,IFERROR(INDEX($N80:$S80,1,miNúmTiempo),NA()),NA())</f>
        <v>#N/A</v>
      </c>
      <c r="H80" s="24" t="e" cm="1">
        <f t="array" ref="H80">IF($A80=H$1,IFERROR(INDEX($N80:$S80,1,miNúmTiempo),NA()),NA())</f>
        <v>#N/A</v>
      </c>
      <c r="I80" s="24" t="e" cm="1">
        <f t="array" ref="I80">IF($A80=I$1,IFERROR(INDEX($N80:$S80,1,miNúmTiempo),NA()),NA())</f>
        <v>#N/A</v>
      </c>
      <c r="J80" s="24" t="e" cm="1">
        <f t="array" ref="J80">IF($A80=J$1,IFERROR(INDEX($N80:$S80,1,miNúmTiempo),NA()),NA())</f>
        <v>#N/A</v>
      </c>
      <c r="K80" s="24" t="e" cm="1">
        <f t="array" ref="K80">IF($A80=K$1,IFERROR(INDEX($N80:$S80,1,miNúmTiempo),NA()),NA())</f>
        <v>#N/A</v>
      </c>
      <c r="L80" s="24" t="e" cm="1">
        <f t="array" ref="L80">IF($A80=L$1,IFERROR(INDEX($N80:$S80,1,miNúmTiempo),NA()),NA())</f>
        <v>#N/A</v>
      </c>
      <c r="M80" s="24" t="e" cm="1">
        <f t="array" ref="M80">IF($A80=M$1,IFERROR(INDEX($N80:$S80,1,miNúmTiempo),NA()),NA())</f>
        <v>#N/A</v>
      </c>
      <c r="N80" s="12" cm="1">
        <f t="array" ref="N80">IF(miNúmTOP=1,IF(Tiempo!$A78="","",Tiempo!D78),IF(TOP!$A78="","",TOP!D78))</f>
        <v>25.4</v>
      </c>
      <c r="O80" s="12" cm="1">
        <f t="array" ref="O80">IF(miNúmTOP=1,IF(Tiempo!$A78="","",Tiempo!E78),IF(TOP!$F78="","",TOP!I78))</f>
        <v>13.8</v>
      </c>
      <c r="P80" s="12" cm="1">
        <f t="array" ref="P80">IF(miNúmTOP=1,IF(Tiempo!$A78="","",Tiempo!F78),IF(TOP!$K78="","",TOP!N78))</f>
        <v>-0.2</v>
      </c>
      <c r="Q80" s="12" cm="1">
        <f t="array" ref="Q80">IF(miNúmTOP=1,IF(Tiempo!$A78="","",Tiempo!G78),IF(TOP!$P78="","",TOP!S78))</f>
        <v>42</v>
      </c>
      <c r="R80" s="12" cm="1">
        <f t="array" ref="R80">IF(miNúmTOP=1,IF(Tiempo!$A78="","",Tiempo!H78),IF(TOP!$U78="","",TOP!X78))</f>
        <v>57</v>
      </c>
      <c r="S80" s="31" cm="1">
        <f t="array" ref="S80">IF(miNúmTOP=1,IF(Tiempo!$A78="","",Tiempo!I78),IF(TOP!$Z78="","",TOP!AC78))</f>
        <v>0</v>
      </c>
    </row>
    <row r="81" spans="1:19" x14ac:dyDescent="0.35">
      <c r="A81" s="13" t="str" cm="1">
        <f t="array" ref="A81">IF(miNúmTOP=1,IF(Tiempo!A79&gt;0,Tiempo!A79 &amp; "",""),
CHOOSE(miNúmTiempo,
IF(TOP!A79&gt;0,TOP!A79 &amp; "",""),
IF(TOP!F79&gt;0,TOP!F79 &amp; "",""),
IF(TOP!K79&gt;0,TOP!K79 &amp; "",""),
IF(TOP!P79&gt;0,TOP!P79 &amp; "",""),
IF(TOP!U79&gt;0,TOP!U79 &amp; "",""),
IF(TOP!Z79&gt;0,TOP!Z79 &amp; "","")))</f>
        <v>Almería</v>
      </c>
      <c r="B81" s="13" t="str" cm="1">
        <f t="array" ref="B81">IF(miNúmTOP=1,IF(Tiempo!B79&gt;0,Tiempo!B79 &amp; "",""),
CHOOSE(miNúmTiempo,
IF(TOP!B79&gt;0,TOP!B79 &amp; "",""),
IF(TOP!G79&gt;0,TOP!G79 &amp; "",""),
IF(TOP!L79&gt;0,TOP!L79 &amp; "",""),
IF(TOP!Q79&gt;0,TOP!Q79 &amp; "",""),
IF(TOP!V79&gt;0,TOP!V79 &amp; "",""),
IF(TOP!AA79&gt;0,TOP!AA79 &amp; "","")))</f>
        <v>Andalucía</v>
      </c>
      <c r="C81" s="23" cm="1">
        <f t="array" ref="C81">--IF(miNúmTOP=1,IF(Tiempo!C79&gt;0,Tiempo!C79 &amp; "",NA()),
CHOOSE(miNúmTiempo,
IF(TOP!C79&gt;0,TOP!C79 &amp; "",NA()),
IF(TOP!H79&gt;0,TOP!H79 &amp; "",NA()),
IF(TOP!M79&gt;0,TOP!M79 &amp; "",NA()),
IF(TOP!R79&gt;0,TOP!R79 &amp; "",NA()),
IF(TOP!W79&gt;0,TOP!W79 &amp; "",NA()),
IF(TOP!AB79&gt;0,TOP!AB79 &amp; "",NA())))</f>
        <v>45401</v>
      </c>
      <c r="D81" s="24" t="e" cm="1">
        <f t="array" ref="D81">IF($A81=D$1,IFERROR(INDEX($N81:$S81,1,miNúmTiempo),NA()),NA())</f>
        <v>#N/A</v>
      </c>
      <c r="E81" s="24" t="e" cm="1">
        <f t="array" ref="E81">IF($A81=E$1,IFERROR(INDEX($N81:$S81,1,miNúmTiempo),NA()),NA())</f>
        <v>#N/A</v>
      </c>
      <c r="F81" s="24" t="e" cm="1">
        <f t="array" ref="F81">IF($A81=F$1,IFERROR(INDEX($N81:$S81,1,miNúmTiempo),NA()),NA())</f>
        <v>#N/A</v>
      </c>
      <c r="G81" s="24" t="e" cm="1">
        <f t="array" ref="G81">IF($A81=G$1,IFERROR(INDEX($N81:$S81,1,miNúmTiempo),NA()),NA())</f>
        <v>#N/A</v>
      </c>
      <c r="H81" s="24" t="e" cm="1">
        <f t="array" ref="H81">IF($A81=H$1,IFERROR(INDEX($N81:$S81,1,miNúmTiempo),NA()),NA())</f>
        <v>#N/A</v>
      </c>
      <c r="I81" s="24" t="e" cm="1">
        <f t="array" ref="I81">IF($A81=I$1,IFERROR(INDEX($N81:$S81,1,miNúmTiempo),NA()),NA())</f>
        <v>#N/A</v>
      </c>
      <c r="J81" s="24" t="e" cm="1">
        <f t="array" ref="J81">IF($A81=J$1,IFERROR(INDEX($N81:$S81,1,miNúmTiempo),NA()),NA())</f>
        <v>#N/A</v>
      </c>
      <c r="K81" s="24" t="e" cm="1">
        <f t="array" ref="K81">IF($A81=K$1,IFERROR(INDEX($N81:$S81,1,miNúmTiempo),NA()),NA())</f>
        <v>#N/A</v>
      </c>
      <c r="L81" s="24" t="e" cm="1">
        <f t="array" ref="L81">IF($A81=L$1,IFERROR(INDEX($N81:$S81,1,miNúmTiempo),NA()),NA())</f>
        <v>#N/A</v>
      </c>
      <c r="M81" s="24" t="e" cm="1">
        <f t="array" ref="M81">IF($A81=M$1,IFERROR(INDEX($N81:$S81,1,miNúmTiempo),NA()),NA())</f>
        <v>#N/A</v>
      </c>
      <c r="N81" s="12" cm="1">
        <f t="array" ref="N81">IF(miNúmTOP=1,IF(Tiempo!$A79="","",Tiempo!D79),IF(TOP!$A79="","",TOP!D79))</f>
        <v>22.4</v>
      </c>
      <c r="O81" s="12" cm="1">
        <f t="array" ref="O81">IF(miNúmTOP=1,IF(Tiempo!$A79="","",Tiempo!E79),IF(TOP!$F79="","",TOP!I79))</f>
        <v>15.1</v>
      </c>
      <c r="P81" s="12" cm="1">
        <f t="array" ref="P81">IF(miNúmTOP=1,IF(Tiempo!$A79="","",Tiempo!F79),IF(TOP!$K79="","",TOP!N79))</f>
        <v>-1</v>
      </c>
      <c r="Q81" s="12" cm="1">
        <f t="array" ref="Q81">IF(miNúmTOP=1,IF(Tiempo!$A79="","",Tiempo!G79),IF(TOP!$P79="","",TOP!S79))</f>
        <v>91</v>
      </c>
      <c r="R81" s="12" cm="1">
        <f t="array" ref="R81">IF(miNúmTOP=1,IF(Tiempo!$A79="","",Tiempo!H79),IF(TOP!$U79="","",TOP!X79))</f>
        <v>47</v>
      </c>
      <c r="S81" s="31" cm="1">
        <f t="array" ref="S81">IF(miNúmTOP=1,IF(Tiempo!$A79="","",Tiempo!I79),IF(TOP!$Z79="","",TOP!AC79))</f>
        <v>0.4</v>
      </c>
    </row>
    <row r="82" spans="1:19" x14ac:dyDescent="0.35">
      <c r="A82" s="13" t="str" cm="1">
        <f t="array" ref="A82">IF(miNúmTOP=1,IF(Tiempo!A80&gt;0,Tiempo!A80 &amp; "",""),
CHOOSE(miNúmTiempo,
IF(TOP!A80&gt;0,TOP!A80 &amp; "",""),
IF(TOP!F80&gt;0,TOP!F80 &amp; "",""),
IF(TOP!K80&gt;0,TOP!K80 &amp; "",""),
IF(TOP!P80&gt;0,TOP!P80 &amp; "",""),
IF(TOP!U80&gt;0,TOP!U80 &amp; "",""),
IF(TOP!Z80&gt;0,TOP!Z80 &amp; "","")))</f>
        <v>Almería</v>
      </c>
      <c r="B82" s="13" t="str" cm="1">
        <f t="array" ref="B82">IF(miNúmTOP=1,IF(Tiempo!B80&gt;0,Tiempo!B80 &amp; "",""),
CHOOSE(miNúmTiempo,
IF(TOP!B80&gt;0,TOP!B80 &amp; "",""),
IF(TOP!G80&gt;0,TOP!G80 &amp; "",""),
IF(TOP!L80&gt;0,TOP!L80 &amp; "",""),
IF(TOP!Q80&gt;0,TOP!Q80 &amp; "",""),
IF(TOP!V80&gt;0,TOP!V80 &amp; "",""),
IF(TOP!AA80&gt;0,TOP!AA80 &amp; "","")))</f>
        <v>Andalucía</v>
      </c>
      <c r="C82" s="23" cm="1">
        <f t="array" ref="C82">--IF(miNúmTOP=1,IF(Tiempo!C80&gt;0,Tiempo!C80 &amp; "",NA()),
CHOOSE(miNúmTiempo,
IF(TOP!C80&gt;0,TOP!C80 &amp; "",NA()),
IF(TOP!H80&gt;0,TOP!H80 &amp; "",NA()),
IF(TOP!M80&gt;0,TOP!M80 &amp; "",NA()),
IF(TOP!R80&gt;0,TOP!R80 &amp; "",NA()),
IF(TOP!W80&gt;0,TOP!W80 &amp; "",NA()),
IF(TOP!AB80&gt;0,TOP!AB80 &amp; "",NA())))</f>
        <v>45402</v>
      </c>
      <c r="D82" s="24" t="e" cm="1">
        <f t="array" ref="D82">IF($A82=D$1,IFERROR(INDEX($N82:$S82,1,miNúmTiempo),NA()),NA())</f>
        <v>#N/A</v>
      </c>
      <c r="E82" s="24" t="e" cm="1">
        <f t="array" ref="E82">IF($A82=E$1,IFERROR(INDEX($N82:$S82,1,miNúmTiempo),NA()),NA())</f>
        <v>#N/A</v>
      </c>
      <c r="F82" s="24" t="e" cm="1">
        <f t="array" ref="F82">IF($A82=F$1,IFERROR(INDEX($N82:$S82,1,miNúmTiempo),NA()),NA())</f>
        <v>#N/A</v>
      </c>
      <c r="G82" s="24" t="e" cm="1">
        <f t="array" ref="G82">IF($A82=G$1,IFERROR(INDEX($N82:$S82,1,miNúmTiempo),NA()),NA())</f>
        <v>#N/A</v>
      </c>
      <c r="H82" s="24" t="e" cm="1">
        <f t="array" ref="H82">IF($A82=H$1,IFERROR(INDEX($N82:$S82,1,miNúmTiempo),NA()),NA())</f>
        <v>#N/A</v>
      </c>
      <c r="I82" s="24" t="e" cm="1">
        <f t="array" ref="I82">IF($A82=I$1,IFERROR(INDEX($N82:$S82,1,miNúmTiempo),NA()),NA())</f>
        <v>#N/A</v>
      </c>
      <c r="J82" s="24" t="e" cm="1">
        <f t="array" ref="J82">IF($A82=J$1,IFERROR(INDEX($N82:$S82,1,miNúmTiempo),NA()),NA())</f>
        <v>#N/A</v>
      </c>
      <c r="K82" s="24" t="e" cm="1">
        <f t="array" ref="K82">IF($A82=K$1,IFERROR(INDEX($N82:$S82,1,miNúmTiempo),NA()),NA())</f>
        <v>#N/A</v>
      </c>
      <c r="L82" s="24" t="e" cm="1">
        <f t="array" ref="L82">IF($A82=L$1,IFERROR(INDEX($N82:$S82,1,miNúmTiempo),NA()),NA())</f>
        <v>#N/A</v>
      </c>
      <c r="M82" s="24" t="e" cm="1">
        <f t="array" ref="M82">IF($A82=M$1,IFERROR(INDEX($N82:$S82,1,miNúmTiempo),NA()),NA())</f>
        <v>#N/A</v>
      </c>
      <c r="N82" s="12" cm="1">
        <f t="array" ref="N82">IF(miNúmTOP=1,IF(Tiempo!$A80="","",Tiempo!D80),IF(TOP!$A80="","",TOP!D80))</f>
        <v>22.8</v>
      </c>
      <c r="O82" s="12" cm="1">
        <f t="array" ref="O82">IF(miNúmTOP=1,IF(Tiempo!$A80="","",Tiempo!E80),IF(TOP!$F80="","",TOP!I80))</f>
        <v>14.7</v>
      </c>
      <c r="P82" s="12" cm="1">
        <f t="array" ref="P82">IF(miNúmTOP=1,IF(Tiempo!$A80="","",Tiempo!F80),IF(TOP!$K80="","",TOP!N80))</f>
        <v>1</v>
      </c>
      <c r="Q82" s="12" cm="1">
        <f t="array" ref="Q82">IF(miNúmTOP=1,IF(Tiempo!$A80="","",Tiempo!G80),IF(TOP!$P80="","",TOP!S80))</f>
        <v>77</v>
      </c>
      <c r="R82" s="12" cm="1">
        <f t="array" ref="R82">IF(miNúmTOP=1,IF(Tiempo!$A80="","",Tiempo!H80),IF(TOP!$U80="","",TOP!X80))</f>
        <v>48</v>
      </c>
      <c r="S82" s="31" cm="1">
        <f t="array" ref="S82">IF(miNúmTOP=1,IF(Tiempo!$A80="","",Tiempo!I80),IF(TOP!$Z80="","",TOP!AC80))</f>
        <v>23.8</v>
      </c>
    </row>
    <row r="83" spans="1:19" x14ac:dyDescent="0.35">
      <c r="A83" s="13" t="str" cm="1">
        <f t="array" ref="A83">IF(miNúmTOP=1,IF(Tiempo!A81&gt;0,Tiempo!A81 &amp; "",""),
CHOOSE(miNúmTiempo,
IF(TOP!A81&gt;0,TOP!A81 &amp; "",""),
IF(TOP!F81&gt;0,TOP!F81 &amp; "",""),
IF(TOP!K81&gt;0,TOP!K81 &amp; "",""),
IF(TOP!P81&gt;0,TOP!P81 &amp; "",""),
IF(TOP!U81&gt;0,TOP!U81 &amp; "",""),
IF(TOP!Z81&gt;0,TOP!Z81 &amp; "","")))</f>
        <v>Almería</v>
      </c>
      <c r="B83" s="13" t="str" cm="1">
        <f t="array" ref="B83">IF(miNúmTOP=1,IF(Tiempo!B81&gt;0,Tiempo!B81 &amp; "",""),
CHOOSE(miNúmTiempo,
IF(TOP!B81&gt;0,TOP!B81 &amp; "",""),
IF(TOP!G81&gt;0,TOP!G81 &amp; "",""),
IF(TOP!L81&gt;0,TOP!L81 &amp; "",""),
IF(TOP!Q81&gt;0,TOP!Q81 &amp; "",""),
IF(TOP!V81&gt;0,TOP!V81 &amp; "",""),
IF(TOP!AA81&gt;0,TOP!AA81 &amp; "","")))</f>
        <v>Andalucía</v>
      </c>
      <c r="C83" s="23" cm="1">
        <f t="array" ref="C83">--IF(miNúmTOP=1,IF(Tiempo!C81&gt;0,Tiempo!C81 &amp; "",NA()),
CHOOSE(miNúmTiempo,
IF(TOP!C81&gt;0,TOP!C81 &amp; "",NA()),
IF(TOP!H81&gt;0,TOP!H81 &amp; "",NA()),
IF(TOP!M81&gt;0,TOP!M81 &amp; "",NA()),
IF(TOP!R81&gt;0,TOP!R81 &amp; "",NA()),
IF(TOP!W81&gt;0,TOP!W81 &amp; "",NA()),
IF(TOP!AB81&gt;0,TOP!AB81 &amp; "",NA())))</f>
        <v>45403</v>
      </c>
      <c r="D83" s="24" t="e" cm="1">
        <f t="array" ref="D83">IF($A83=D$1,IFERROR(INDEX($N83:$S83,1,miNúmTiempo),NA()),NA())</f>
        <v>#N/A</v>
      </c>
      <c r="E83" s="24" t="e" cm="1">
        <f t="array" ref="E83">IF($A83=E$1,IFERROR(INDEX($N83:$S83,1,miNúmTiempo),NA()),NA())</f>
        <v>#N/A</v>
      </c>
      <c r="F83" s="24" t="e" cm="1">
        <f t="array" ref="F83">IF($A83=F$1,IFERROR(INDEX($N83:$S83,1,miNúmTiempo),NA()),NA())</f>
        <v>#N/A</v>
      </c>
      <c r="G83" s="24" t="e" cm="1">
        <f t="array" ref="G83">IF($A83=G$1,IFERROR(INDEX($N83:$S83,1,miNúmTiempo),NA()),NA())</f>
        <v>#N/A</v>
      </c>
      <c r="H83" s="24" t="e" cm="1">
        <f t="array" ref="H83">IF($A83=H$1,IFERROR(INDEX($N83:$S83,1,miNúmTiempo),NA()),NA())</f>
        <v>#N/A</v>
      </c>
      <c r="I83" s="24" t="e" cm="1">
        <f t="array" ref="I83">IF($A83=I$1,IFERROR(INDEX($N83:$S83,1,miNúmTiempo),NA()),NA())</f>
        <v>#N/A</v>
      </c>
      <c r="J83" s="24" t="e" cm="1">
        <f t="array" ref="J83">IF($A83=J$1,IFERROR(INDEX($N83:$S83,1,miNúmTiempo),NA()),NA())</f>
        <v>#N/A</v>
      </c>
      <c r="K83" s="24" t="e" cm="1">
        <f t="array" ref="K83">IF($A83=K$1,IFERROR(INDEX($N83:$S83,1,miNúmTiempo),NA()),NA())</f>
        <v>#N/A</v>
      </c>
      <c r="L83" s="24" t="e" cm="1">
        <f t="array" ref="L83">IF($A83=L$1,IFERROR(INDEX($N83:$S83,1,miNúmTiempo),NA()),NA())</f>
        <v>#N/A</v>
      </c>
      <c r="M83" s="24" t="e" cm="1">
        <f t="array" ref="M83">IF($A83=M$1,IFERROR(INDEX($N83:$S83,1,miNúmTiempo),NA()),NA())</f>
        <v>#N/A</v>
      </c>
      <c r="N83" s="12" cm="1">
        <f t="array" ref="N83">IF(miNúmTOP=1,IF(Tiempo!$A81="","",Tiempo!D81),IF(TOP!$A81="","",TOP!D81))</f>
        <v>22.8</v>
      </c>
      <c r="O83" s="12" cm="1">
        <f t="array" ref="O83">IF(miNúmTOP=1,IF(Tiempo!$A81="","",Tiempo!E81),IF(TOP!$F81="","",TOP!I81))</f>
        <v>14.2</v>
      </c>
      <c r="P83" s="12" cm="1">
        <f t="array" ref="P83">IF(miNúmTOP=1,IF(Tiempo!$A81="","",Tiempo!F81),IF(TOP!$K81="","",TOP!N81))</f>
        <v>0</v>
      </c>
      <c r="Q83" s="12" cm="1">
        <f t="array" ref="Q83">IF(miNúmTOP=1,IF(Tiempo!$A81="","",Tiempo!G81),IF(TOP!$P81="","",TOP!S81))</f>
        <v>56</v>
      </c>
      <c r="R83" s="12" cm="1">
        <f t="array" ref="R83">IF(miNúmTOP=1,IF(Tiempo!$A81="","",Tiempo!H81),IF(TOP!$U81="","",TOP!X81))</f>
        <v>40</v>
      </c>
      <c r="S83" s="31" cm="1">
        <f t="array" ref="S83">IF(miNúmTOP=1,IF(Tiempo!$A81="","",Tiempo!I81),IF(TOP!$Z81="","",TOP!AC81))</f>
        <v>0.2</v>
      </c>
    </row>
    <row r="84" spans="1:19" x14ac:dyDescent="0.35">
      <c r="A84" s="13" t="str" cm="1">
        <f t="array" ref="A84">IF(miNúmTOP=1,IF(Tiempo!A82&gt;0,Tiempo!A82 &amp; "",""),
CHOOSE(miNúmTiempo,
IF(TOP!A82&gt;0,TOP!A82 &amp; "",""),
IF(TOP!F82&gt;0,TOP!F82 &amp; "",""),
IF(TOP!K82&gt;0,TOP!K82 &amp; "",""),
IF(TOP!P82&gt;0,TOP!P82 &amp; "",""),
IF(TOP!U82&gt;0,TOP!U82 &amp; "",""),
IF(TOP!Z82&gt;0,TOP!Z82 &amp; "","")))</f>
        <v>Almería</v>
      </c>
      <c r="B84" s="13" t="str" cm="1">
        <f t="array" ref="B84">IF(miNúmTOP=1,IF(Tiempo!B82&gt;0,Tiempo!B82 &amp; "",""),
CHOOSE(miNúmTiempo,
IF(TOP!B82&gt;0,TOP!B82 &amp; "",""),
IF(TOP!G82&gt;0,TOP!G82 &amp; "",""),
IF(TOP!L82&gt;0,TOP!L82 &amp; "",""),
IF(TOP!Q82&gt;0,TOP!Q82 &amp; "",""),
IF(TOP!V82&gt;0,TOP!V82 &amp; "",""),
IF(TOP!AA82&gt;0,TOP!AA82 &amp; "","")))</f>
        <v>Andalucía</v>
      </c>
      <c r="C84" s="23" cm="1">
        <f t="array" ref="C84">--IF(miNúmTOP=1,IF(Tiempo!C82&gt;0,Tiempo!C82 &amp; "",NA()),
CHOOSE(miNúmTiempo,
IF(TOP!C82&gt;0,TOP!C82 &amp; "",NA()),
IF(TOP!H82&gt;0,TOP!H82 &amp; "",NA()),
IF(TOP!M82&gt;0,TOP!M82 &amp; "",NA()),
IF(TOP!R82&gt;0,TOP!R82 &amp; "",NA()),
IF(TOP!W82&gt;0,TOP!W82 &amp; "",NA()),
IF(TOP!AB82&gt;0,TOP!AB82 &amp; "",NA())))</f>
        <v>45404</v>
      </c>
      <c r="D84" s="24" t="e" cm="1">
        <f t="array" ref="D84">IF($A84=D$1,IFERROR(INDEX($N84:$S84,1,miNúmTiempo),NA()),NA())</f>
        <v>#N/A</v>
      </c>
      <c r="E84" s="24" t="e" cm="1">
        <f t="array" ref="E84">IF($A84=E$1,IFERROR(INDEX($N84:$S84,1,miNúmTiempo),NA()),NA())</f>
        <v>#N/A</v>
      </c>
      <c r="F84" s="24" t="e" cm="1">
        <f t="array" ref="F84">IF($A84=F$1,IFERROR(INDEX($N84:$S84,1,miNúmTiempo),NA()),NA())</f>
        <v>#N/A</v>
      </c>
      <c r="G84" s="24" t="e" cm="1">
        <f t="array" ref="G84">IF($A84=G$1,IFERROR(INDEX($N84:$S84,1,miNúmTiempo),NA()),NA())</f>
        <v>#N/A</v>
      </c>
      <c r="H84" s="24" t="e" cm="1">
        <f t="array" ref="H84">IF($A84=H$1,IFERROR(INDEX($N84:$S84,1,miNúmTiempo),NA()),NA())</f>
        <v>#N/A</v>
      </c>
      <c r="I84" s="24" t="e" cm="1">
        <f t="array" ref="I84">IF($A84=I$1,IFERROR(INDEX($N84:$S84,1,miNúmTiempo),NA()),NA())</f>
        <v>#N/A</v>
      </c>
      <c r="J84" s="24" t="e" cm="1">
        <f t="array" ref="J84">IF($A84=J$1,IFERROR(INDEX($N84:$S84,1,miNúmTiempo),NA()),NA())</f>
        <v>#N/A</v>
      </c>
      <c r="K84" s="24" t="e" cm="1">
        <f t="array" ref="K84">IF($A84=K$1,IFERROR(INDEX($N84:$S84,1,miNúmTiempo),NA()),NA())</f>
        <v>#N/A</v>
      </c>
      <c r="L84" s="24" t="e" cm="1">
        <f t="array" ref="L84">IF($A84=L$1,IFERROR(INDEX($N84:$S84,1,miNúmTiempo),NA()),NA())</f>
        <v>#N/A</v>
      </c>
      <c r="M84" s="24" t="e" cm="1">
        <f t="array" ref="M84">IF($A84=M$1,IFERROR(INDEX($N84:$S84,1,miNúmTiempo),NA()),NA())</f>
        <v>#N/A</v>
      </c>
      <c r="N84" s="12" cm="1">
        <f t="array" ref="N84">IF(miNúmTOP=1,IF(Tiempo!$A82="","",Tiempo!D82),IF(TOP!$A82="","",TOP!D82))</f>
        <v>24</v>
      </c>
      <c r="O84" s="12" cm="1">
        <f t="array" ref="O84">IF(miNúmTOP=1,IF(Tiempo!$A82="","",Tiempo!E82),IF(TOP!$F82="","",TOP!I82))</f>
        <v>11.6</v>
      </c>
      <c r="P84" s="12" cm="1">
        <f t="array" ref="P84">IF(miNúmTOP=1,IF(Tiempo!$A82="","",Tiempo!F82),IF(TOP!$K82="","",TOP!N82))</f>
        <v>-3.9</v>
      </c>
      <c r="Q84" s="12" cm="1">
        <f t="array" ref="Q84">IF(miNúmTOP=1,IF(Tiempo!$A82="","",Tiempo!G82),IF(TOP!$P82="","",TOP!S82))</f>
        <v>39</v>
      </c>
      <c r="R84" s="12" cm="1">
        <f t="array" ref="R84">IF(miNúmTOP=1,IF(Tiempo!$A82="","",Tiempo!H82),IF(TOP!$U82="","",TOP!X82))</f>
        <v>34</v>
      </c>
      <c r="S84" s="31" cm="1">
        <f t="array" ref="S84">IF(miNúmTOP=1,IF(Tiempo!$A82="","",Tiempo!I82),IF(TOP!$Z82="","",TOP!AC82))</f>
        <v>0.2</v>
      </c>
    </row>
    <row r="85" spans="1:19" x14ac:dyDescent="0.35">
      <c r="A85" s="13" t="str" cm="1">
        <f t="array" ref="A85">IF(miNúmTOP=1,IF(Tiempo!A83&gt;0,Tiempo!A83 &amp; "",""),
CHOOSE(miNúmTiempo,
IF(TOP!A83&gt;0,TOP!A83 &amp; "",""),
IF(TOP!F83&gt;0,TOP!F83 &amp; "",""),
IF(TOP!K83&gt;0,TOP!K83 &amp; "",""),
IF(TOP!P83&gt;0,TOP!P83 &amp; "",""),
IF(TOP!U83&gt;0,TOP!U83 &amp; "",""),
IF(TOP!Z83&gt;0,TOP!Z83 &amp; "","")))</f>
        <v>Almería</v>
      </c>
      <c r="B85" s="13" t="str" cm="1">
        <f t="array" ref="B85">IF(miNúmTOP=1,IF(Tiempo!B83&gt;0,Tiempo!B83 &amp; "",""),
CHOOSE(miNúmTiempo,
IF(TOP!B83&gt;0,TOP!B83 &amp; "",""),
IF(TOP!G83&gt;0,TOP!G83 &amp; "",""),
IF(TOP!L83&gt;0,TOP!L83 &amp; "",""),
IF(TOP!Q83&gt;0,TOP!Q83 &amp; "",""),
IF(TOP!V83&gt;0,TOP!V83 &amp; "",""),
IF(TOP!AA83&gt;0,TOP!AA83 &amp; "","")))</f>
        <v>Andalucía</v>
      </c>
      <c r="C85" s="23" cm="1">
        <f t="array" ref="C85">--IF(miNúmTOP=1,IF(Tiempo!C83&gt;0,Tiempo!C83 &amp; "",NA()),
CHOOSE(miNúmTiempo,
IF(TOP!C83&gt;0,TOP!C83 &amp; "",NA()),
IF(TOP!H83&gt;0,TOP!H83 &amp; "",NA()),
IF(TOP!M83&gt;0,TOP!M83 &amp; "",NA()),
IF(TOP!R83&gt;0,TOP!R83 &amp; "",NA()),
IF(TOP!W83&gt;0,TOP!W83 &amp; "",NA()),
IF(TOP!AB83&gt;0,TOP!AB83 &amp; "",NA())))</f>
        <v>45405</v>
      </c>
      <c r="D85" s="24" t="e" cm="1">
        <f t="array" ref="D85">IF($A85=D$1,IFERROR(INDEX($N85:$S85,1,miNúmTiempo),NA()),NA())</f>
        <v>#N/A</v>
      </c>
      <c r="E85" s="24" t="e" cm="1">
        <f t="array" ref="E85">IF($A85=E$1,IFERROR(INDEX($N85:$S85,1,miNúmTiempo),NA()),NA())</f>
        <v>#N/A</v>
      </c>
      <c r="F85" s="24" t="e" cm="1">
        <f t="array" ref="F85">IF($A85=F$1,IFERROR(INDEX($N85:$S85,1,miNúmTiempo),NA()),NA())</f>
        <v>#N/A</v>
      </c>
      <c r="G85" s="24" t="e" cm="1">
        <f t="array" ref="G85">IF($A85=G$1,IFERROR(INDEX($N85:$S85,1,miNúmTiempo),NA()),NA())</f>
        <v>#N/A</v>
      </c>
      <c r="H85" s="24" t="e" cm="1">
        <f t="array" ref="H85">IF($A85=H$1,IFERROR(INDEX($N85:$S85,1,miNúmTiempo),NA()),NA())</f>
        <v>#N/A</v>
      </c>
      <c r="I85" s="24" t="e" cm="1">
        <f t="array" ref="I85">IF($A85=I$1,IFERROR(INDEX($N85:$S85,1,miNúmTiempo),NA()),NA())</f>
        <v>#N/A</v>
      </c>
      <c r="J85" s="24" t="e" cm="1">
        <f t="array" ref="J85">IF($A85=J$1,IFERROR(INDEX($N85:$S85,1,miNúmTiempo),NA()),NA())</f>
        <v>#N/A</v>
      </c>
      <c r="K85" s="24" t="e" cm="1">
        <f t="array" ref="K85">IF($A85=K$1,IFERROR(INDEX($N85:$S85,1,miNúmTiempo),NA()),NA())</f>
        <v>#N/A</v>
      </c>
      <c r="L85" s="24" t="e" cm="1">
        <f t="array" ref="L85">IF($A85=L$1,IFERROR(INDEX($N85:$S85,1,miNúmTiempo),NA()),NA())</f>
        <v>#N/A</v>
      </c>
      <c r="M85" s="24" t="e" cm="1">
        <f t="array" ref="M85">IF($A85=M$1,IFERROR(INDEX($N85:$S85,1,miNúmTiempo),NA()),NA())</f>
        <v>#N/A</v>
      </c>
      <c r="N85" s="12" cm="1">
        <f t="array" ref="N85">IF(miNúmTOP=1,IF(Tiempo!$A83="","",Tiempo!D83),IF(TOP!$A83="","",TOP!D83))</f>
        <v>21.7</v>
      </c>
      <c r="O85" s="12" cm="1">
        <f t="array" ref="O85">IF(miNúmTOP=1,IF(Tiempo!$A83="","",Tiempo!E83),IF(TOP!$F83="","",TOP!I83))</f>
        <v>7.4</v>
      </c>
      <c r="P85" s="12" cm="1">
        <f t="array" ref="P85">IF(miNúmTOP=1,IF(Tiempo!$A83="","",Tiempo!F83),IF(TOP!$K83="","",TOP!N83))</f>
        <v>-5.4</v>
      </c>
      <c r="Q85" s="12" cm="1">
        <f t="array" ref="Q85">IF(miNúmTOP=1,IF(Tiempo!$A83="","",Tiempo!G83),IF(TOP!$P83="","",TOP!S83))</f>
        <v>49</v>
      </c>
      <c r="R85" s="12" cm="1">
        <f t="array" ref="R85">IF(miNúmTOP=1,IF(Tiempo!$A83="","",Tiempo!H83),IF(TOP!$U83="","",TOP!X83))</f>
        <v>33</v>
      </c>
      <c r="S85" s="31" cm="1">
        <f t="array" ref="S85">IF(miNúmTOP=1,IF(Tiempo!$A83="","",Tiempo!I83),IF(TOP!$Z83="","",TOP!AC83))</f>
        <v>0</v>
      </c>
    </row>
    <row r="86" spans="1:19" x14ac:dyDescent="0.35">
      <c r="A86" s="13" t="str" cm="1">
        <f t="array" ref="A86">IF(miNúmTOP=1,IF(Tiempo!A84&gt;0,Tiempo!A84 &amp; "",""),
CHOOSE(miNúmTiempo,
IF(TOP!A84&gt;0,TOP!A84 &amp; "",""),
IF(TOP!F84&gt;0,TOP!F84 &amp; "",""),
IF(TOP!K84&gt;0,TOP!K84 &amp; "",""),
IF(TOP!P84&gt;0,TOP!P84 &amp; "",""),
IF(TOP!U84&gt;0,TOP!U84 &amp; "",""),
IF(TOP!Z84&gt;0,TOP!Z84 &amp; "","")))</f>
        <v>Almería</v>
      </c>
      <c r="B86" s="13" t="str" cm="1">
        <f t="array" ref="B86">IF(miNúmTOP=1,IF(Tiempo!B84&gt;0,Tiempo!B84 &amp; "",""),
CHOOSE(miNúmTiempo,
IF(TOP!B84&gt;0,TOP!B84 &amp; "",""),
IF(TOP!G84&gt;0,TOP!G84 &amp; "",""),
IF(TOP!L84&gt;0,TOP!L84 &amp; "",""),
IF(TOP!Q84&gt;0,TOP!Q84 &amp; "",""),
IF(TOP!V84&gt;0,TOP!V84 &amp; "",""),
IF(TOP!AA84&gt;0,TOP!AA84 &amp; "","")))</f>
        <v>Andalucía</v>
      </c>
      <c r="C86" s="23" cm="1">
        <f t="array" ref="C86">--IF(miNúmTOP=1,IF(Tiempo!C84&gt;0,Tiempo!C84 &amp; "",NA()),
CHOOSE(miNúmTiempo,
IF(TOP!C84&gt;0,TOP!C84 &amp; "",NA()),
IF(TOP!H84&gt;0,TOP!H84 &amp; "",NA()),
IF(TOP!M84&gt;0,TOP!M84 &amp; "",NA()),
IF(TOP!R84&gt;0,TOP!R84 &amp; "",NA()),
IF(TOP!W84&gt;0,TOP!W84 &amp; "",NA()),
IF(TOP!AB84&gt;0,TOP!AB84 &amp; "",NA())))</f>
        <v>45406</v>
      </c>
      <c r="D86" s="24" t="e" cm="1">
        <f t="array" ref="D86">IF($A86=D$1,IFERROR(INDEX($N86:$S86,1,miNúmTiempo),NA()),NA())</f>
        <v>#N/A</v>
      </c>
      <c r="E86" s="24" t="e" cm="1">
        <f t="array" ref="E86">IF($A86=E$1,IFERROR(INDEX($N86:$S86,1,miNúmTiempo),NA()),NA())</f>
        <v>#N/A</v>
      </c>
      <c r="F86" s="24" t="e" cm="1">
        <f t="array" ref="F86">IF($A86=F$1,IFERROR(INDEX($N86:$S86,1,miNúmTiempo),NA()),NA())</f>
        <v>#N/A</v>
      </c>
      <c r="G86" s="24" t="e" cm="1">
        <f t="array" ref="G86">IF($A86=G$1,IFERROR(INDEX($N86:$S86,1,miNúmTiempo),NA()),NA())</f>
        <v>#N/A</v>
      </c>
      <c r="H86" s="24" t="e" cm="1">
        <f t="array" ref="H86">IF($A86=H$1,IFERROR(INDEX($N86:$S86,1,miNúmTiempo),NA()),NA())</f>
        <v>#N/A</v>
      </c>
      <c r="I86" s="24" t="e" cm="1">
        <f t="array" ref="I86">IF($A86=I$1,IFERROR(INDEX($N86:$S86,1,miNúmTiempo),NA()),NA())</f>
        <v>#N/A</v>
      </c>
      <c r="J86" s="24" t="e" cm="1">
        <f t="array" ref="J86">IF($A86=J$1,IFERROR(INDEX($N86:$S86,1,miNúmTiempo),NA()),NA())</f>
        <v>#N/A</v>
      </c>
      <c r="K86" s="24" t="e" cm="1">
        <f t="array" ref="K86">IF($A86=K$1,IFERROR(INDEX($N86:$S86,1,miNúmTiempo),NA()),NA())</f>
        <v>#N/A</v>
      </c>
      <c r="L86" s="24" t="e" cm="1">
        <f t="array" ref="L86">IF($A86=L$1,IFERROR(INDEX($N86:$S86,1,miNúmTiempo),NA()),NA())</f>
        <v>#N/A</v>
      </c>
      <c r="M86" s="24" t="e" cm="1">
        <f t="array" ref="M86">IF($A86=M$1,IFERROR(INDEX($N86:$S86,1,miNúmTiempo),NA()),NA())</f>
        <v>#N/A</v>
      </c>
      <c r="N86" s="12" cm="1">
        <f t="array" ref="N86">IF(miNúmTOP=1,IF(Tiempo!$A84="","",Tiempo!D84),IF(TOP!$A84="","",TOP!D84))</f>
        <v>23.7</v>
      </c>
      <c r="O86" s="12" cm="1">
        <f t="array" ref="O86">IF(miNúmTOP=1,IF(Tiempo!$A84="","",Tiempo!E84),IF(TOP!$F84="","",TOP!I84))</f>
        <v>10.3</v>
      </c>
      <c r="P86" s="12" cm="1">
        <f t="array" ref="P86">IF(miNúmTOP=1,IF(Tiempo!$A84="","",Tiempo!F84),IF(TOP!$K84="","",TOP!N84))</f>
        <v>-4.2</v>
      </c>
      <c r="Q86" s="12" cm="1">
        <f t="array" ref="Q86">IF(miNúmTOP=1,IF(Tiempo!$A84="","",Tiempo!G84),IF(TOP!$P84="","",TOP!S84))</f>
        <v>42</v>
      </c>
      <c r="R86" s="12" cm="1">
        <f t="array" ref="R86">IF(miNúmTOP=1,IF(Tiempo!$A84="","",Tiempo!H84),IF(TOP!$U84="","",TOP!X84))</f>
        <v>35</v>
      </c>
      <c r="S86" s="31" cm="1">
        <f t="array" ref="S86">IF(miNúmTOP=1,IF(Tiempo!$A84="","",Tiempo!I84),IF(TOP!$Z84="","",TOP!AC84))</f>
        <v>0</v>
      </c>
    </row>
    <row r="87" spans="1:19" x14ac:dyDescent="0.35">
      <c r="A87" s="13" t="str" cm="1">
        <f t="array" ref="A87">IF(miNúmTOP=1,IF(Tiempo!A85&gt;0,Tiempo!A85 &amp; "",""),
CHOOSE(miNúmTiempo,
IF(TOP!A85&gt;0,TOP!A85 &amp; "",""),
IF(TOP!F85&gt;0,TOP!F85 &amp; "",""),
IF(TOP!K85&gt;0,TOP!K85 &amp; "",""),
IF(TOP!P85&gt;0,TOP!P85 &amp; "",""),
IF(TOP!U85&gt;0,TOP!U85 &amp; "",""),
IF(TOP!Z85&gt;0,TOP!Z85 &amp; "","")))</f>
        <v>Almería</v>
      </c>
      <c r="B87" s="13" t="str" cm="1">
        <f t="array" ref="B87">IF(miNúmTOP=1,IF(Tiempo!B85&gt;0,Tiempo!B85 &amp; "",""),
CHOOSE(miNúmTiempo,
IF(TOP!B85&gt;0,TOP!B85 &amp; "",""),
IF(TOP!G85&gt;0,TOP!G85 &amp; "",""),
IF(TOP!L85&gt;0,TOP!L85 &amp; "",""),
IF(TOP!Q85&gt;0,TOP!Q85 &amp; "",""),
IF(TOP!V85&gt;0,TOP!V85 &amp; "",""),
IF(TOP!AA85&gt;0,TOP!AA85 &amp; "","")))</f>
        <v>Andalucía</v>
      </c>
      <c r="C87" s="23" cm="1">
        <f t="array" ref="C87">--IF(miNúmTOP=1,IF(Tiempo!C85&gt;0,Tiempo!C85 &amp; "",NA()),
CHOOSE(miNúmTiempo,
IF(TOP!C85&gt;0,TOP!C85 &amp; "",NA()),
IF(TOP!H85&gt;0,TOP!H85 &amp; "",NA()),
IF(TOP!M85&gt;0,TOP!M85 &amp; "",NA()),
IF(TOP!R85&gt;0,TOP!R85 &amp; "",NA()),
IF(TOP!W85&gt;0,TOP!W85 &amp; "",NA()),
IF(TOP!AB85&gt;0,TOP!AB85 &amp; "",NA())))</f>
        <v>45407</v>
      </c>
      <c r="D87" s="24" t="e" cm="1">
        <f t="array" ref="D87">IF($A87=D$1,IFERROR(INDEX($N87:$S87,1,miNúmTiempo),NA()),NA())</f>
        <v>#N/A</v>
      </c>
      <c r="E87" s="24" t="e" cm="1">
        <f t="array" ref="E87">IF($A87=E$1,IFERROR(INDEX($N87:$S87,1,miNúmTiempo),NA()),NA())</f>
        <v>#N/A</v>
      </c>
      <c r="F87" s="24" t="e" cm="1">
        <f t="array" ref="F87">IF($A87=F$1,IFERROR(INDEX($N87:$S87,1,miNúmTiempo),NA()),NA())</f>
        <v>#N/A</v>
      </c>
      <c r="G87" s="24" t="e" cm="1">
        <f t="array" ref="G87">IF($A87=G$1,IFERROR(INDEX($N87:$S87,1,miNúmTiempo),NA()),NA())</f>
        <v>#N/A</v>
      </c>
      <c r="H87" s="24" t="e" cm="1">
        <f t="array" ref="H87">IF($A87=H$1,IFERROR(INDEX($N87:$S87,1,miNúmTiempo),NA()),NA())</f>
        <v>#N/A</v>
      </c>
      <c r="I87" s="24" t="e" cm="1">
        <f t="array" ref="I87">IF($A87=I$1,IFERROR(INDEX($N87:$S87,1,miNúmTiempo),NA()),NA())</f>
        <v>#N/A</v>
      </c>
      <c r="J87" s="24" t="e" cm="1">
        <f t="array" ref="J87">IF($A87=J$1,IFERROR(INDEX($N87:$S87,1,miNúmTiempo),NA()),NA())</f>
        <v>#N/A</v>
      </c>
      <c r="K87" s="24" t="e" cm="1">
        <f t="array" ref="K87">IF($A87=K$1,IFERROR(INDEX($N87:$S87,1,miNúmTiempo),NA()),NA())</f>
        <v>#N/A</v>
      </c>
      <c r="L87" s="24" t="e" cm="1">
        <f t="array" ref="L87">IF($A87=L$1,IFERROR(INDEX($N87:$S87,1,miNúmTiempo),NA()),NA())</f>
        <v>#N/A</v>
      </c>
      <c r="M87" s="24" t="e" cm="1">
        <f t="array" ref="M87">IF($A87=M$1,IFERROR(INDEX($N87:$S87,1,miNúmTiempo),NA()),NA())</f>
        <v>#N/A</v>
      </c>
      <c r="N87" s="12" cm="1">
        <f t="array" ref="N87">IF(miNúmTOP=1,IF(Tiempo!$A85="","",Tiempo!D85),IF(TOP!$A85="","",TOP!D85))</f>
        <v>26.1</v>
      </c>
      <c r="O87" s="12" cm="1">
        <f t="array" ref="O87">IF(miNúmTOP=1,IF(Tiempo!$A85="","",Tiempo!E85),IF(TOP!$F85="","",TOP!I85))</f>
        <v>11.4</v>
      </c>
      <c r="P87" s="12" cm="1">
        <f t="array" ref="P87">IF(miNúmTOP=1,IF(Tiempo!$A85="","",Tiempo!F85),IF(TOP!$K85="","",TOP!N85))</f>
        <v>1.6</v>
      </c>
      <c r="Q87" s="12" cm="1">
        <f t="array" ref="Q87">IF(miNúmTOP=1,IF(Tiempo!$A85="","",Tiempo!G85),IF(TOP!$P85="","",TOP!S85))</f>
        <v>46</v>
      </c>
      <c r="R87" s="12" cm="1">
        <f t="array" ref="R87">IF(miNúmTOP=1,IF(Tiempo!$A85="","",Tiempo!H85),IF(TOP!$U85="","",TOP!X85))</f>
        <v>44</v>
      </c>
      <c r="S87" s="31" cm="1">
        <f t="array" ref="S87">IF(miNúmTOP=1,IF(Tiempo!$A85="","",Tiempo!I85),IF(TOP!$Z85="","",TOP!AC85))</f>
        <v>0</v>
      </c>
    </row>
    <row r="88" spans="1:19" x14ac:dyDescent="0.35">
      <c r="A88" s="13" t="str" cm="1">
        <f t="array" ref="A88">IF(miNúmTOP=1,IF(Tiempo!A86&gt;0,Tiempo!A86 &amp; "",""),
CHOOSE(miNúmTiempo,
IF(TOP!A86&gt;0,TOP!A86 &amp; "",""),
IF(TOP!F86&gt;0,TOP!F86 &amp; "",""),
IF(TOP!K86&gt;0,TOP!K86 &amp; "",""),
IF(TOP!P86&gt;0,TOP!P86 &amp; "",""),
IF(TOP!U86&gt;0,TOP!U86 &amp; "",""),
IF(TOP!Z86&gt;0,TOP!Z86 &amp; "","")))</f>
        <v>Burgos</v>
      </c>
      <c r="B88" s="13" t="str" cm="1">
        <f t="array" ref="B88">IF(miNúmTOP=1,IF(Tiempo!B86&gt;0,Tiempo!B86 &amp; "",""),
CHOOSE(miNúmTiempo,
IF(TOP!B86&gt;0,TOP!B86 &amp; "",""),
IF(TOP!G86&gt;0,TOP!G86 &amp; "",""),
IF(TOP!L86&gt;0,TOP!L86 &amp; "",""),
IF(TOP!Q86&gt;0,TOP!Q86 &amp; "",""),
IF(TOP!V86&gt;0,TOP!V86 &amp; "",""),
IF(TOP!AA86&gt;0,TOP!AA86 &amp; "","")))</f>
        <v>Castilla y León</v>
      </c>
      <c r="C88" s="23" cm="1">
        <f t="array" ref="C88">--IF(miNúmTOP=1,IF(Tiempo!C86&gt;0,Tiempo!C86 &amp; "",NA()),
CHOOSE(miNúmTiempo,
IF(TOP!C86&gt;0,TOP!C86 &amp; "",NA()),
IF(TOP!H86&gt;0,TOP!H86 &amp; "",NA()),
IF(TOP!M86&gt;0,TOP!M86 &amp; "",NA()),
IF(TOP!R86&gt;0,TOP!R86 &amp; "",NA()),
IF(TOP!W86&gt;0,TOP!W86 &amp; "",NA()),
IF(TOP!AB86&gt;0,TOP!AB86 &amp; "",NA())))</f>
        <v>45394</v>
      </c>
      <c r="D88" s="24" t="e" cm="1">
        <f t="array" ref="D88">IF($A88=D$1,IFERROR(INDEX($N88:$S88,1,miNúmTiempo),NA()),NA())</f>
        <v>#N/A</v>
      </c>
      <c r="E88" s="24" t="e" cm="1">
        <f t="array" ref="E88">IF($A88=E$1,IFERROR(INDEX($N88:$S88,1,miNúmTiempo),NA()),NA())</f>
        <v>#N/A</v>
      </c>
      <c r="F88" s="24" t="e" cm="1">
        <f t="array" ref="F88">IF($A88=F$1,IFERROR(INDEX($N88:$S88,1,miNúmTiempo),NA()),NA())</f>
        <v>#N/A</v>
      </c>
      <c r="G88" s="24" t="e" cm="1">
        <f t="array" ref="G88">IF($A88=G$1,IFERROR(INDEX($N88:$S88,1,miNúmTiempo),NA()),NA())</f>
        <v>#N/A</v>
      </c>
      <c r="H88" s="24" t="e" cm="1">
        <f t="array" ref="H88">IF($A88=H$1,IFERROR(INDEX($N88:$S88,1,miNúmTiempo),NA()),NA())</f>
        <v>#N/A</v>
      </c>
      <c r="I88" s="24" t="e" cm="1">
        <f t="array" ref="I88">IF($A88=I$1,IFERROR(INDEX($N88:$S88,1,miNúmTiempo),NA()),NA())</f>
        <v>#N/A</v>
      </c>
      <c r="J88" s="24" t="e" cm="1">
        <f t="array" ref="J88">IF($A88=J$1,IFERROR(INDEX($N88:$S88,1,miNúmTiempo),NA()),NA())</f>
        <v>#N/A</v>
      </c>
      <c r="K88" s="24" t="e" cm="1">
        <f t="array" ref="K88">IF($A88=K$1,IFERROR(INDEX($N88:$S88,1,miNúmTiempo),NA()),NA())</f>
        <v>#N/A</v>
      </c>
      <c r="L88" s="24" t="e" cm="1">
        <f t="array" ref="L88">IF($A88=L$1,IFERROR(INDEX($N88:$S88,1,miNúmTiempo),NA()),NA())</f>
        <v>#N/A</v>
      </c>
      <c r="M88" s="24" t="e" cm="1">
        <f t="array" ref="M88">IF($A88=M$1,IFERROR(INDEX($N88:$S88,1,miNúmTiempo),NA()),NA())</f>
        <v>#N/A</v>
      </c>
      <c r="N88" s="12" cm="1">
        <f t="array" ref="N88">IF(miNúmTOP=1,IF(Tiempo!$A86="","",Tiempo!D86),IF(TOP!$A86="","",TOP!D86))</f>
        <v>31.7</v>
      </c>
      <c r="O88" s="12" cm="1">
        <f t="array" ref="O88">IF(miNúmTOP=1,IF(Tiempo!$A86="","",Tiempo!E86),IF(TOP!$F86="","",TOP!I86))</f>
        <v>15.8</v>
      </c>
      <c r="P88" s="12" cm="1">
        <f t="array" ref="P88">IF(miNúmTOP=1,IF(Tiempo!$A86="","",Tiempo!F86),IF(TOP!$K86="","",TOP!N86))</f>
        <v>0.8</v>
      </c>
      <c r="Q88" s="12" cm="1">
        <f t="array" ref="Q88">IF(miNúmTOP=1,IF(Tiempo!$A86="","",Tiempo!G86),IF(TOP!$P86="","",TOP!S86))</f>
        <v>59</v>
      </c>
      <c r="R88" s="12" cm="1">
        <f t="array" ref="R88">IF(miNúmTOP=1,IF(Tiempo!$A86="","",Tiempo!H86),IF(TOP!$U86="","",TOP!X86))</f>
        <v>32</v>
      </c>
      <c r="S88" s="31" cm="1">
        <f t="array" ref="S88">IF(miNúmTOP=1,IF(Tiempo!$A86="","",Tiempo!I86),IF(TOP!$Z86="","",TOP!AC86))</f>
        <v>0</v>
      </c>
    </row>
    <row r="89" spans="1:19" x14ac:dyDescent="0.35">
      <c r="A89" s="13" t="str" cm="1">
        <f t="array" ref="A89">IF(miNúmTOP=1,IF(Tiempo!A87&gt;0,Tiempo!A87 &amp; "",""),
CHOOSE(miNúmTiempo,
IF(TOP!A87&gt;0,TOP!A87 &amp; "",""),
IF(TOP!F87&gt;0,TOP!F87 &amp; "",""),
IF(TOP!K87&gt;0,TOP!K87 &amp; "",""),
IF(TOP!P87&gt;0,TOP!P87 &amp; "",""),
IF(TOP!U87&gt;0,TOP!U87 &amp; "",""),
IF(TOP!Z87&gt;0,TOP!Z87 &amp; "","")))</f>
        <v>Burgos</v>
      </c>
      <c r="B89" s="13" t="str" cm="1">
        <f t="array" ref="B89">IF(miNúmTOP=1,IF(Tiempo!B87&gt;0,Tiempo!B87 &amp; "",""),
CHOOSE(miNúmTiempo,
IF(TOP!B87&gt;0,TOP!B87 &amp; "",""),
IF(TOP!G87&gt;0,TOP!G87 &amp; "",""),
IF(TOP!L87&gt;0,TOP!L87 &amp; "",""),
IF(TOP!Q87&gt;0,TOP!Q87 &amp; "",""),
IF(TOP!V87&gt;0,TOP!V87 &amp; "",""),
IF(TOP!AA87&gt;0,TOP!AA87 &amp; "","")))</f>
        <v>Castilla y León</v>
      </c>
      <c r="C89" s="23" cm="1">
        <f t="array" ref="C89">--IF(miNúmTOP=1,IF(Tiempo!C87&gt;0,Tiempo!C87 &amp; "",NA()),
CHOOSE(miNúmTiempo,
IF(TOP!C87&gt;0,TOP!C87 &amp; "",NA()),
IF(TOP!H87&gt;0,TOP!H87 &amp; "",NA()),
IF(TOP!M87&gt;0,TOP!M87 &amp; "",NA()),
IF(TOP!R87&gt;0,TOP!R87 &amp; "",NA()),
IF(TOP!W87&gt;0,TOP!W87 &amp; "",NA()),
IF(TOP!AB87&gt;0,TOP!AB87 &amp; "",NA())))</f>
        <v>45395</v>
      </c>
      <c r="D89" s="24" t="e" cm="1">
        <f t="array" ref="D89">IF($A89=D$1,IFERROR(INDEX($N89:$S89,1,miNúmTiempo),NA()),NA())</f>
        <v>#N/A</v>
      </c>
      <c r="E89" s="24" t="e" cm="1">
        <f t="array" ref="E89">IF($A89=E$1,IFERROR(INDEX($N89:$S89,1,miNúmTiempo),NA()),NA())</f>
        <v>#N/A</v>
      </c>
      <c r="F89" s="24" t="e" cm="1">
        <f t="array" ref="F89">IF($A89=F$1,IFERROR(INDEX($N89:$S89,1,miNúmTiempo),NA()),NA())</f>
        <v>#N/A</v>
      </c>
      <c r="G89" s="24" t="e" cm="1">
        <f t="array" ref="G89">IF($A89=G$1,IFERROR(INDEX($N89:$S89,1,miNúmTiempo),NA()),NA())</f>
        <v>#N/A</v>
      </c>
      <c r="H89" s="24" t="e" cm="1">
        <f t="array" ref="H89">IF($A89=H$1,IFERROR(INDEX($N89:$S89,1,miNúmTiempo),NA()),NA())</f>
        <v>#N/A</v>
      </c>
      <c r="I89" s="24" t="e" cm="1">
        <f t="array" ref="I89">IF($A89=I$1,IFERROR(INDEX($N89:$S89,1,miNúmTiempo),NA()),NA())</f>
        <v>#N/A</v>
      </c>
      <c r="J89" s="24" t="e" cm="1">
        <f t="array" ref="J89">IF($A89=J$1,IFERROR(INDEX($N89:$S89,1,miNúmTiempo),NA()),NA())</f>
        <v>#N/A</v>
      </c>
      <c r="K89" s="24" t="e" cm="1">
        <f t="array" ref="K89">IF($A89=K$1,IFERROR(INDEX($N89:$S89,1,miNúmTiempo),NA()),NA())</f>
        <v>#N/A</v>
      </c>
      <c r="L89" s="24" t="e" cm="1">
        <f t="array" ref="L89">IF($A89=L$1,IFERROR(INDEX($N89:$S89,1,miNúmTiempo),NA()),NA())</f>
        <v>#N/A</v>
      </c>
      <c r="M89" s="24" t="e" cm="1">
        <f t="array" ref="M89">IF($A89=M$1,IFERROR(INDEX($N89:$S89,1,miNúmTiempo),NA()),NA())</f>
        <v>#N/A</v>
      </c>
      <c r="N89" s="12" cm="1">
        <f t="array" ref="N89">IF(miNúmTOP=1,IF(Tiempo!$A87="","",Tiempo!D87),IF(TOP!$A87="","",TOP!D87))</f>
        <v>33.6</v>
      </c>
      <c r="O89" s="12" cm="1">
        <f t="array" ref="O89">IF(miNúmTOP=1,IF(Tiempo!$A87="","",Tiempo!E87),IF(TOP!$F87="","",TOP!I87))</f>
        <v>15.8</v>
      </c>
      <c r="P89" s="12" cm="1">
        <f t="array" ref="P89">IF(miNúmTOP=1,IF(Tiempo!$A87="","",Tiempo!F87),IF(TOP!$K87="","",TOP!N87))</f>
        <v>3.7</v>
      </c>
      <c r="Q89" s="12" cm="1">
        <f t="array" ref="Q89">IF(miNúmTOP=1,IF(Tiempo!$A87="","",Tiempo!G87),IF(TOP!$P87="","",TOP!S87))</f>
        <v>41</v>
      </c>
      <c r="R89" s="12" cm="1">
        <f t="array" ref="R89">IF(miNúmTOP=1,IF(Tiempo!$A87="","",Tiempo!H87),IF(TOP!$U87="","",TOP!X87))</f>
        <v>28</v>
      </c>
      <c r="S89" s="31" cm="1">
        <f t="array" ref="S89">IF(miNúmTOP=1,IF(Tiempo!$A87="","",Tiempo!I87),IF(TOP!$Z87="","",TOP!AC87))</f>
        <v>0</v>
      </c>
    </row>
    <row r="90" spans="1:19" x14ac:dyDescent="0.35">
      <c r="A90" s="13" t="str" cm="1">
        <f t="array" ref="A90">IF(miNúmTOP=1,IF(Tiempo!A88&gt;0,Tiempo!A88 &amp; "",""),
CHOOSE(miNúmTiempo,
IF(TOP!A88&gt;0,TOP!A88 &amp; "",""),
IF(TOP!F88&gt;0,TOP!F88 &amp; "",""),
IF(TOP!K88&gt;0,TOP!K88 &amp; "",""),
IF(TOP!P88&gt;0,TOP!P88 &amp; "",""),
IF(TOP!U88&gt;0,TOP!U88 &amp; "",""),
IF(TOP!Z88&gt;0,TOP!Z88 &amp; "","")))</f>
        <v>Burgos</v>
      </c>
      <c r="B90" s="13" t="str" cm="1">
        <f t="array" ref="B90">IF(miNúmTOP=1,IF(Tiempo!B88&gt;0,Tiempo!B88 &amp; "",""),
CHOOSE(miNúmTiempo,
IF(TOP!B88&gt;0,TOP!B88 &amp; "",""),
IF(TOP!G88&gt;0,TOP!G88 &amp; "",""),
IF(TOP!L88&gt;0,TOP!L88 &amp; "",""),
IF(TOP!Q88&gt;0,TOP!Q88 &amp; "",""),
IF(TOP!V88&gt;0,TOP!V88 &amp; "",""),
IF(TOP!AA88&gt;0,TOP!AA88 &amp; "","")))</f>
        <v>Castilla y León</v>
      </c>
      <c r="C90" s="23" cm="1">
        <f t="array" ref="C90">--IF(miNúmTOP=1,IF(Tiempo!C88&gt;0,Tiempo!C88 &amp; "",NA()),
CHOOSE(miNúmTiempo,
IF(TOP!C88&gt;0,TOP!C88 &amp; "",NA()),
IF(TOP!H88&gt;0,TOP!H88 &amp; "",NA()),
IF(TOP!M88&gt;0,TOP!M88 &amp; "",NA()),
IF(TOP!R88&gt;0,TOP!R88 &amp; "",NA()),
IF(TOP!W88&gt;0,TOP!W88 &amp; "",NA()),
IF(TOP!AB88&gt;0,TOP!AB88 &amp; "",NA())))</f>
        <v>45396</v>
      </c>
      <c r="D90" s="24" t="e" cm="1">
        <f t="array" ref="D90">IF($A90=D$1,IFERROR(INDEX($N90:$S90,1,miNúmTiempo),NA()),NA())</f>
        <v>#N/A</v>
      </c>
      <c r="E90" s="24" t="e" cm="1">
        <f t="array" ref="E90">IF($A90=E$1,IFERROR(INDEX($N90:$S90,1,miNúmTiempo),NA()),NA())</f>
        <v>#N/A</v>
      </c>
      <c r="F90" s="24" t="e" cm="1">
        <f t="array" ref="F90">IF($A90=F$1,IFERROR(INDEX($N90:$S90,1,miNúmTiempo),NA()),NA())</f>
        <v>#N/A</v>
      </c>
      <c r="G90" s="24" t="e" cm="1">
        <f t="array" ref="G90">IF($A90=G$1,IFERROR(INDEX($N90:$S90,1,miNúmTiempo),NA()),NA())</f>
        <v>#N/A</v>
      </c>
      <c r="H90" s="24" t="e" cm="1">
        <f t="array" ref="H90">IF($A90=H$1,IFERROR(INDEX($N90:$S90,1,miNúmTiempo),NA()),NA())</f>
        <v>#N/A</v>
      </c>
      <c r="I90" s="24" t="e" cm="1">
        <f t="array" ref="I90">IF($A90=I$1,IFERROR(INDEX($N90:$S90,1,miNúmTiempo),NA()),NA())</f>
        <v>#N/A</v>
      </c>
      <c r="J90" s="24" t="e" cm="1">
        <f t="array" ref="J90">IF($A90=J$1,IFERROR(INDEX($N90:$S90,1,miNúmTiempo),NA()),NA())</f>
        <v>#N/A</v>
      </c>
      <c r="K90" s="24" t="e" cm="1">
        <f t="array" ref="K90">IF($A90=K$1,IFERROR(INDEX($N90:$S90,1,miNúmTiempo),NA()),NA())</f>
        <v>#N/A</v>
      </c>
      <c r="L90" s="24" t="e" cm="1">
        <f t="array" ref="L90">IF($A90=L$1,IFERROR(INDEX($N90:$S90,1,miNúmTiempo),NA()),NA())</f>
        <v>#N/A</v>
      </c>
      <c r="M90" s="24" t="e" cm="1">
        <f t="array" ref="M90">IF($A90=M$1,IFERROR(INDEX($N90:$S90,1,miNúmTiempo),NA()),NA())</f>
        <v>#N/A</v>
      </c>
      <c r="N90" s="12" cm="1">
        <f t="array" ref="N90">IF(miNúmTOP=1,IF(Tiempo!$A88="","",Tiempo!D88),IF(TOP!$A88="","",TOP!D88))</f>
        <v>33.5</v>
      </c>
      <c r="O90" s="12" cm="1">
        <f t="array" ref="O90">IF(miNúmTOP=1,IF(Tiempo!$A88="","",Tiempo!E88),IF(TOP!$F88="","",TOP!I88))</f>
        <v>15.6</v>
      </c>
      <c r="P90" s="12" cm="1">
        <f t="array" ref="P90">IF(miNúmTOP=1,IF(Tiempo!$A88="","",Tiempo!F88),IF(TOP!$K88="","",TOP!N88))</f>
        <v>4.5999999999999996</v>
      </c>
      <c r="Q90" s="12" cm="1">
        <f t="array" ref="Q90">IF(miNúmTOP=1,IF(Tiempo!$A88="","",Tiempo!G88),IF(TOP!$P88="","",TOP!S88))</f>
        <v>44</v>
      </c>
      <c r="R90" s="12" cm="1">
        <f t="array" ref="R90">IF(miNúmTOP=1,IF(Tiempo!$A88="","",Tiempo!H88),IF(TOP!$U88="","",TOP!X88))</f>
        <v>48</v>
      </c>
      <c r="S90" s="31" cm="1">
        <f t="array" ref="S90">IF(miNúmTOP=1,IF(Tiempo!$A88="","",Tiempo!I88),IF(TOP!$Z88="","",TOP!AC88))</f>
        <v>0</v>
      </c>
    </row>
    <row r="91" spans="1:19" x14ac:dyDescent="0.35">
      <c r="A91" s="13" t="str" cm="1">
        <f t="array" ref="A91">IF(miNúmTOP=1,IF(Tiempo!A89&gt;0,Tiempo!A89 &amp; "",""),
CHOOSE(miNúmTiempo,
IF(TOP!A89&gt;0,TOP!A89 &amp; "",""),
IF(TOP!F89&gt;0,TOP!F89 &amp; "",""),
IF(TOP!K89&gt;0,TOP!K89 &amp; "",""),
IF(TOP!P89&gt;0,TOP!P89 &amp; "",""),
IF(TOP!U89&gt;0,TOP!U89 &amp; "",""),
IF(TOP!Z89&gt;0,TOP!Z89 &amp; "","")))</f>
        <v>Burgos</v>
      </c>
      <c r="B91" s="13" t="str" cm="1">
        <f t="array" ref="B91">IF(miNúmTOP=1,IF(Tiempo!B89&gt;0,Tiempo!B89 &amp; "",""),
CHOOSE(miNúmTiempo,
IF(TOP!B89&gt;0,TOP!B89 &amp; "",""),
IF(TOP!G89&gt;0,TOP!G89 &amp; "",""),
IF(TOP!L89&gt;0,TOP!L89 &amp; "",""),
IF(TOP!Q89&gt;0,TOP!Q89 &amp; "",""),
IF(TOP!V89&gt;0,TOP!V89 &amp; "",""),
IF(TOP!AA89&gt;0,TOP!AA89 &amp; "","")))</f>
        <v>Castilla y León</v>
      </c>
      <c r="C91" s="23" cm="1">
        <f t="array" ref="C91">--IF(miNúmTOP=1,IF(Tiempo!C89&gt;0,Tiempo!C89 &amp; "",NA()),
CHOOSE(miNúmTiempo,
IF(TOP!C89&gt;0,TOP!C89 &amp; "",NA()),
IF(TOP!H89&gt;0,TOP!H89 &amp; "",NA()),
IF(TOP!M89&gt;0,TOP!M89 &amp; "",NA()),
IF(TOP!R89&gt;0,TOP!R89 &amp; "",NA()),
IF(TOP!W89&gt;0,TOP!W89 &amp; "",NA()),
IF(TOP!AB89&gt;0,TOP!AB89 &amp; "",NA())))</f>
        <v>45397</v>
      </c>
      <c r="D91" s="24" t="e" cm="1">
        <f t="array" ref="D91">IF($A91=D$1,IFERROR(INDEX($N91:$S91,1,miNúmTiempo),NA()),NA())</f>
        <v>#N/A</v>
      </c>
      <c r="E91" s="24" t="e" cm="1">
        <f t="array" ref="E91">IF($A91=E$1,IFERROR(INDEX($N91:$S91,1,miNúmTiempo),NA()),NA())</f>
        <v>#N/A</v>
      </c>
      <c r="F91" s="24" t="e" cm="1">
        <f t="array" ref="F91">IF($A91=F$1,IFERROR(INDEX($N91:$S91,1,miNúmTiempo),NA()),NA())</f>
        <v>#N/A</v>
      </c>
      <c r="G91" s="24" t="e" cm="1">
        <f t="array" ref="G91">IF($A91=G$1,IFERROR(INDEX($N91:$S91,1,miNúmTiempo),NA()),NA())</f>
        <v>#N/A</v>
      </c>
      <c r="H91" s="24" t="e" cm="1">
        <f t="array" ref="H91">IF($A91=H$1,IFERROR(INDEX($N91:$S91,1,miNúmTiempo),NA()),NA())</f>
        <v>#N/A</v>
      </c>
      <c r="I91" s="24" t="e" cm="1">
        <f t="array" ref="I91">IF($A91=I$1,IFERROR(INDEX($N91:$S91,1,miNúmTiempo),NA()),NA())</f>
        <v>#N/A</v>
      </c>
      <c r="J91" s="24" t="e" cm="1">
        <f t="array" ref="J91">IF($A91=J$1,IFERROR(INDEX($N91:$S91,1,miNúmTiempo),NA()),NA())</f>
        <v>#N/A</v>
      </c>
      <c r="K91" s="24" t="e" cm="1">
        <f t="array" ref="K91">IF($A91=K$1,IFERROR(INDEX($N91:$S91,1,miNúmTiempo),NA()),NA())</f>
        <v>#N/A</v>
      </c>
      <c r="L91" s="24" t="e" cm="1">
        <f t="array" ref="L91">IF($A91=L$1,IFERROR(INDEX($N91:$S91,1,miNúmTiempo),NA()),NA())</f>
        <v>#N/A</v>
      </c>
      <c r="M91" s="24" t="e" cm="1">
        <f t="array" ref="M91">IF($A91=M$1,IFERROR(INDEX($N91:$S91,1,miNúmTiempo),NA()),NA())</f>
        <v>#N/A</v>
      </c>
      <c r="N91" s="12" cm="1">
        <f t="array" ref="N91">IF(miNúmTOP=1,IF(Tiempo!$A89="","",Tiempo!D89),IF(TOP!$A89="","",TOP!D89))</f>
        <v>22.9</v>
      </c>
      <c r="O91" s="12" cm="1">
        <f t="array" ref="O91">IF(miNúmTOP=1,IF(Tiempo!$A89="","",Tiempo!E89),IF(TOP!$F89="","",TOP!I89))</f>
        <v>17</v>
      </c>
      <c r="P91" s="12" cm="1">
        <f t="array" ref="P91">IF(miNúmTOP=1,IF(Tiempo!$A89="","",Tiempo!F89),IF(TOP!$K89="","",TOP!N89))</f>
        <v>6.9</v>
      </c>
      <c r="Q91" s="12" cm="1">
        <f t="array" ref="Q91">IF(miNúmTOP=1,IF(Tiempo!$A89="","",Tiempo!G89),IF(TOP!$P89="","",TOP!S89))</f>
        <v>45</v>
      </c>
      <c r="R91" s="12" cm="1">
        <f t="array" ref="R91">IF(miNúmTOP=1,IF(Tiempo!$A89="","",Tiempo!H89),IF(TOP!$U89="","",TOP!X89))</f>
        <v>42</v>
      </c>
      <c r="S91" s="31" cm="1">
        <f t="array" ref="S91">IF(miNúmTOP=1,IF(Tiempo!$A89="","",Tiempo!I89),IF(TOP!$Z89="","",TOP!AC89))</f>
        <v>1.2</v>
      </c>
    </row>
    <row r="92" spans="1:19" x14ac:dyDescent="0.35">
      <c r="A92" s="13" t="str" cm="1">
        <f t="array" ref="A92">IF(miNúmTOP=1,IF(Tiempo!A90&gt;0,Tiempo!A90 &amp; "",""),
CHOOSE(miNúmTiempo,
IF(TOP!A90&gt;0,TOP!A90 &amp; "",""),
IF(TOP!F90&gt;0,TOP!F90 &amp; "",""),
IF(TOP!K90&gt;0,TOP!K90 &amp; "",""),
IF(TOP!P90&gt;0,TOP!P90 &amp; "",""),
IF(TOP!U90&gt;0,TOP!U90 &amp; "",""),
IF(TOP!Z90&gt;0,TOP!Z90 &amp; "","")))</f>
        <v>Burgos</v>
      </c>
      <c r="B92" s="13" t="str" cm="1">
        <f t="array" ref="B92">IF(miNúmTOP=1,IF(Tiempo!B90&gt;0,Tiempo!B90 &amp; "",""),
CHOOSE(miNúmTiempo,
IF(TOP!B90&gt;0,TOP!B90 &amp; "",""),
IF(TOP!G90&gt;0,TOP!G90 &amp; "",""),
IF(TOP!L90&gt;0,TOP!L90 &amp; "",""),
IF(TOP!Q90&gt;0,TOP!Q90 &amp; "",""),
IF(TOP!V90&gt;0,TOP!V90 &amp; "",""),
IF(TOP!AA90&gt;0,TOP!AA90 &amp; "","")))</f>
        <v>Castilla y León</v>
      </c>
      <c r="C92" s="23" cm="1">
        <f t="array" ref="C92">--IF(miNúmTOP=1,IF(Tiempo!C90&gt;0,Tiempo!C90 &amp; "",NA()),
CHOOSE(miNúmTiempo,
IF(TOP!C90&gt;0,TOP!C90 &amp; "",NA()),
IF(TOP!H90&gt;0,TOP!H90 &amp; "",NA()),
IF(TOP!M90&gt;0,TOP!M90 &amp; "",NA()),
IF(TOP!R90&gt;0,TOP!R90 &amp; "",NA()),
IF(TOP!W90&gt;0,TOP!W90 &amp; "",NA()),
IF(TOP!AB90&gt;0,TOP!AB90 &amp; "",NA())))</f>
        <v>45398</v>
      </c>
      <c r="D92" s="24" t="e" cm="1">
        <f t="array" ref="D92">IF($A92=D$1,IFERROR(INDEX($N92:$S92,1,miNúmTiempo),NA()),NA())</f>
        <v>#N/A</v>
      </c>
      <c r="E92" s="24" t="e" cm="1">
        <f t="array" ref="E92">IF($A92=E$1,IFERROR(INDEX($N92:$S92,1,miNúmTiempo),NA()),NA())</f>
        <v>#N/A</v>
      </c>
      <c r="F92" s="24" t="e" cm="1">
        <f t="array" ref="F92">IF($A92=F$1,IFERROR(INDEX($N92:$S92,1,miNúmTiempo),NA()),NA())</f>
        <v>#N/A</v>
      </c>
      <c r="G92" s="24" t="e" cm="1">
        <f t="array" ref="G92">IF($A92=G$1,IFERROR(INDEX($N92:$S92,1,miNúmTiempo),NA()),NA())</f>
        <v>#N/A</v>
      </c>
      <c r="H92" s="24" t="e" cm="1">
        <f t="array" ref="H92">IF($A92=H$1,IFERROR(INDEX($N92:$S92,1,miNúmTiempo),NA()),NA())</f>
        <v>#N/A</v>
      </c>
      <c r="I92" s="24" t="e" cm="1">
        <f t="array" ref="I92">IF($A92=I$1,IFERROR(INDEX($N92:$S92,1,miNúmTiempo),NA()),NA())</f>
        <v>#N/A</v>
      </c>
      <c r="J92" s="24" t="e" cm="1">
        <f t="array" ref="J92">IF($A92=J$1,IFERROR(INDEX($N92:$S92,1,miNúmTiempo),NA()),NA())</f>
        <v>#N/A</v>
      </c>
      <c r="K92" s="24" t="e" cm="1">
        <f t="array" ref="K92">IF($A92=K$1,IFERROR(INDEX($N92:$S92,1,miNúmTiempo),NA()),NA())</f>
        <v>#N/A</v>
      </c>
      <c r="L92" s="24" t="e" cm="1">
        <f t="array" ref="L92">IF($A92=L$1,IFERROR(INDEX($N92:$S92,1,miNúmTiempo),NA()),NA())</f>
        <v>#N/A</v>
      </c>
      <c r="M92" s="24" t="e" cm="1">
        <f t="array" ref="M92">IF($A92=M$1,IFERROR(INDEX($N92:$S92,1,miNúmTiempo),NA()),NA())</f>
        <v>#N/A</v>
      </c>
      <c r="N92" s="12" cm="1">
        <f t="array" ref="N92">IF(miNúmTOP=1,IF(Tiempo!$A90="","",Tiempo!D90),IF(TOP!$A90="","",TOP!D90))</f>
        <v>18.3</v>
      </c>
      <c r="O92" s="12" cm="1">
        <f t="array" ref="O92">IF(miNúmTOP=1,IF(Tiempo!$A90="","",Tiempo!E90),IF(TOP!$F90="","",TOP!I90))</f>
        <v>18.3</v>
      </c>
      <c r="P92" s="12" cm="1">
        <f t="array" ref="P92">IF(miNúmTOP=1,IF(Tiempo!$A90="","",Tiempo!F90),IF(TOP!$K90="","",TOP!N90))</f>
        <v>2.7</v>
      </c>
      <c r="Q92" s="12" cm="1">
        <f t="array" ref="Q92">IF(miNúmTOP=1,IF(Tiempo!$A90="","",Tiempo!G90),IF(TOP!$P90="","",TOP!S90))</f>
        <v>50</v>
      </c>
      <c r="R92" s="12" cm="1">
        <f t="array" ref="R92">IF(miNúmTOP=1,IF(Tiempo!$A90="","",Tiempo!H90),IF(TOP!$U90="","",TOP!X90))</f>
        <v>62</v>
      </c>
      <c r="S92" s="31" cm="1">
        <f t="array" ref="S92">IF(miNúmTOP=1,IF(Tiempo!$A90="","",Tiempo!I90),IF(TOP!$Z90="","",TOP!AC90))</f>
        <v>7</v>
      </c>
    </row>
    <row r="93" spans="1:19" x14ac:dyDescent="0.35">
      <c r="A93" s="13" t="str" cm="1">
        <f t="array" ref="A93">IF(miNúmTOP=1,IF(Tiempo!A91&gt;0,Tiempo!A91 &amp; "",""),
CHOOSE(miNúmTiempo,
IF(TOP!A91&gt;0,TOP!A91 &amp; "",""),
IF(TOP!F91&gt;0,TOP!F91 &amp; "",""),
IF(TOP!K91&gt;0,TOP!K91 &amp; "",""),
IF(TOP!P91&gt;0,TOP!P91 &amp; "",""),
IF(TOP!U91&gt;0,TOP!U91 &amp; "",""),
IF(TOP!Z91&gt;0,TOP!Z91 &amp; "","")))</f>
        <v>Burgos</v>
      </c>
      <c r="B93" s="13" t="str" cm="1">
        <f t="array" ref="B93">IF(miNúmTOP=1,IF(Tiempo!B91&gt;0,Tiempo!B91 &amp; "",""),
CHOOSE(miNúmTiempo,
IF(TOP!B91&gt;0,TOP!B91 &amp; "",""),
IF(TOP!G91&gt;0,TOP!G91 &amp; "",""),
IF(TOP!L91&gt;0,TOP!L91 &amp; "",""),
IF(TOP!Q91&gt;0,TOP!Q91 &amp; "",""),
IF(TOP!V91&gt;0,TOP!V91 &amp; "",""),
IF(TOP!AA91&gt;0,TOP!AA91 &amp; "","")))</f>
        <v>Castilla y León</v>
      </c>
      <c r="C93" s="23" cm="1">
        <f t="array" ref="C93">--IF(miNúmTOP=1,IF(Tiempo!C91&gt;0,Tiempo!C91 &amp; "",NA()),
CHOOSE(miNúmTiempo,
IF(TOP!C91&gt;0,TOP!C91 &amp; "",NA()),
IF(TOP!H91&gt;0,TOP!H91 &amp; "",NA()),
IF(TOP!M91&gt;0,TOP!M91 &amp; "",NA()),
IF(TOP!R91&gt;0,TOP!R91 &amp; "",NA()),
IF(TOP!W91&gt;0,TOP!W91 &amp; "",NA()),
IF(TOP!AB91&gt;0,TOP!AB91 &amp; "",NA())))</f>
        <v>45399</v>
      </c>
      <c r="D93" s="24" t="e" cm="1">
        <f t="array" ref="D93">IF($A93=D$1,IFERROR(INDEX($N93:$S93,1,miNúmTiempo),NA()),NA())</f>
        <v>#N/A</v>
      </c>
      <c r="E93" s="24" t="e" cm="1">
        <f t="array" ref="E93">IF($A93=E$1,IFERROR(INDEX($N93:$S93,1,miNúmTiempo),NA()),NA())</f>
        <v>#N/A</v>
      </c>
      <c r="F93" s="24" t="e" cm="1">
        <f t="array" ref="F93">IF($A93=F$1,IFERROR(INDEX($N93:$S93,1,miNúmTiempo),NA()),NA())</f>
        <v>#N/A</v>
      </c>
      <c r="G93" s="24" t="e" cm="1">
        <f t="array" ref="G93">IF($A93=G$1,IFERROR(INDEX($N93:$S93,1,miNúmTiempo),NA()),NA())</f>
        <v>#N/A</v>
      </c>
      <c r="H93" s="24" t="e" cm="1">
        <f t="array" ref="H93">IF($A93=H$1,IFERROR(INDEX($N93:$S93,1,miNúmTiempo),NA()),NA())</f>
        <v>#N/A</v>
      </c>
      <c r="I93" s="24" t="e" cm="1">
        <f t="array" ref="I93">IF($A93=I$1,IFERROR(INDEX($N93:$S93,1,miNúmTiempo),NA()),NA())</f>
        <v>#N/A</v>
      </c>
      <c r="J93" s="24" t="e" cm="1">
        <f t="array" ref="J93">IF($A93=J$1,IFERROR(INDEX($N93:$S93,1,miNúmTiempo),NA()),NA())</f>
        <v>#N/A</v>
      </c>
      <c r="K93" s="24" t="e" cm="1">
        <f t="array" ref="K93">IF($A93=K$1,IFERROR(INDEX($N93:$S93,1,miNúmTiempo),NA()),NA())</f>
        <v>#N/A</v>
      </c>
      <c r="L93" s="24" t="e" cm="1">
        <f t="array" ref="L93">IF($A93=L$1,IFERROR(INDEX($N93:$S93,1,miNúmTiempo),NA()),NA())</f>
        <v>#N/A</v>
      </c>
      <c r="M93" s="24" t="e" cm="1">
        <f t="array" ref="M93">IF($A93=M$1,IFERROR(INDEX($N93:$S93,1,miNúmTiempo),NA()),NA())</f>
        <v>#N/A</v>
      </c>
      <c r="N93" s="12" cm="1">
        <f t="array" ref="N93">IF(miNúmTOP=1,IF(Tiempo!$A91="","",Tiempo!D91),IF(TOP!$A91="","",TOP!D91))</f>
        <v>17.3</v>
      </c>
      <c r="O93" s="12" cm="1">
        <f t="array" ref="O93">IF(miNúmTOP=1,IF(Tiempo!$A91="","",Tiempo!E91),IF(TOP!$F91="","",TOP!I91))</f>
        <v>18.100000000000001</v>
      </c>
      <c r="P93" s="12" cm="1">
        <f t="array" ref="P93">IF(miNúmTOP=1,IF(Tiempo!$A91="","",Tiempo!F91),IF(TOP!$K91="","",TOP!N91))</f>
        <v>0.4</v>
      </c>
      <c r="Q93" s="12" cm="1">
        <f t="array" ref="Q93">IF(miNúmTOP=1,IF(Tiempo!$A91="","",Tiempo!G91),IF(TOP!$P91="","",TOP!S91))</f>
        <v>52</v>
      </c>
      <c r="R93" s="12" cm="1">
        <f t="array" ref="R93">IF(miNúmTOP=1,IF(Tiempo!$A91="","",Tiempo!H91),IF(TOP!$U91="","",TOP!X91))</f>
        <v>69</v>
      </c>
      <c r="S93" s="31" cm="1">
        <f t="array" ref="S93">IF(miNúmTOP=1,IF(Tiempo!$A91="","",Tiempo!I91),IF(TOP!$Z91="","",TOP!AC91))</f>
        <v>12.6</v>
      </c>
    </row>
    <row r="94" spans="1:19" x14ac:dyDescent="0.35">
      <c r="A94" s="13" t="str" cm="1">
        <f t="array" ref="A94">IF(miNúmTOP=1,IF(Tiempo!A92&gt;0,Tiempo!A92 &amp; "",""),
CHOOSE(miNúmTiempo,
IF(TOP!A92&gt;0,TOP!A92 &amp; "",""),
IF(TOP!F92&gt;0,TOP!F92 &amp; "",""),
IF(TOP!K92&gt;0,TOP!K92 &amp; "",""),
IF(TOP!P92&gt;0,TOP!P92 &amp; "",""),
IF(TOP!U92&gt;0,TOP!U92 &amp; "",""),
IF(TOP!Z92&gt;0,TOP!Z92 &amp; "","")))</f>
        <v>Burgos</v>
      </c>
      <c r="B94" s="13" t="str" cm="1">
        <f t="array" ref="B94">IF(miNúmTOP=1,IF(Tiempo!B92&gt;0,Tiempo!B92 &amp; "",""),
CHOOSE(miNúmTiempo,
IF(TOP!B92&gt;0,TOP!B92 &amp; "",""),
IF(TOP!G92&gt;0,TOP!G92 &amp; "",""),
IF(TOP!L92&gt;0,TOP!L92 &amp; "",""),
IF(TOP!Q92&gt;0,TOP!Q92 &amp; "",""),
IF(TOP!V92&gt;0,TOP!V92 &amp; "",""),
IF(TOP!AA92&gt;0,TOP!AA92 &amp; "","")))</f>
        <v>Castilla y León</v>
      </c>
      <c r="C94" s="23" cm="1">
        <f t="array" ref="C94">--IF(miNúmTOP=1,IF(Tiempo!C92&gt;0,Tiempo!C92 &amp; "",NA()),
CHOOSE(miNúmTiempo,
IF(TOP!C92&gt;0,TOP!C92 &amp; "",NA()),
IF(TOP!H92&gt;0,TOP!H92 &amp; "",NA()),
IF(TOP!M92&gt;0,TOP!M92 &amp; "",NA()),
IF(TOP!R92&gt;0,TOP!R92 &amp; "",NA()),
IF(TOP!W92&gt;0,TOP!W92 &amp; "",NA()),
IF(TOP!AB92&gt;0,TOP!AB92 &amp; "",NA())))</f>
        <v>45400</v>
      </c>
      <c r="D94" s="24" t="e" cm="1">
        <f t="array" ref="D94">IF($A94=D$1,IFERROR(INDEX($N94:$S94,1,miNúmTiempo),NA()),NA())</f>
        <v>#N/A</v>
      </c>
      <c r="E94" s="24" t="e" cm="1">
        <f t="array" ref="E94">IF($A94=E$1,IFERROR(INDEX($N94:$S94,1,miNúmTiempo),NA()),NA())</f>
        <v>#N/A</v>
      </c>
      <c r="F94" s="24" t="e" cm="1">
        <f t="array" ref="F94">IF($A94=F$1,IFERROR(INDEX($N94:$S94,1,miNúmTiempo),NA()),NA())</f>
        <v>#N/A</v>
      </c>
      <c r="G94" s="24" t="e" cm="1">
        <f t="array" ref="G94">IF($A94=G$1,IFERROR(INDEX($N94:$S94,1,miNúmTiempo),NA()),NA())</f>
        <v>#N/A</v>
      </c>
      <c r="H94" s="24" t="e" cm="1">
        <f t="array" ref="H94">IF($A94=H$1,IFERROR(INDEX($N94:$S94,1,miNúmTiempo),NA()),NA())</f>
        <v>#N/A</v>
      </c>
      <c r="I94" s="24" t="e" cm="1">
        <f t="array" ref="I94">IF($A94=I$1,IFERROR(INDEX($N94:$S94,1,miNúmTiempo),NA()),NA())</f>
        <v>#N/A</v>
      </c>
      <c r="J94" s="24" t="e" cm="1">
        <f t="array" ref="J94">IF($A94=J$1,IFERROR(INDEX($N94:$S94,1,miNúmTiempo),NA()),NA())</f>
        <v>#N/A</v>
      </c>
      <c r="K94" s="24" t="e" cm="1">
        <f t="array" ref="K94">IF($A94=K$1,IFERROR(INDEX($N94:$S94,1,miNúmTiempo),NA()),NA())</f>
        <v>#N/A</v>
      </c>
      <c r="L94" s="24" t="e" cm="1">
        <f t="array" ref="L94">IF($A94=L$1,IFERROR(INDEX($N94:$S94,1,miNúmTiempo),NA()),NA())</f>
        <v>#N/A</v>
      </c>
      <c r="M94" s="24" t="e" cm="1">
        <f t="array" ref="M94">IF($A94=M$1,IFERROR(INDEX($N94:$S94,1,miNúmTiempo),NA()),NA())</f>
        <v>#N/A</v>
      </c>
      <c r="N94" s="12" cm="1">
        <f t="array" ref="N94">IF(miNúmTOP=1,IF(Tiempo!$A92="","",Tiempo!D92),IF(TOP!$A92="","",TOP!D92))</f>
        <v>17.5</v>
      </c>
      <c r="O94" s="12" cm="1">
        <f t="array" ref="O94">IF(miNúmTOP=1,IF(Tiempo!$A92="","",Tiempo!E92),IF(TOP!$F92="","",TOP!I92))</f>
        <v>16.3</v>
      </c>
      <c r="P94" s="12" cm="1">
        <f t="array" ref="P94">IF(miNúmTOP=1,IF(Tiempo!$A92="","",Tiempo!F92),IF(TOP!$K92="","",TOP!N92))</f>
        <v>-1.7</v>
      </c>
      <c r="Q94" s="12" cm="1">
        <f t="array" ref="Q94">IF(miNúmTOP=1,IF(Tiempo!$A92="","",Tiempo!G92),IF(TOP!$P92="","",TOP!S92))</f>
        <v>78</v>
      </c>
      <c r="R94" s="12" cm="1">
        <f t="array" ref="R94">IF(miNúmTOP=1,IF(Tiempo!$A92="","",Tiempo!H92),IF(TOP!$U92="","",TOP!X92))</f>
        <v>65</v>
      </c>
      <c r="S94" s="31" cm="1">
        <f t="array" ref="S94">IF(miNúmTOP=1,IF(Tiempo!$A92="","",Tiempo!I92),IF(TOP!$Z92="","",TOP!AC92))</f>
        <v>6.2</v>
      </c>
    </row>
    <row r="95" spans="1:19" x14ac:dyDescent="0.35">
      <c r="A95" s="13" t="str" cm="1">
        <f t="array" ref="A95">IF(miNúmTOP=1,IF(Tiempo!A93&gt;0,Tiempo!A93 &amp; "",""),
CHOOSE(miNúmTiempo,
IF(TOP!A93&gt;0,TOP!A93 &amp; "",""),
IF(TOP!F93&gt;0,TOP!F93 &amp; "",""),
IF(TOP!K93&gt;0,TOP!K93 &amp; "",""),
IF(TOP!P93&gt;0,TOP!P93 &amp; "",""),
IF(TOP!U93&gt;0,TOP!U93 &amp; "",""),
IF(TOP!Z93&gt;0,TOP!Z93 &amp; "","")))</f>
        <v>Burgos</v>
      </c>
      <c r="B95" s="13" t="str" cm="1">
        <f t="array" ref="B95">IF(miNúmTOP=1,IF(Tiempo!B93&gt;0,Tiempo!B93 &amp; "",""),
CHOOSE(miNúmTiempo,
IF(TOP!B93&gt;0,TOP!B93 &amp; "",""),
IF(TOP!G93&gt;0,TOP!G93 &amp; "",""),
IF(TOP!L93&gt;0,TOP!L93 &amp; "",""),
IF(TOP!Q93&gt;0,TOP!Q93 &amp; "",""),
IF(TOP!V93&gt;0,TOP!V93 &amp; "",""),
IF(TOP!AA93&gt;0,TOP!AA93 &amp; "","")))</f>
        <v>Castilla y León</v>
      </c>
      <c r="C95" s="23" cm="1">
        <f t="array" ref="C95">--IF(miNúmTOP=1,IF(Tiempo!C93&gt;0,Tiempo!C93 &amp; "",NA()),
CHOOSE(miNúmTiempo,
IF(TOP!C93&gt;0,TOP!C93 &amp; "",NA()),
IF(TOP!H93&gt;0,TOP!H93 &amp; "",NA()),
IF(TOP!M93&gt;0,TOP!M93 &amp; "",NA()),
IF(TOP!R93&gt;0,TOP!R93 &amp; "",NA()),
IF(TOP!W93&gt;0,TOP!W93 &amp; "",NA()),
IF(TOP!AB93&gt;0,TOP!AB93 &amp; "",NA())))</f>
        <v>45401</v>
      </c>
      <c r="D95" s="24" t="e" cm="1">
        <f t="array" ref="D95">IF($A95=D$1,IFERROR(INDEX($N95:$S95,1,miNúmTiempo),NA()),NA())</f>
        <v>#N/A</v>
      </c>
      <c r="E95" s="24" t="e" cm="1">
        <f t="array" ref="E95">IF($A95=E$1,IFERROR(INDEX($N95:$S95,1,miNúmTiempo),NA()),NA())</f>
        <v>#N/A</v>
      </c>
      <c r="F95" s="24" t="e" cm="1">
        <f t="array" ref="F95">IF($A95=F$1,IFERROR(INDEX($N95:$S95,1,miNúmTiempo),NA()),NA())</f>
        <v>#N/A</v>
      </c>
      <c r="G95" s="24" t="e" cm="1">
        <f t="array" ref="G95">IF($A95=G$1,IFERROR(INDEX($N95:$S95,1,miNúmTiempo),NA()),NA())</f>
        <v>#N/A</v>
      </c>
      <c r="H95" s="24" t="e" cm="1">
        <f t="array" ref="H95">IF($A95=H$1,IFERROR(INDEX($N95:$S95,1,miNúmTiempo),NA()),NA())</f>
        <v>#N/A</v>
      </c>
      <c r="I95" s="24" t="e" cm="1">
        <f t="array" ref="I95">IF($A95=I$1,IFERROR(INDEX($N95:$S95,1,miNúmTiempo),NA()),NA())</f>
        <v>#N/A</v>
      </c>
      <c r="J95" s="24" t="e" cm="1">
        <f t="array" ref="J95">IF($A95=J$1,IFERROR(INDEX($N95:$S95,1,miNúmTiempo),NA()),NA())</f>
        <v>#N/A</v>
      </c>
      <c r="K95" s="24" t="e" cm="1">
        <f t="array" ref="K95">IF($A95=K$1,IFERROR(INDEX($N95:$S95,1,miNúmTiempo),NA()),NA())</f>
        <v>#N/A</v>
      </c>
      <c r="L95" s="24" t="e" cm="1">
        <f t="array" ref="L95">IF($A95=L$1,IFERROR(INDEX($N95:$S95,1,miNúmTiempo),NA()),NA())</f>
        <v>#N/A</v>
      </c>
      <c r="M95" s="24" t="e" cm="1">
        <f t="array" ref="M95">IF($A95=M$1,IFERROR(INDEX($N95:$S95,1,miNúmTiempo),NA()),NA())</f>
        <v>#N/A</v>
      </c>
      <c r="N95" s="12" cm="1">
        <f t="array" ref="N95">IF(miNúmTOP=1,IF(Tiempo!$A93="","",Tiempo!D93),IF(TOP!$A93="","",TOP!D93))</f>
        <v>25.5</v>
      </c>
      <c r="O95" s="12" cm="1">
        <f t="array" ref="O95">IF(miNúmTOP=1,IF(Tiempo!$A93="","",Tiempo!E93),IF(TOP!$F93="","",TOP!I93))</f>
        <v>18.2</v>
      </c>
      <c r="P95" s="12" cm="1">
        <f t="array" ref="P95">IF(miNúmTOP=1,IF(Tiempo!$A93="","",Tiempo!F93),IF(TOP!$K93="","",TOP!N93))</f>
        <v>-4.2</v>
      </c>
      <c r="Q95" s="12" cm="1">
        <f t="array" ref="Q95">IF(miNúmTOP=1,IF(Tiempo!$A93="","",Tiempo!G93),IF(TOP!$P93="","",TOP!S93))</f>
        <v>75</v>
      </c>
      <c r="R95" s="12" cm="1">
        <f t="array" ref="R95">IF(miNúmTOP=1,IF(Tiempo!$A93="","",Tiempo!H93),IF(TOP!$U93="","",TOP!X93))</f>
        <v>53</v>
      </c>
      <c r="S95" s="31" cm="1">
        <f t="array" ref="S95">IF(miNúmTOP=1,IF(Tiempo!$A93="","",Tiempo!I93),IF(TOP!$Z93="","",TOP!AC93))</f>
        <v>0.1</v>
      </c>
    </row>
    <row r="96" spans="1:19" x14ac:dyDescent="0.35">
      <c r="A96" s="13" t="str" cm="1">
        <f t="array" ref="A96">IF(miNúmTOP=1,IF(Tiempo!A94&gt;0,Tiempo!A94 &amp; "",""),
CHOOSE(miNúmTiempo,
IF(TOP!A94&gt;0,TOP!A94 &amp; "",""),
IF(TOP!F94&gt;0,TOP!F94 &amp; "",""),
IF(TOP!K94&gt;0,TOP!K94 &amp; "",""),
IF(TOP!P94&gt;0,TOP!P94 &amp; "",""),
IF(TOP!U94&gt;0,TOP!U94 &amp; "",""),
IF(TOP!Z94&gt;0,TOP!Z94 &amp; "","")))</f>
        <v>Burgos</v>
      </c>
      <c r="B96" s="13" t="str" cm="1">
        <f t="array" ref="B96">IF(miNúmTOP=1,IF(Tiempo!B94&gt;0,Tiempo!B94 &amp; "",""),
CHOOSE(miNúmTiempo,
IF(TOP!B94&gt;0,TOP!B94 &amp; "",""),
IF(TOP!G94&gt;0,TOP!G94 &amp; "",""),
IF(TOP!L94&gt;0,TOP!L94 &amp; "",""),
IF(TOP!Q94&gt;0,TOP!Q94 &amp; "",""),
IF(TOP!V94&gt;0,TOP!V94 &amp; "",""),
IF(TOP!AA94&gt;0,TOP!AA94 &amp; "","")))</f>
        <v>Castilla y León</v>
      </c>
      <c r="C96" s="23" cm="1">
        <f t="array" ref="C96">--IF(miNúmTOP=1,IF(Tiempo!C94&gt;0,Tiempo!C94 &amp; "",NA()),
CHOOSE(miNúmTiempo,
IF(TOP!C94&gt;0,TOP!C94 &amp; "",NA()),
IF(TOP!H94&gt;0,TOP!H94 &amp; "",NA()),
IF(TOP!M94&gt;0,TOP!M94 &amp; "",NA()),
IF(TOP!R94&gt;0,TOP!R94 &amp; "",NA()),
IF(TOP!W94&gt;0,TOP!W94 &amp; "",NA()),
IF(TOP!AB94&gt;0,TOP!AB94 &amp; "",NA())))</f>
        <v>45402</v>
      </c>
      <c r="D96" s="24" t="e" cm="1">
        <f t="array" ref="D96">IF($A96=D$1,IFERROR(INDEX($N96:$S96,1,miNúmTiempo),NA()),NA())</f>
        <v>#N/A</v>
      </c>
      <c r="E96" s="24" t="e" cm="1">
        <f t="array" ref="E96">IF($A96=E$1,IFERROR(INDEX($N96:$S96,1,miNúmTiempo),NA()),NA())</f>
        <v>#N/A</v>
      </c>
      <c r="F96" s="24" t="e" cm="1">
        <f t="array" ref="F96">IF($A96=F$1,IFERROR(INDEX($N96:$S96,1,miNúmTiempo),NA()),NA())</f>
        <v>#N/A</v>
      </c>
      <c r="G96" s="24" t="e" cm="1">
        <f t="array" ref="G96">IF($A96=G$1,IFERROR(INDEX($N96:$S96,1,miNúmTiempo),NA()),NA())</f>
        <v>#N/A</v>
      </c>
      <c r="H96" s="24" t="e" cm="1">
        <f t="array" ref="H96">IF($A96=H$1,IFERROR(INDEX($N96:$S96,1,miNúmTiempo),NA()),NA())</f>
        <v>#N/A</v>
      </c>
      <c r="I96" s="24" t="e" cm="1">
        <f t="array" ref="I96">IF($A96=I$1,IFERROR(INDEX($N96:$S96,1,miNúmTiempo),NA()),NA())</f>
        <v>#N/A</v>
      </c>
      <c r="J96" s="24" t="e" cm="1">
        <f t="array" ref="J96">IF($A96=J$1,IFERROR(INDEX($N96:$S96,1,miNúmTiempo),NA()),NA())</f>
        <v>#N/A</v>
      </c>
      <c r="K96" s="24" t="e" cm="1">
        <f t="array" ref="K96">IF($A96=K$1,IFERROR(INDEX($N96:$S96,1,miNúmTiempo),NA()),NA())</f>
        <v>#N/A</v>
      </c>
      <c r="L96" s="24" t="e" cm="1">
        <f t="array" ref="L96">IF($A96=L$1,IFERROR(INDEX($N96:$S96,1,miNúmTiempo),NA()),NA())</f>
        <v>#N/A</v>
      </c>
      <c r="M96" s="24" t="e" cm="1">
        <f t="array" ref="M96">IF($A96=M$1,IFERROR(INDEX($N96:$S96,1,miNúmTiempo),NA()),NA())</f>
        <v>#N/A</v>
      </c>
      <c r="N96" s="12" cm="1">
        <f t="array" ref="N96">IF(miNúmTOP=1,IF(Tiempo!$A94="","",Tiempo!D94),IF(TOP!$A94="","",TOP!D94))</f>
        <v>22.5</v>
      </c>
      <c r="O96" s="12" cm="1">
        <f t="array" ref="O96">IF(miNúmTOP=1,IF(Tiempo!$A94="","",Tiempo!E94),IF(TOP!$F94="","",TOP!I94))</f>
        <v>17.100000000000001</v>
      </c>
      <c r="P96" s="12" cm="1">
        <f t="array" ref="P96">IF(miNúmTOP=1,IF(Tiempo!$A94="","",Tiempo!F94),IF(TOP!$K94="","",TOP!N94))</f>
        <v>0.2</v>
      </c>
      <c r="Q96" s="12" cm="1">
        <f t="array" ref="Q96">IF(miNúmTOP=1,IF(Tiempo!$A94="","",Tiempo!G94),IF(TOP!$P94="","",TOP!S94))</f>
        <v>65</v>
      </c>
      <c r="R96" s="12" cm="1">
        <f t="array" ref="R96">IF(miNúmTOP=1,IF(Tiempo!$A94="","",Tiempo!H94),IF(TOP!$U94="","",TOP!X94))</f>
        <v>54</v>
      </c>
      <c r="S96" s="31" cm="1">
        <f t="array" ref="S96">IF(miNúmTOP=1,IF(Tiempo!$A94="","",Tiempo!I94),IF(TOP!$Z94="","",TOP!AC94))</f>
        <v>0</v>
      </c>
    </row>
    <row r="97" spans="1:19" x14ac:dyDescent="0.35">
      <c r="A97" s="13" t="str" cm="1">
        <f t="array" ref="A97">IF(miNúmTOP=1,IF(Tiempo!A95&gt;0,Tiempo!A95 &amp; "",""),
CHOOSE(miNúmTiempo,
IF(TOP!A95&gt;0,TOP!A95 &amp; "",""),
IF(TOP!F95&gt;0,TOP!F95 &amp; "",""),
IF(TOP!K95&gt;0,TOP!K95 &amp; "",""),
IF(TOP!P95&gt;0,TOP!P95 &amp; "",""),
IF(TOP!U95&gt;0,TOP!U95 &amp; "",""),
IF(TOP!Z95&gt;0,TOP!Z95 &amp; "","")))</f>
        <v>Burgos</v>
      </c>
      <c r="B97" s="13" t="str" cm="1">
        <f t="array" ref="B97">IF(miNúmTOP=1,IF(Tiempo!B95&gt;0,Tiempo!B95 &amp; "",""),
CHOOSE(miNúmTiempo,
IF(TOP!B95&gt;0,TOP!B95 &amp; "",""),
IF(TOP!G95&gt;0,TOP!G95 &amp; "",""),
IF(TOP!L95&gt;0,TOP!L95 &amp; "",""),
IF(TOP!Q95&gt;0,TOP!Q95 &amp; "",""),
IF(TOP!V95&gt;0,TOP!V95 &amp; "",""),
IF(TOP!AA95&gt;0,TOP!AA95 &amp; "","")))</f>
        <v>Castilla y León</v>
      </c>
      <c r="C97" s="23" cm="1">
        <f t="array" ref="C97">--IF(miNúmTOP=1,IF(Tiempo!C95&gt;0,Tiempo!C95 &amp; "",NA()),
CHOOSE(miNúmTiempo,
IF(TOP!C95&gt;0,TOP!C95 &amp; "",NA()),
IF(TOP!H95&gt;0,TOP!H95 &amp; "",NA()),
IF(TOP!M95&gt;0,TOP!M95 &amp; "",NA()),
IF(TOP!R95&gt;0,TOP!R95 &amp; "",NA()),
IF(TOP!W95&gt;0,TOP!W95 &amp; "",NA()),
IF(TOP!AB95&gt;0,TOP!AB95 &amp; "",NA())))</f>
        <v>45403</v>
      </c>
      <c r="D97" s="24" t="e" cm="1">
        <f t="array" ref="D97">IF($A97=D$1,IFERROR(INDEX($N97:$S97,1,miNúmTiempo),NA()),NA())</f>
        <v>#N/A</v>
      </c>
      <c r="E97" s="24" t="e" cm="1">
        <f t="array" ref="E97">IF($A97=E$1,IFERROR(INDEX($N97:$S97,1,miNúmTiempo),NA()),NA())</f>
        <v>#N/A</v>
      </c>
      <c r="F97" s="24" t="e" cm="1">
        <f t="array" ref="F97">IF($A97=F$1,IFERROR(INDEX($N97:$S97,1,miNúmTiempo),NA()),NA())</f>
        <v>#N/A</v>
      </c>
      <c r="G97" s="24" t="e" cm="1">
        <f t="array" ref="G97">IF($A97=G$1,IFERROR(INDEX($N97:$S97,1,miNúmTiempo),NA()),NA())</f>
        <v>#N/A</v>
      </c>
      <c r="H97" s="24" t="e" cm="1">
        <f t="array" ref="H97">IF($A97=H$1,IFERROR(INDEX($N97:$S97,1,miNúmTiempo),NA()),NA())</f>
        <v>#N/A</v>
      </c>
      <c r="I97" s="24" t="e" cm="1">
        <f t="array" ref="I97">IF($A97=I$1,IFERROR(INDEX($N97:$S97,1,miNúmTiempo),NA()),NA())</f>
        <v>#N/A</v>
      </c>
      <c r="J97" s="24" t="e" cm="1">
        <f t="array" ref="J97">IF($A97=J$1,IFERROR(INDEX($N97:$S97,1,miNúmTiempo),NA()),NA())</f>
        <v>#N/A</v>
      </c>
      <c r="K97" s="24" t="e" cm="1">
        <f t="array" ref="K97">IF($A97=K$1,IFERROR(INDEX($N97:$S97,1,miNúmTiempo),NA()),NA())</f>
        <v>#N/A</v>
      </c>
      <c r="L97" s="24" t="e" cm="1">
        <f t="array" ref="L97">IF($A97=L$1,IFERROR(INDEX($N97:$S97,1,miNúmTiempo),NA()),NA())</f>
        <v>#N/A</v>
      </c>
      <c r="M97" s="24" t="e" cm="1">
        <f t="array" ref="M97">IF($A97=M$1,IFERROR(INDEX($N97:$S97,1,miNúmTiempo),NA()),NA())</f>
        <v>#N/A</v>
      </c>
      <c r="N97" s="12" cm="1">
        <f t="array" ref="N97">IF(miNúmTOP=1,IF(Tiempo!$A95="","",Tiempo!D95),IF(TOP!$A95="","",TOP!D95))</f>
        <v>20.6</v>
      </c>
      <c r="O97" s="12" cm="1">
        <f t="array" ref="O97">IF(miNúmTOP=1,IF(Tiempo!$A95="","",Tiempo!E95),IF(TOP!$F95="","",TOP!I95))</f>
        <v>16.600000000000001</v>
      </c>
      <c r="P97" s="12" cm="1">
        <f t="array" ref="P97">IF(miNúmTOP=1,IF(Tiempo!$A95="","",Tiempo!F95),IF(TOP!$K95="","",TOP!N95))</f>
        <v>0.6</v>
      </c>
      <c r="Q97" s="12" cm="1">
        <f t="array" ref="Q97">IF(miNúmTOP=1,IF(Tiempo!$A95="","",Tiempo!G95),IF(TOP!$P95="","",TOP!S95))</f>
        <v>55</v>
      </c>
      <c r="R97" s="12" cm="1">
        <f t="array" ref="R97">IF(miNúmTOP=1,IF(Tiempo!$A95="","",Tiempo!H95),IF(TOP!$U95="","",TOP!X95))</f>
        <v>59</v>
      </c>
      <c r="S97" s="31" cm="1">
        <f t="array" ref="S97">IF(miNúmTOP=1,IF(Tiempo!$A95="","",Tiempo!I95),IF(TOP!$Z95="","",TOP!AC95))</f>
        <v>0</v>
      </c>
    </row>
    <row r="98" spans="1:19" x14ac:dyDescent="0.35">
      <c r="A98" s="13" t="str" cm="1">
        <f t="array" ref="A98">IF(miNúmTOP=1,IF(Tiempo!A96&gt;0,Tiempo!A96 &amp; "",""),
CHOOSE(miNúmTiempo,
IF(TOP!A96&gt;0,TOP!A96 &amp; "",""),
IF(TOP!F96&gt;0,TOP!F96 &amp; "",""),
IF(TOP!K96&gt;0,TOP!K96 &amp; "",""),
IF(TOP!P96&gt;0,TOP!P96 &amp; "",""),
IF(TOP!U96&gt;0,TOP!U96 &amp; "",""),
IF(TOP!Z96&gt;0,TOP!Z96 &amp; "","")))</f>
        <v>Burgos</v>
      </c>
      <c r="B98" s="13" t="str" cm="1">
        <f t="array" ref="B98">IF(miNúmTOP=1,IF(Tiempo!B96&gt;0,Tiempo!B96 &amp; "",""),
CHOOSE(miNúmTiempo,
IF(TOP!B96&gt;0,TOP!B96 &amp; "",""),
IF(TOP!G96&gt;0,TOP!G96 &amp; "",""),
IF(TOP!L96&gt;0,TOP!L96 &amp; "",""),
IF(TOP!Q96&gt;0,TOP!Q96 &amp; "",""),
IF(TOP!V96&gt;0,TOP!V96 &amp; "",""),
IF(TOP!AA96&gt;0,TOP!AA96 &amp; "","")))</f>
        <v>Castilla y León</v>
      </c>
      <c r="C98" s="23" cm="1">
        <f t="array" ref="C98">--IF(miNúmTOP=1,IF(Tiempo!C96&gt;0,Tiempo!C96 &amp; "",NA()),
CHOOSE(miNúmTiempo,
IF(TOP!C96&gt;0,TOP!C96 &amp; "",NA()),
IF(TOP!H96&gt;0,TOP!H96 &amp; "",NA()),
IF(TOP!M96&gt;0,TOP!M96 &amp; "",NA()),
IF(TOP!R96&gt;0,TOP!R96 &amp; "",NA()),
IF(TOP!W96&gt;0,TOP!W96 &amp; "",NA()),
IF(TOP!AB96&gt;0,TOP!AB96 &amp; "",NA())))</f>
        <v>45404</v>
      </c>
      <c r="D98" s="24" t="e" cm="1">
        <f t="array" ref="D98">IF($A98=D$1,IFERROR(INDEX($N98:$S98,1,miNúmTiempo),NA()),NA())</f>
        <v>#N/A</v>
      </c>
      <c r="E98" s="24" t="e" cm="1">
        <f t="array" ref="E98">IF($A98=E$1,IFERROR(INDEX($N98:$S98,1,miNúmTiempo),NA()),NA())</f>
        <v>#N/A</v>
      </c>
      <c r="F98" s="24" t="e" cm="1">
        <f t="array" ref="F98">IF($A98=F$1,IFERROR(INDEX($N98:$S98,1,miNúmTiempo),NA()),NA())</f>
        <v>#N/A</v>
      </c>
      <c r="G98" s="24" t="e" cm="1">
        <f t="array" ref="G98">IF($A98=G$1,IFERROR(INDEX($N98:$S98,1,miNúmTiempo),NA()),NA())</f>
        <v>#N/A</v>
      </c>
      <c r="H98" s="24" t="e" cm="1">
        <f t="array" ref="H98">IF($A98=H$1,IFERROR(INDEX($N98:$S98,1,miNúmTiempo),NA()),NA())</f>
        <v>#N/A</v>
      </c>
      <c r="I98" s="24" t="e" cm="1">
        <f t="array" ref="I98">IF($A98=I$1,IFERROR(INDEX($N98:$S98,1,miNúmTiempo),NA()),NA())</f>
        <v>#N/A</v>
      </c>
      <c r="J98" s="24" t="e" cm="1">
        <f t="array" ref="J98">IF($A98=J$1,IFERROR(INDEX($N98:$S98,1,miNúmTiempo),NA()),NA())</f>
        <v>#N/A</v>
      </c>
      <c r="K98" s="24" t="e" cm="1">
        <f t="array" ref="K98">IF($A98=K$1,IFERROR(INDEX($N98:$S98,1,miNúmTiempo),NA()),NA())</f>
        <v>#N/A</v>
      </c>
      <c r="L98" s="24" t="e" cm="1">
        <f t="array" ref="L98">IF($A98=L$1,IFERROR(INDEX($N98:$S98,1,miNúmTiempo),NA()),NA())</f>
        <v>#N/A</v>
      </c>
      <c r="M98" s="24" t="e" cm="1">
        <f t="array" ref="M98">IF($A98=M$1,IFERROR(INDEX($N98:$S98,1,miNúmTiempo),NA()),NA())</f>
        <v>#N/A</v>
      </c>
      <c r="N98" s="12" cm="1">
        <f t="array" ref="N98">IF(miNúmTOP=1,IF(Tiempo!$A96="","",Tiempo!D96),IF(TOP!$A96="","",TOP!D96))</f>
        <v>13.9</v>
      </c>
      <c r="O98" s="12" cm="1">
        <f t="array" ref="O98">IF(miNúmTOP=1,IF(Tiempo!$A96="","",Tiempo!E96),IF(TOP!$F96="","",TOP!I96))</f>
        <v>14.7</v>
      </c>
      <c r="P98" s="12" cm="1">
        <f t="array" ref="P98">IF(miNúmTOP=1,IF(Tiempo!$A96="","",Tiempo!F96),IF(TOP!$K96="","",TOP!N96))</f>
        <v>-4.0999999999999996</v>
      </c>
      <c r="Q98" s="12" cm="1">
        <f t="array" ref="Q98">IF(miNúmTOP=1,IF(Tiempo!$A96="","",Tiempo!G96),IF(TOP!$P96="","",TOP!S96))</f>
        <v>90</v>
      </c>
      <c r="R98" s="12" cm="1">
        <f t="array" ref="R98">IF(miNúmTOP=1,IF(Tiempo!$A96="","",Tiempo!H96),IF(TOP!$U96="","",TOP!X96))</f>
        <v>64</v>
      </c>
      <c r="S98" s="31" cm="1">
        <f t="array" ref="S98">IF(miNúmTOP=1,IF(Tiempo!$A96="","",Tiempo!I96),IF(TOP!$Z96="","",TOP!AC96))</f>
        <v>0</v>
      </c>
    </row>
    <row r="99" spans="1:19" x14ac:dyDescent="0.35">
      <c r="A99" s="13" t="str" cm="1">
        <f t="array" ref="A99">IF(miNúmTOP=1,IF(Tiempo!A97&gt;0,Tiempo!A97 &amp; "",""),
CHOOSE(miNúmTiempo,
IF(TOP!A97&gt;0,TOP!A97 &amp; "",""),
IF(TOP!F97&gt;0,TOP!F97 &amp; "",""),
IF(TOP!K97&gt;0,TOP!K97 &amp; "",""),
IF(TOP!P97&gt;0,TOP!P97 &amp; "",""),
IF(TOP!U97&gt;0,TOP!U97 &amp; "",""),
IF(TOP!Z97&gt;0,TOP!Z97 &amp; "","")))</f>
        <v>Burgos</v>
      </c>
      <c r="B99" s="13" t="str" cm="1">
        <f t="array" ref="B99">IF(miNúmTOP=1,IF(Tiempo!B97&gt;0,Tiempo!B97 &amp; "",""),
CHOOSE(miNúmTiempo,
IF(TOP!B97&gt;0,TOP!B97 &amp; "",""),
IF(TOP!G97&gt;0,TOP!G97 &amp; "",""),
IF(TOP!L97&gt;0,TOP!L97 &amp; "",""),
IF(TOP!Q97&gt;0,TOP!Q97 &amp; "",""),
IF(TOP!V97&gt;0,TOP!V97 &amp; "",""),
IF(TOP!AA97&gt;0,TOP!AA97 &amp; "","")))</f>
        <v>Castilla y León</v>
      </c>
      <c r="C99" s="23" cm="1">
        <f t="array" ref="C99">--IF(miNúmTOP=1,IF(Tiempo!C97&gt;0,Tiempo!C97 &amp; "",NA()),
CHOOSE(miNúmTiempo,
IF(TOP!C97&gt;0,TOP!C97 &amp; "",NA()),
IF(TOP!H97&gt;0,TOP!H97 &amp; "",NA()),
IF(TOP!M97&gt;0,TOP!M97 &amp; "",NA()),
IF(TOP!R97&gt;0,TOP!R97 &amp; "",NA()),
IF(TOP!W97&gt;0,TOP!W97 &amp; "",NA()),
IF(TOP!AB97&gt;0,TOP!AB97 &amp; "",NA())))</f>
        <v>45405</v>
      </c>
      <c r="D99" s="24" t="e" cm="1">
        <f t="array" ref="D99">IF($A99=D$1,IFERROR(INDEX($N99:$S99,1,miNúmTiempo),NA()),NA())</f>
        <v>#N/A</v>
      </c>
      <c r="E99" s="24" t="e" cm="1">
        <f t="array" ref="E99">IF($A99=E$1,IFERROR(INDEX($N99:$S99,1,miNúmTiempo),NA()),NA())</f>
        <v>#N/A</v>
      </c>
      <c r="F99" s="24" t="e" cm="1">
        <f t="array" ref="F99">IF($A99=F$1,IFERROR(INDEX($N99:$S99,1,miNúmTiempo),NA()),NA())</f>
        <v>#N/A</v>
      </c>
      <c r="G99" s="24" t="e" cm="1">
        <f t="array" ref="G99">IF($A99=G$1,IFERROR(INDEX($N99:$S99,1,miNúmTiempo),NA()),NA())</f>
        <v>#N/A</v>
      </c>
      <c r="H99" s="24" t="e" cm="1">
        <f t="array" ref="H99">IF($A99=H$1,IFERROR(INDEX($N99:$S99,1,miNúmTiempo),NA()),NA())</f>
        <v>#N/A</v>
      </c>
      <c r="I99" s="24" t="e" cm="1">
        <f t="array" ref="I99">IF($A99=I$1,IFERROR(INDEX($N99:$S99,1,miNúmTiempo),NA()),NA())</f>
        <v>#N/A</v>
      </c>
      <c r="J99" s="24" t="e" cm="1">
        <f t="array" ref="J99">IF($A99=J$1,IFERROR(INDEX($N99:$S99,1,miNúmTiempo),NA()),NA())</f>
        <v>#N/A</v>
      </c>
      <c r="K99" s="24" t="e" cm="1">
        <f t="array" ref="K99">IF($A99=K$1,IFERROR(INDEX($N99:$S99,1,miNúmTiempo),NA()),NA())</f>
        <v>#N/A</v>
      </c>
      <c r="L99" s="24" t="e" cm="1">
        <f t="array" ref="L99">IF($A99=L$1,IFERROR(INDEX($N99:$S99,1,miNúmTiempo),NA()),NA())</f>
        <v>#N/A</v>
      </c>
      <c r="M99" s="24" t="e" cm="1">
        <f t="array" ref="M99">IF($A99=M$1,IFERROR(INDEX($N99:$S99,1,miNúmTiempo),NA()),NA())</f>
        <v>#N/A</v>
      </c>
      <c r="N99" s="12" cm="1">
        <f t="array" ref="N99">IF(miNúmTOP=1,IF(Tiempo!$A97="","",Tiempo!D97),IF(TOP!$A97="","",TOP!D97))</f>
        <v>14</v>
      </c>
      <c r="O99" s="12" cm="1">
        <f t="array" ref="O99">IF(miNúmTOP=1,IF(Tiempo!$A97="","",Tiempo!E97),IF(TOP!$F97="","",TOP!I97))</f>
        <v>16.8</v>
      </c>
      <c r="P99" s="12" cm="1">
        <f t="array" ref="P99">IF(miNúmTOP=1,IF(Tiempo!$A97="","",Tiempo!F97),IF(TOP!$K97="","",TOP!N97))</f>
        <v>-5.2</v>
      </c>
      <c r="Q99" s="12" cm="1">
        <f t="array" ref="Q99">IF(miNúmTOP=1,IF(Tiempo!$A97="","",Tiempo!G97),IF(TOP!$P97="","",TOP!S97))</f>
        <v>63</v>
      </c>
      <c r="R99" s="12" cm="1">
        <f t="array" ref="R99">IF(miNúmTOP=1,IF(Tiempo!$A97="","",Tiempo!H97),IF(TOP!$U97="","",TOP!X97))</f>
        <v>49</v>
      </c>
      <c r="S99" s="31" cm="1">
        <f t="array" ref="S99">IF(miNúmTOP=1,IF(Tiempo!$A97="","",Tiempo!I97),IF(TOP!$Z97="","",TOP!AC97))</f>
        <v>22.2</v>
      </c>
    </row>
    <row r="100" spans="1:19" x14ac:dyDescent="0.35">
      <c r="A100" s="13" t="str" cm="1">
        <f t="array" ref="A100">IF(miNúmTOP=1,IF(Tiempo!A98&gt;0,Tiempo!A98 &amp; "",""),
CHOOSE(miNúmTiempo,
IF(TOP!A98&gt;0,TOP!A98 &amp; "",""),
IF(TOP!F98&gt;0,TOP!F98 &amp; "",""),
IF(TOP!K98&gt;0,TOP!K98 &amp; "",""),
IF(TOP!P98&gt;0,TOP!P98 &amp; "",""),
IF(TOP!U98&gt;0,TOP!U98 &amp; "",""),
IF(TOP!Z98&gt;0,TOP!Z98 &amp; "","")))</f>
        <v>Burgos</v>
      </c>
      <c r="B100" s="13" t="str" cm="1">
        <f t="array" ref="B100">IF(miNúmTOP=1,IF(Tiempo!B98&gt;0,Tiempo!B98 &amp; "",""),
CHOOSE(miNúmTiempo,
IF(TOP!B98&gt;0,TOP!B98 &amp; "",""),
IF(TOP!G98&gt;0,TOP!G98 &amp; "",""),
IF(TOP!L98&gt;0,TOP!L98 &amp; "",""),
IF(TOP!Q98&gt;0,TOP!Q98 &amp; "",""),
IF(TOP!V98&gt;0,TOP!V98 &amp; "",""),
IF(TOP!AA98&gt;0,TOP!AA98 &amp; "","")))</f>
        <v>Castilla y León</v>
      </c>
      <c r="C100" s="23" cm="1">
        <f t="array" ref="C100">--IF(miNúmTOP=1,IF(Tiempo!C98&gt;0,Tiempo!C98 &amp; "",NA()),
CHOOSE(miNúmTiempo,
IF(TOP!C98&gt;0,TOP!C98 &amp; "",NA()),
IF(TOP!H98&gt;0,TOP!H98 &amp; "",NA()),
IF(TOP!M98&gt;0,TOP!M98 &amp; "",NA()),
IF(TOP!R98&gt;0,TOP!R98 &amp; "",NA()),
IF(TOP!W98&gt;0,TOP!W98 &amp; "",NA()),
IF(TOP!AB98&gt;0,TOP!AB98 &amp; "",NA())))</f>
        <v>45406</v>
      </c>
      <c r="D100" s="24" t="e" cm="1">
        <f t="array" ref="D100">IF($A100=D$1,IFERROR(INDEX($N100:$S100,1,miNúmTiempo),NA()),NA())</f>
        <v>#N/A</v>
      </c>
      <c r="E100" s="24" t="e" cm="1">
        <f t="array" ref="E100">IF($A100=E$1,IFERROR(INDEX($N100:$S100,1,miNúmTiempo),NA()),NA())</f>
        <v>#N/A</v>
      </c>
      <c r="F100" s="24" t="e" cm="1">
        <f t="array" ref="F100">IF($A100=F$1,IFERROR(INDEX($N100:$S100,1,miNúmTiempo),NA()),NA())</f>
        <v>#N/A</v>
      </c>
      <c r="G100" s="24" t="e" cm="1">
        <f t="array" ref="G100">IF($A100=G$1,IFERROR(INDEX($N100:$S100,1,miNúmTiempo),NA()),NA())</f>
        <v>#N/A</v>
      </c>
      <c r="H100" s="24" t="e" cm="1">
        <f t="array" ref="H100">IF($A100=H$1,IFERROR(INDEX($N100:$S100,1,miNúmTiempo),NA()),NA())</f>
        <v>#N/A</v>
      </c>
      <c r="I100" s="24" t="e" cm="1">
        <f t="array" ref="I100">IF($A100=I$1,IFERROR(INDEX($N100:$S100,1,miNúmTiempo),NA()),NA())</f>
        <v>#N/A</v>
      </c>
      <c r="J100" s="24" t="e" cm="1">
        <f t="array" ref="J100">IF($A100=J$1,IFERROR(INDEX($N100:$S100,1,miNúmTiempo),NA()),NA())</f>
        <v>#N/A</v>
      </c>
      <c r="K100" s="24" t="e" cm="1">
        <f t="array" ref="K100">IF($A100=K$1,IFERROR(INDEX($N100:$S100,1,miNúmTiempo),NA()),NA())</f>
        <v>#N/A</v>
      </c>
      <c r="L100" s="24" t="e" cm="1">
        <f t="array" ref="L100">IF($A100=L$1,IFERROR(INDEX($N100:$S100,1,miNúmTiempo),NA()),NA())</f>
        <v>#N/A</v>
      </c>
      <c r="M100" s="24" t="e" cm="1">
        <f t="array" ref="M100">IF($A100=M$1,IFERROR(INDEX($N100:$S100,1,miNúmTiempo),NA()),NA())</f>
        <v>#N/A</v>
      </c>
      <c r="N100" s="12" cm="1">
        <f t="array" ref="N100">IF(miNúmTOP=1,IF(Tiempo!$A98="","",Tiempo!D98),IF(TOP!$A98="","",TOP!D98))</f>
        <v>17.600000000000001</v>
      </c>
      <c r="O100" s="12" cm="1">
        <f t="array" ref="O100">IF(miNúmTOP=1,IF(Tiempo!$A98="","",Tiempo!E98),IF(TOP!$F98="","",TOP!I98))</f>
        <v>15.3</v>
      </c>
      <c r="P100" s="12" cm="1">
        <f t="array" ref="P100">IF(miNúmTOP=1,IF(Tiempo!$A98="","",Tiempo!F98),IF(TOP!$K98="","",TOP!N98))</f>
        <v>-4.3</v>
      </c>
      <c r="Q100" s="12" cm="1">
        <f t="array" ref="Q100">IF(miNúmTOP=1,IF(Tiempo!$A98="","",Tiempo!G98),IF(TOP!$P98="","",TOP!S98))</f>
        <v>48</v>
      </c>
      <c r="R100" s="12" cm="1">
        <f t="array" ref="R100">IF(miNúmTOP=1,IF(Tiempo!$A98="","",Tiempo!H98),IF(TOP!$U98="","",TOP!X98))</f>
        <v>39</v>
      </c>
      <c r="S100" s="31" cm="1">
        <f t="array" ref="S100">IF(miNúmTOP=1,IF(Tiempo!$A98="","",Tiempo!I98),IF(TOP!$Z98="","",TOP!AC98))</f>
        <v>0.1</v>
      </c>
    </row>
    <row r="101" spans="1:19" x14ac:dyDescent="0.35">
      <c r="A101" s="13" t="str" cm="1">
        <f t="array" ref="A101">IF(miNúmTOP=1,IF(Tiempo!A99&gt;0,Tiempo!A99 &amp; "",""),
CHOOSE(miNúmTiempo,
IF(TOP!A99&gt;0,TOP!A99 &amp; "",""),
IF(TOP!F99&gt;0,TOP!F99 &amp; "",""),
IF(TOP!K99&gt;0,TOP!K99 &amp; "",""),
IF(TOP!P99&gt;0,TOP!P99 &amp; "",""),
IF(TOP!U99&gt;0,TOP!U99 &amp; "",""),
IF(TOP!Z99&gt;0,TOP!Z99 &amp; "","")))</f>
        <v>Burgos</v>
      </c>
      <c r="B101" s="13" t="str" cm="1">
        <f t="array" ref="B101">IF(miNúmTOP=1,IF(Tiempo!B99&gt;0,Tiempo!B99 &amp; "",""),
CHOOSE(miNúmTiempo,
IF(TOP!B99&gt;0,TOP!B99 &amp; "",""),
IF(TOP!G99&gt;0,TOP!G99 &amp; "",""),
IF(TOP!L99&gt;0,TOP!L99 &amp; "",""),
IF(TOP!Q99&gt;0,TOP!Q99 &amp; "",""),
IF(TOP!V99&gt;0,TOP!V99 &amp; "",""),
IF(TOP!AA99&gt;0,TOP!AA99 &amp; "","")))</f>
        <v>Castilla y León</v>
      </c>
      <c r="C101" s="23" cm="1">
        <f t="array" ref="C101">--IF(miNúmTOP=1,IF(Tiempo!C99&gt;0,Tiempo!C99 &amp; "",NA()),
CHOOSE(miNúmTiempo,
IF(TOP!C99&gt;0,TOP!C99 &amp; "",NA()),
IF(TOP!H99&gt;0,TOP!H99 &amp; "",NA()),
IF(TOP!M99&gt;0,TOP!M99 &amp; "",NA()),
IF(TOP!R99&gt;0,TOP!R99 &amp; "",NA()),
IF(TOP!W99&gt;0,TOP!W99 &amp; "",NA()),
IF(TOP!AB99&gt;0,TOP!AB99 &amp; "",NA())))</f>
        <v>45407</v>
      </c>
      <c r="D101" s="24" t="e" cm="1">
        <f t="array" ref="D101">IF($A101=D$1,IFERROR(INDEX($N101:$S101,1,miNúmTiempo),NA()),NA())</f>
        <v>#N/A</v>
      </c>
      <c r="E101" s="24" t="e" cm="1">
        <f t="array" ref="E101">IF($A101=E$1,IFERROR(INDEX($N101:$S101,1,miNúmTiempo),NA()),NA())</f>
        <v>#N/A</v>
      </c>
      <c r="F101" s="24" t="e" cm="1">
        <f t="array" ref="F101">IF($A101=F$1,IFERROR(INDEX($N101:$S101,1,miNúmTiempo),NA()),NA())</f>
        <v>#N/A</v>
      </c>
      <c r="G101" s="24" t="e" cm="1">
        <f t="array" ref="G101">IF($A101=G$1,IFERROR(INDEX($N101:$S101,1,miNúmTiempo),NA()),NA())</f>
        <v>#N/A</v>
      </c>
      <c r="H101" s="24" t="e" cm="1">
        <f t="array" ref="H101">IF($A101=H$1,IFERROR(INDEX($N101:$S101,1,miNúmTiempo),NA()),NA())</f>
        <v>#N/A</v>
      </c>
      <c r="I101" s="24" t="e" cm="1">
        <f t="array" ref="I101">IF($A101=I$1,IFERROR(INDEX($N101:$S101,1,miNúmTiempo),NA()),NA())</f>
        <v>#N/A</v>
      </c>
      <c r="J101" s="24" t="e" cm="1">
        <f t="array" ref="J101">IF($A101=J$1,IFERROR(INDEX($N101:$S101,1,miNúmTiempo),NA()),NA())</f>
        <v>#N/A</v>
      </c>
      <c r="K101" s="24" t="e" cm="1">
        <f t="array" ref="K101">IF($A101=K$1,IFERROR(INDEX($N101:$S101,1,miNúmTiempo),NA()),NA())</f>
        <v>#N/A</v>
      </c>
      <c r="L101" s="24" t="e" cm="1">
        <f t="array" ref="L101">IF($A101=L$1,IFERROR(INDEX($N101:$S101,1,miNúmTiempo),NA()),NA())</f>
        <v>#N/A</v>
      </c>
      <c r="M101" s="24" t="e" cm="1">
        <f t="array" ref="M101">IF($A101=M$1,IFERROR(INDEX($N101:$S101,1,miNúmTiempo),NA()),NA())</f>
        <v>#N/A</v>
      </c>
      <c r="N101" s="12" cm="1">
        <f t="array" ref="N101">IF(miNúmTOP=1,IF(Tiempo!$A99="","",Tiempo!D99),IF(TOP!$A99="","",TOP!D99))</f>
        <v>17.8</v>
      </c>
      <c r="O101" s="12" cm="1">
        <f t="array" ref="O101">IF(miNúmTOP=1,IF(Tiempo!$A99="","",Tiempo!E99),IF(TOP!$F99="","",TOP!I99))</f>
        <v>15.8</v>
      </c>
      <c r="P101" s="12" cm="1">
        <f t="array" ref="P101">IF(miNúmTOP=1,IF(Tiempo!$A99="","",Tiempo!F99),IF(TOP!$K99="","",TOP!N99))</f>
        <v>-2.7</v>
      </c>
      <c r="Q101" s="12" cm="1">
        <f t="array" ref="Q101">IF(miNúmTOP=1,IF(Tiempo!$A99="","",Tiempo!G99),IF(TOP!$P99="","",TOP!S99))</f>
        <v>47</v>
      </c>
      <c r="R101" s="12" cm="1">
        <f t="array" ref="R101">IF(miNúmTOP=1,IF(Tiempo!$A99="","",Tiempo!H99),IF(TOP!$U99="","",TOP!X99))</f>
        <v>42</v>
      </c>
      <c r="S101" s="31" cm="1">
        <f t="array" ref="S101">IF(miNúmTOP=1,IF(Tiempo!$A99="","",Tiempo!I99),IF(TOP!$Z99="","",TOP!AC99))</f>
        <v>1.8</v>
      </c>
    </row>
    <row r="102" spans="1:19" x14ac:dyDescent="0.35">
      <c r="A102" s="13" t="str" cm="1">
        <f t="array" ref="A102">IF(miNúmTOP=1,IF(Tiempo!A100&gt;0,Tiempo!A100 &amp; "",""),
CHOOSE(miNúmTiempo,
IF(TOP!A100&gt;0,TOP!A100 &amp; "",""),
IF(TOP!F100&gt;0,TOP!F100 &amp; "",""),
IF(TOP!K100&gt;0,TOP!K100 &amp; "",""),
IF(TOP!P100&gt;0,TOP!P100 &amp; "",""),
IF(TOP!U100&gt;0,TOP!U100 &amp; "",""),
IF(TOP!Z100&gt;0,TOP!Z100 &amp; "","")))</f>
        <v>Sevilla</v>
      </c>
      <c r="B102" s="13" t="str" cm="1">
        <f t="array" ref="B102">IF(miNúmTOP=1,IF(Tiempo!B100&gt;0,Tiempo!B100 &amp; "",""),
CHOOSE(miNúmTiempo,
IF(TOP!B100&gt;0,TOP!B100 &amp; "",""),
IF(TOP!G100&gt;0,TOP!G100 &amp; "",""),
IF(TOP!L100&gt;0,TOP!L100 &amp; "",""),
IF(TOP!Q100&gt;0,TOP!Q100 &amp; "",""),
IF(TOP!V100&gt;0,TOP!V100 &amp; "",""),
IF(TOP!AA100&gt;0,TOP!AA100 &amp; "","")))</f>
        <v>Andalucía</v>
      </c>
      <c r="C102" s="23" cm="1">
        <f t="array" ref="C102">--IF(miNúmTOP=1,IF(Tiempo!C100&gt;0,Tiempo!C100 &amp; "",NA()),
CHOOSE(miNúmTiempo,
IF(TOP!C100&gt;0,TOP!C100 &amp; "",NA()),
IF(TOP!H100&gt;0,TOP!H100 &amp; "",NA()),
IF(TOP!M100&gt;0,TOP!M100 &amp; "",NA()),
IF(TOP!R100&gt;0,TOP!R100 &amp; "",NA()),
IF(TOP!W100&gt;0,TOP!W100 &amp; "",NA()),
IF(TOP!AB100&gt;0,TOP!AB100 &amp; "",NA())))</f>
        <v>45394</v>
      </c>
      <c r="D102" s="24" t="e" cm="1">
        <f t="array" ref="D102">IF($A102=D$1,IFERROR(INDEX($N102:$S102,1,miNúmTiempo),NA()),NA())</f>
        <v>#N/A</v>
      </c>
      <c r="E102" s="24" t="e" cm="1">
        <f t="array" ref="E102">IF($A102=E$1,IFERROR(INDEX($N102:$S102,1,miNúmTiempo),NA()),NA())</f>
        <v>#N/A</v>
      </c>
      <c r="F102" s="24" t="e" cm="1">
        <f t="array" ref="F102">IF($A102=F$1,IFERROR(INDEX($N102:$S102,1,miNúmTiempo),NA()),NA())</f>
        <v>#N/A</v>
      </c>
      <c r="G102" s="24" t="e" cm="1">
        <f t="array" ref="G102">IF($A102=G$1,IFERROR(INDEX($N102:$S102,1,miNúmTiempo),NA()),NA())</f>
        <v>#N/A</v>
      </c>
      <c r="H102" s="24" t="e" cm="1">
        <f t="array" ref="H102">IF($A102=H$1,IFERROR(INDEX($N102:$S102,1,miNúmTiempo),NA()),NA())</f>
        <v>#N/A</v>
      </c>
      <c r="I102" s="24" t="e" cm="1">
        <f t="array" ref="I102">IF($A102=I$1,IFERROR(INDEX($N102:$S102,1,miNúmTiempo),NA()),NA())</f>
        <v>#N/A</v>
      </c>
      <c r="J102" s="24" t="e" cm="1">
        <f t="array" ref="J102">IF($A102=J$1,IFERROR(INDEX($N102:$S102,1,miNúmTiempo),NA()),NA())</f>
        <v>#N/A</v>
      </c>
      <c r="K102" s="24" t="e" cm="1">
        <f t="array" ref="K102">IF($A102=K$1,IFERROR(INDEX($N102:$S102,1,miNúmTiempo),NA()),NA())</f>
        <v>#N/A</v>
      </c>
      <c r="L102" s="24" t="e" cm="1">
        <f t="array" ref="L102">IF($A102=L$1,IFERROR(INDEX($N102:$S102,1,miNúmTiempo),NA()),NA())</f>
        <v>#N/A</v>
      </c>
      <c r="M102" s="24" t="e" cm="1">
        <f t="array" ref="M102">IF($A102=M$1,IFERROR(INDEX($N102:$S102,1,miNúmTiempo),NA()),NA())</f>
        <v>#N/A</v>
      </c>
      <c r="N102" s="12" cm="1">
        <f t="array" ref="N102">IF(miNúmTOP=1,IF(Tiempo!$A100="","",Tiempo!D100),IF(TOP!$A100="","",TOP!D100))</f>
        <v>28.3</v>
      </c>
      <c r="O102" s="12" cm="1">
        <f t="array" ref="O102">IF(miNúmTOP=1,IF(Tiempo!$A100="","",Tiempo!E100),IF(TOP!$F100="","",TOP!I100))</f>
        <v>15.5</v>
      </c>
      <c r="P102" s="12" cm="1">
        <f t="array" ref="P102">IF(miNúmTOP=1,IF(Tiempo!$A100="","",Tiempo!F100),IF(TOP!$K100="","",TOP!N100))</f>
        <v>4.5999999999999996</v>
      </c>
      <c r="Q102" s="12" cm="1">
        <f t="array" ref="Q102">IF(miNúmTOP=1,IF(Tiempo!$A100="","",Tiempo!G100),IF(TOP!$P100="","",TOP!S100))</f>
        <v>45</v>
      </c>
      <c r="R102" s="12" cm="1">
        <f t="array" ref="R102">IF(miNúmTOP=1,IF(Tiempo!$A100="","",Tiempo!H100),IF(TOP!$U100="","",TOP!X100))</f>
        <v>26</v>
      </c>
      <c r="S102" s="31" cm="1">
        <f t="array" ref="S102">IF(miNúmTOP=1,IF(Tiempo!$A100="","",Tiempo!I100),IF(TOP!$Z100="","",TOP!AC100))</f>
        <v>0</v>
      </c>
    </row>
    <row r="103" spans="1:19" x14ac:dyDescent="0.35">
      <c r="A103" s="13" t="str" cm="1">
        <f t="array" ref="A103">IF(miNúmTOP=1,IF(Tiempo!A101&gt;0,Tiempo!A101 &amp; "",""),
CHOOSE(miNúmTiempo,
IF(TOP!A101&gt;0,TOP!A101 &amp; "",""),
IF(TOP!F101&gt;0,TOP!F101 &amp; "",""),
IF(TOP!K101&gt;0,TOP!K101 &amp; "",""),
IF(TOP!P101&gt;0,TOP!P101 &amp; "",""),
IF(TOP!U101&gt;0,TOP!U101 &amp; "",""),
IF(TOP!Z101&gt;0,TOP!Z101 &amp; "","")))</f>
        <v>Sevilla</v>
      </c>
      <c r="B103" s="13" t="str" cm="1">
        <f t="array" ref="B103">IF(miNúmTOP=1,IF(Tiempo!B101&gt;0,Tiempo!B101 &amp; "",""),
CHOOSE(miNúmTiempo,
IF(TOP!B101&gt;0,TOP!B101 &amp; "",""),
IF(TOP!G101&gt;0,TOP!G101 &amp; "",""),
IF(TOP!L101&gt;0,TOP!L101 &amp; "",""),
IF(TOP!Q101&gt;0,TOP!Q101 &amp; "",""),
IF(TOP!V101&gt;0,TOP!V101 &amp; "",""),
IF(TOP!AA101&gt;0,TOP!AA101 &amp; "","")))</f>
        <v>Andalucía</v>
      </c>
      <c r="C103" s="23" cm="1">
        <f t="array" ref="C103">--IF(miNúmTOP=1,IF(Tiempo!C101&gt;0,Tiempo!C101 &amp; "",NA()),
CHOOSE(miNúmTiempo,
IF(TOP!C101&gt;0,TOP!C101 &amp; "",NA()),
IF(TOP!H101&gt;0,TOP!H101 &amp; "",NA()),
IF(TOP!M101&gt;0,TOP!M101 &amp; "",NA()),
IF(TOP!R101&gt;0,TOP!R101 &amp; "",NA()),
IF(TOP!W101&gt;0,TOP!W101 &amp; "",NA()),
IF(TOP!AB101&gt;0,TOP!AB101 &amp; "",NA())))</f>
        <v>45395</v>
      </c>
      <c r="D103" s="24" t="e" cm="1">
        <f t="array" ref="D103">IF($A103=D$1,IFERROR(INDEX($N103:$S103,1,miNúmTiempo),NA()),NA())</f>
        <v>#N/A</v>
      </c>
      <c r="E103" s="24" t="e" cm="1">
        <f t="array" ref="E103">IF($A103=E$1,IFERROR(INDEX($N103:$S103,1,miNúmTiempo),NA()),NA())</f>
        <v>#N/A</v>
      </c>
      <c r="F103" s="24" t="e" cm="1">
        <f t="array" ref="F103">IF($A103=F$1,IFERROR(INDEX($N103:$S103,1,miNúmTiempo),NA()),NA())</f>
        <v>#N/A</v>
      </c>
      <c r="G103" s="24" t="e" cm="1">
        <f t="array" ref="G103">IF($A103=G$1,IFERROR(INDEX($N103:$S103,1,miNúmTiempo),NA()),NA())</f>
        <v>#N/A</v>
      </c>
      <c r="H103" s="24" t="e" cm="1">
        <f t="array" ref="H103">IF($A103=H$1,IFERROR(INDEX($N103:$S103,1,miNúmTiempo),NA()),NA())</f>
        <v>#N/A</v>
      </c>
      <c r="I103" s="24" t="e" cm="1">
        <f t="array" ref="I103">IF($A103=I$1,IFERROR(INDEX($N103:$S103,1,miNúmTiempo),NA()),NA())</f>
        <v>#N/A</v>
      </c>
      <c r="J103" s="24" t="e" cm="1">
        <f t="array" ref="J103">IF($A103=J$1,IFERROR(INDEX($N103:$S103,1,miNúmTiempo),NA()),NA())</f>
        <v>#N/A</v>
      </c>
      <c r="K103" s="24" t="e" cm="1">
        <f t="array" ref="K103">IF($A103=K$1,IFERROR(INDEX($N103:$S103,1,miNúmTiempo),NA()),NA())</f>
        <v>#N/A</v>
      </c>
      <c r="L103" s="24" t="e" cm="1">
        <f t="array" ref="L103">IF($A103=L$1,IFERROR(INDEX($N103:$S103,1,miNúmTiempo),NA()),NA())</f>
        <v>#N/A</v>
      </c>
      <c r="M103" s="24" t="e" cm="1">
        <f t="array" ref="M103">IF($A103=M$1,IFERROR(INDEX($N103:$S103,1,miNúmTiempo),NA()),NA())</f>
        <v>#N/A</v>
      </c>
      <c r="N103" s="12" cm="1">
        <f t="array" ref="N103">IF(miNúmTOP=1,IF(Tiempo!$A101="","",Tiempo!D101),IF(TOP!$A101="","",TOP!D101))</f>
        <v>30</v>
      </c>
      <c r="O103" s="12" cm="1">
        <f t="array" ref="O103">IF(miNúmTOP=1,IF(Tiempo!$A101="","",Tiempo!E101),IF(TOP!$F101="","",TOP!I101))</f>
        <v>15.1</v>
      </c>
      <c r="P103" s="12" cm="1">
        <f t="array" ref="P103">IF(miNúmTOP=1,IF(Tiempo!$A101="","",Tiempo!F101),IF(TOP!$K101="","",TOP!N101))</f>
        <v>6.5</v>
      </c>
      <c r="Q103" s="12" cm="1">
        <f t="array" ref="Q103">IF(miNúmTOP=1,IF(Tiempo!$A101="","",Tiempo!G101),IF(TOP!$P101="","",TOP!S101))</f>
        <v>36</v>
      </c>
      <c r="R103" s="12" cm="1">
        <f t="array" ref="R103">IF(miNúmTOP=1,IF(Tiempo!$A101="","",Tiempo!H101),IF(TOP!$U101="","",TOP!X101))</f>
        <v>26</v>
      </c>
      <c r="S103" s="31" cm="1">
        <f t="array" ref="S103">IF(miNúmTOP=1,IF(Tiempo!$A101="","",Tiempo!I101),IF(TOP!$Z101="","",TOP!AC101))</f>
        <v>0</v>
      </c>
    </row>
    <row r="104" spans="1:19" x14ac:dyDescent="0.35">
      <c r="A104" s="13" t="str" cm="1">
        <f t="array" ref="A104">IF(miNúmTOP=1,IF(Tiempo!A102&gt;0,Tiempo!A102 &amp; "",""),
CHOOSE(miNúmTiempo,
IF(TOP!A102&gt;0,TOP!A102 &amp; "",""),
IF(TOP!F102&gt;0,TOP!F102 &amp; "",""),
IF(TOP!K102&gt;0,TOP!K102 &amp; "",""),
IF(TOP!P102&gt;0,TOP!P102 &amp; "",""),
IF(TOP!U102&gt;0,TOP!U102 &amp; "",""),
IF(TOP!Z102&gt;0,TOP!Z102 &amp; "","")))</f>
        <v>Sevilla</v>
      </c>
      <c r="B104" s="13" t="str" cm="1">
        <f t="array" ref="B104">IF(miNúmTOP=1,IF(Tiempo!B102&gt;0,Tiempo!B102 &amp; "",""),
CHOOSE(miNúmTiempo,
IF(TOP!B102&gt;0,TOP!B102 &amp; "",""),
IF(TOP!G102&gt;0,TOP!G102 &amp; "",""),
IF(TOP!L102&gt;0,TOP!L102 &amp; "",""),
IF(TOP!Q102&gt;0,TOP!Q102 &amp; "",""),
IF(TOP!V102&gt;0,TOP!V102 &amp; "",""),
IF(TOP!AA102&gt;0,TOP!AA102 &amp; "","")))</f>
        <v>Andalucía</v>
      </c>
      <c r="C104" s="23" cm="1">
        <f t="array" ref="C104">--IF(miNúmTOP=1,IF(Tiempo!C102&gt;0,Tiempo!C102 &amp; "",NA()),
CHOOSE(miNúmTiempo,
IF(TOP!C102&gt;0,TOP!C102 &amp; "",NA()),
IF(TOP!H102&gt;0,TOP!H102 &amp; "",NA()),
IF(TOP!M102&gt;0,TOP!M102 &amp; "",NA()),
IF(TOP!R102&gt;0,TOP!R102 &amp; "",NA()),
IF(TOP!W102&gt;0,TOP!W102 &amp; "",NA()),
IF(TOP!AB102&gt;0,TOP!AB102 &amp; "",NA())))</f>
        <v>45396</v>
      </c>
      <c r="D104" s="24" t="e" cm="1">
        <f t="array" ref="D104">IF($A104=D$1,IFERROR(INDEX($N104:$S104,1,miNúmTiempo),NA()),NA())</f>
        <v>#N/A</v>
      </c>
      <c r="E104" s="24" t="e" cm="1">
        <f t="array" ref="E104">IF($A104=E$1,IFERROR(INDEX($N104:$S104,1,miNúmTiempo),NA()),NA())</f>
        <v>#N/A</v>
      </c>
      <c r="F104" s="24" t="e" cm="1">
        <f t="array" ref="F104">IF($A104=F$1,IFERROR(INDEX($N104:$S104,1,miNúmTiempo),NA()),NA())</f>
        <v>#N/A</v>
      </c>
      <c r="G104" s="24" t="e" cm="1">
        <f t="array" ref="G104">IF($A104=G$1,IFERROR(INDEX($N104:$S104,1,miNúmTiempo),NA()),NA())</f>
        <v>#N/A</v>
      </c>
      <c r="H104" s="24" t="e" cm="1">
        <f t="array" ref="H104">IF($A104=H$1,IFERROR(INDEX($N104:$S104,1,miNúmTiempo),NA()),NA())</f>
        <v>#N/A</v>
      </c>
      <c r="I104" s="24" t="e" cm="1">
        <f t="array" ref="I104">IF($A104=I$1,IFERROR(INDEX($N104:$S104,1,miNúmTiempo),NA()),NA())</f>
        <v>#N/A</v>
      </c>
      <c r="J104" s="24" t="e" cm="1">
        <f t="array" ref="J104">IF($A104=J$1,IFERROR(INDEX($N104:$S104,1,miNúmTiempo),NA()),NA())</f>
        <v>#N/A</v>
      </c>
      <c r="K104" s="24" t="e" cm="1">
        <f t="array" ref="K104">IF($A104=K$1,IFERROR(INDEX($N104:$S104,1,miNúmTiempo),NA()),NA())</f>
        <v>#N/A</v>
      </c>
      <c r="L104" s="24" t="e" cm="1">
        <f t="array" ref="L104">IF($A104=L$1,IFERROR(INDEX($N104:$S104,1,miNúmTiempo),NA()),NA())</f>
        <v>#N/A</v>
      </c>
      <c r="M104" s="24" t="e" cm="1">
        <f t="array" ref="M104">IF($A104=M$1,IFERROR(INDEX($N104:$S104,1,miNúmTiempo),NA()),NA())</f>
        <v>#N/A</v>
      </c>
      <c r="N104" s="12" cm="1">
        <f t="array" ref="N104">IF(miNúmTOP=1,IF(Tiempo!$A102="","",Tiempo!D102),IF(TOP!$A102="","",TOP!D102))</f>
        <v>30.8</v>
      </c>
      <c r="O104" s="12" cm="1">
        <f t="array" ref="O104">IF(miNúmTOP=1,IF(Tiempo!$A102="","",Tiempo!E102),IF(TOP!$F102="","",TOP!I102))</f>
        <v>17.5</v>
      </c>
      <c r="P104" s="12" cm="1">
        <f t="array" ref="P104">IF(miNúmTOP=1,IF(Tiempo!$A102="","",Tiempo!F102),IF(TOP!$K102="","",TOP!N102))</f>
        <v>7.9</v>
      </c>
      <c r="Q104" s="12" cm="1">
        <f t="array" ref="Q104">IF(miNúmTOP=1,IF(Tiempo!$A102="","",Tiempo!G102),IF(TOP!$P102="","",TOP!S102))</f>
        <v>42</v>
      </c>
      <c r="R104" s="12" cm="1">
        <f t="array" ref="R104">IF(miNúmTOP=1,IF(Tiempo!$A102="","",Tiempo!H102),IF(TOP!$U102="","",TOP!X102))</f>
        <v>50</v>
      </c>
      <c r="S104" s="31" cm="1">
        <f t="array" ref="S104">IF(miNúmTOP=1,IF(Tiempo!$A102="","",Tiempo!I102),IF(TOP!$Z102="","",TOP!AC102))</f>
        <v>0</v>
      </c>
    </row>
    <row r="105" spans="1:19" x14ac:dyDescent="0.35">
      <c r="A105" s="13" t="str" cm="1">
        <f t="array" ref="A105">IF(miNúmTOP=1,IF(Tiempo!A103&gt;0,Tiempo!A103 &amp; "",""),
CHOOSE(miNúmTiempo,
IF(TOP!A103&gt;0,TOP!A103 &amp; "",""),
IF(TOP!F103&gt;0,TOP!F103 &amp; "",""),
IF(TOP!K103&gt;0,TOP!K103 &amp; "",""),
IF(TOP!P103&gt;0,TOP!P103 &amp; "",""),
IF(TOP!U103&gt;0,TOP!U103 &amp; "",""),
IF(TOP!Z103&gt;0,TOP!Z103 &amp; "","")))</f>
        <v>Sevilla</v>
      </c>
      <c r="B105" s="13" t="str" cm="1">
        <f t="array" ref="B105">IF(miNúmTOP=1,IF(Tiempo!B103&gt;0,Tiempo!B103 &amp; "",""),
CHOOSE(miNúmTiempo,
IF(TOP!B103&gt;0,TOP!B103 &amp; "",""),
IF(TOP!G103&gt;0,TOP!G103 &amp; "",""),
IF(TOP!L103&gt;0,TOP!L103 &amp; "",""),
IF(TOP!Q103&gt;0,TOP!Q103 &amp; "",""),
IF(TOP!V103&gt;0,TOP!V103 &amp; "",""),
IF(TOP!AA103&gt;0,TOP!AA103 &amp; "","")))</f>
        <v>Andalucía</v>
      </c>
      <c r="C105" s="23" cm="1">
        <f t="array" ref="C105">--IF(miNúmTOP=1,IF(Tiempo!C103&gt;0,Tiempo!C103 &amp; "",NA()),
CHOOSE(miNúmTiempo,
IF(TOP!C103&gt;0,TOP!C103 &amp; "",NA()),
IF(TOP!H103&gt;0,TOP!H103 &amp; "",NA()),
IF(TOP!M103&gt;0,TOP!M103 &amp; "",NA()),
IF(TOP!R103&gt;0,TOP!R103 &amp; "",NA()),
IF(TOP!W103&gt;0,TOP!W103 &amp; "",NA()),
IF(TOP!AB103&gt;0,TOP!AB103 &amp; "",NA())))</f>
        <v>45397</v>
      </c>
      <c r="D105" s="24" t="e" cm="1">
        <f t="array" ref="D105">IF($A105=D$1,IFERROR(INDEX($N105:$S105,1,miNúmTiempo),NA()),NA())</f>
        <v>#N/A</v>
      </c>
      <c r="E105" s="24" t="e" cm="1">
        <f t="array" ref="E105">IF($A105=E$1,IFERROR(INDEX($N105:$S105,1,miNúmTiempo),NA()),NA())</f>
        <v>#N/A</v>
      </c>
      <c r="F105" s="24" t="e" cm="1">
        <f t="array" ref="F105">IF($A105=F$1,IFERROR(INDEX($N105:$S105,1,miNúmTiempo),NA()),NA())</f>
        <v>#N/A</v>
      </c>
      <c r="G105" s="24" t="e" cm="1">
        <f t="array" ref="G105">IF($A105=G$1,IFERROR(INDEX($N105:$S105,1,miNúmTiempo),NA()),NA())</f>
        <v>#N/A</v>
      </c>
      <c r="H105" s="24" t="e" cm="1">
        <f t="array" ref="H105">IF($A105=H$1,IFERROR(INDEX($N105:$S105,1,miNúmTiempo),NA()),NA())</f>
        <v>#N/A</v>
      </c>
      <c r="I105" s="24" t="e" cm="1">
        <f t="array" ref="I105">IF($A105=I$1,IFERROR(INDEX($N105:$S105,1,miNúmTiempo),NA()),NA())</f>
        <v>#N/A</v>
      </c>
      <c r="J105" s="24" t="e" cm="1">
        <f t="array" ref="J105">IF($A105=J$1,IFERROR(INDEX($N105:$S105,1,miNúmTiempo),NA()),NA())</f>
        <v>#N/A</v>
      </c>
      <c r="K105" s="24" t="e" cm="1">
        <f t="array" ref="K105">IF($A105=K$1,IFERROR(INDEX($N105:$S105,1,miNúmTiempo),NA()),NA())</f>
        <v>#N/A</v>
      </c>
      <c r="L105" s="24" t="e" cm="1">
        <f t="array" ref="L105">IF($A105=L$1,IFERROR(INDEX($N105:$S105,1,miNúmTiempo),NA()),NA())</f>
        <v>#N/A</v>
      </c>
      <c r="M105" s="24" t="e" cm="1">
        <f t="array" ref="M105">IF($A105=M$1,IFERROR(INDEX($N105:$S105,1,miNúmTiempo),NA()),NA())</f>
        <v>#N/A</v>
      </c>
      <c r="N105" s="12" cm="1">
        <f t="array" ref="N105">IF(miNúmTOP=1,IF(Tiempo!$A103="","",Tiempo!D103),IF(TOP!$A103="","",TOP!D103))</f>
        <v>31.8</v>
      </c>
      <c r="O105" s="12" cm="1">
        <f t="array" ref="O105">IF(miNúmTOP=1,IF(Tiempo!$A103="","",Tiempo!E103),IF(TOP!$F103="","",TOP!I103))</f>
        <v>17.5</v>
      </c>
      <c r="P105" s="12" cm="1">
        <f t="array" ref="P105">IF(miNúmTOP=1,IF(Tiempo!$A103="","",Tiempo!F103),IF(TOP!$K103="","",TOP!N103))</f>
        <v>4.9000000000000004</v>
      </c>
      <c r="Q105" s="12" cm="1">
        <f t="array" ref="Q105">IF(miNúmTOP=1,IF(Tiempo!$A103="","",Tiempo!G103),IF(TOP!$P103="","",TOP!S103))</f>
        <v>56</v>
      </c>
      <c r="R105" s="12" cm="1">
        <f t="array" ref="R105">IF(miNúmTOP=1,IF(Tiempo!$A103="","",Tiempo!H103),IF(TOP!$U103="","",TOP!X103))</f>
        <v>49</v>
      </c>
      <c r="S105" s="31" cm="1">
        <f t="array" ref="S105">IF(miNúmTOP=1,IF(Tiempo!$A103="","",Tiempo!I103),IF(TOP!$Z103="","",TOP!AC103))</f>
        <v>0.8</v>
      </c>
    </row>
    <row r="106" spans="1:19" x14ac:dyDescent="0.35">
      <c r="A106" s="13" t="str" cm="1">
        <f t="array" ref="A106">IF(miNúmTOP=1,IF(Tiempo!A104&gt;0,Tiempo!A104 &amp; "",""),
CHOOSE(miNúmTiempo,
IF(TOP!A104&gt;0,TOP!A104 &amp; "",""),
IF(TOP!F104&gt;0,TOP!F104 &amp; "",""),
IF(TOP!K104&gt;0,TOP!K104 &amp; "",""),
IF(TOP!P104&gt;0,TOP!P104 &amp; "",""),
IF(TOP!U104&gt;0,TOP!U104 &amp; "",""),
IF(TOP!Z104&gt;0,TOP!Z104 &amp; "","")))</f>
        <v>Sevilla</v>
      </c>
      <c r="B106" s="13" t="str" cm="1">
        <f t="array" ref="B106">IF(miNúmTOP=1,IF(Tiempo!B104&gt;0,Tiempo!B104 &amp; "",""),
CHOOSE(miNúmTiempo,
IF(TOP!B104&gt;0,TOP!B104 &amp; "",""),
IF(TOP!G104&gt;0,TOP!G104 &amp; "",""),
IF(TOP!L104&gt;0,TOP!L104 &amp; "",""),
IF(TOP!Q104&gt;0,TOP!Q104 &amp; "",""),
IF(TOP!V104&gt;0,TOP!V104 &amp; "",""),
IF(TOP!AA104&gt;0,TOP!AA104 &amp; "","")))</f>
        <v>Andalucía</v>
      </c>
      <c r="C106" s="23" cm="1">
        <f t="array" ref="C106">--IF(miNúmTOP=1,IF(Tiempo!C104&gt;0,Tiempo!C104 &amp; "",NA()),
CHOOSE(miNúmTiempo,
IF(TOP!C104&gt;0,TOP!C104 &amp; "",NA()),
IF(TOP!H104&gt;0,TOP!H104 &amp; "",NA()),
IF(TOP!M104&gt;0,TOP!M104 &amp; "",NA()),
IF(TOP!R104&gt;0,TOP!R104 &amp; "",NA()),
IF(TOP!W104&gt;0,TOP!W104 &amp; "",NA()),
IF(TOP!AB104&gt;0,TOP!AB104 &amp; "",NA())))</f>
        <v>45398</v>
      </c>
      <c r="D106" s="24" t="e" cm="1">
        <f t="array" ref="D106">IF($A106=D$1,IFERROR(INDEX($N106:$S106,1,miNúmTiempo),NA()),NA())</f>
        <v>#N/A</v>
      </c>
      <c r="E106" s="24" t="e" cm="1">
        <f t="array" ref="E106">IF($A106=E$1,IFERROR(INDEX($N106:$S106,1,miNúmTiempo),NA()),NA())</f>
        <v>#N/A</v>
      </c>
      <c r="F106" s="24" t="e" cm="1">
        <f t="array" ref="F106">IF($A106=F$1,IFERROR(INDEX($N106:$S106,1,miNúmTiempo),NA()),NA())</f>
        <v>#N/A</v>
      </c>
      <c r="G106" s="24" t="e" cm="1">
        <f t="array" ref="G106">IF($A106=G$1,IFERROR(INDEX($N106:$S106,1,miNúmTiempo),NA()),NA())</f>
        <v>#N/A</v>
      </c>
      <c r="H106" s="24" t="e" cm="1">
        <f t="array" ref="H106">IF($A106=H$1,IFERROR(INDEX($N106:$S106,1,miNúmTiempo),NA()),NA())</f>
        <v>#N/A</v>
      </c>
      <c r="I106" s="24" t="e" cm="1">
        <f t="array" ref="I106">IF($A106=I$1,IFERROR(INDEX($N106:$S106,1,miNúmTiempo),NA()),NA())</f>
        <v>#N/A</v>
      </c>
      <c r="J106" s="24" t="e" cm="1">
        <f t="array" ref="J106">IF($A106=J$1,IFERROR(INDEX($N106:$S106,1,miNúmTiempo),NA()),NA())</f>
        <v>#N/A</v>
      </c>
      <c r="K106" s="24" t="e" cm="1">
        <f t="array" ref="K106">IF($A106=K$1,IFERROR(INDEX($N106:$S106,1,miNúmTiempo),NA()),NA())</f>
        <v>#N/A</v>
      </c>
      <c r="L106" s="24" t="e" cm="1">
        <f t="array" ref="L106">IF($A106=L$1,IFERROR(INDEX($N106:$S106,1,miNúmTiempo),NA()),NA())</f>
        <v>#N/A</v>
      </c>
      <c r="M106" s="24" t="e" cm="1">
        <f t="array" ref="M106">IF($A106=M$1,IFERROR(INDEX($N106:$S106,1,miNúmTiempo),NA()),NA())</f>
        <v>#N/A</v>
      </c>
      <c r="N106" s="12" cm="1">
        <f t="array" ref="N106">IF(miNúmTOP=1,IF(Tiempo!$A104="","",Tiempo!D104),IF(TOP!$A104="","",TOP!D104))</f>
        <v>33.299999999999997</v>
      </c>
      <c r="O106" s="12" cm="1">
        <f t="array" ref="O106">IF(miNúmTOP=1,IF(Tiempo!$A104="","",Tiempo!E104),IF(TOP!$F104="","",TOP!I104))</f>
        <v>18.2</v>
      </c>
      <c r="P106" s="12" cm="1">
        <f t="array" ref="P106">IF(miNúmTOP=1,IF(Tiempo!$A104="","",Tiempo!F104),IF(TOP!$K104="","",TOP!N104))</f>
        <v>0.5</v>
      </c>
      <c r="Q106" s="12" cm="1">
        <f t="array" ref="Q106">IF(miNúmTOP=1,IF(Tiempo!$A104="","",Tiempo!G104),IF(TOP!$P104="","",TOP!S104))</f>
        <v>73</v>
      </c>
      <c r="R106" s="12" cm="1">
        <f t="array" ref="R106">IF(miNúmTOP=1,IF(Tiempo!$A104="","",Tiempo!H104),IF(TOP!$U104="","",TOP!X104))</f>
        <v>55</v>
      </c>
      <c r="S106" s="31" cm="1">
        <f t="array" ref="S106">IF(miNúmTOP=1,IF(Tiempo!$A104="","",Tiempo!I104),IF(TOP!$Z104="","",TOP!AC104))</f>
        <v>9</v>
      </c>
    </row>
    <row r="107" spans="1:19" x14ac:dyDescent="0.35">
      <c r="A107" s="13" t="str" cm="1">
        <f t="array" ref="A107">IF(miNúmTOP=1,IF(Tiempo!A105&gt;0,Tiempo!A105 &amp; "",""),
CHOOSE(miNúmTiempo,
IF(TOP!A105&gt;0,TOP!A105 &amp; "",""),
IF(TOP!F105&gt;0,TOP!F105 &amp; "",""),
IF(TOP!K105&gt;0,TOP!K105 &amp; "",""),
IF(TOP!P105&gt;0,TOP!P105 &amp; "",""),
IF(TOP!U105&gt;0,TOP!U105 &amp; "",""),
IF(TOP!Z105&gt;0,TOP!Z105 &amp; "","")))</f>
        <v>Sevilla</v>
      </c>
      <c r="B107" s="13" t="str" cm="1">
        <f t="array" ref="B107">IF(miNúmTOP=1,IF(Tiempo!B105&gt;0,Tiempo!B105 &amp; "",""),
CHOOSE(miNúmTiempo,
IF(TOP!B105&gt;0,TOP!B105 &amp; "",""),
IF(TOP!G105&gt;0,TOP!G105 &amp; "",""),
IF(TOP!L105&gt;0,TOP!L105 &amp; "",""),
IF(TOP!Q105&gt;0,TOP!Q105 &amp; "",""),
IF(TOP!V105&gt;0,TOP!V105 &amp; "",""),
IF(TOP!AA105&gt;0,TOP!AA105 &amp; "","")))</f>
        <v>Andalucía</v>
      </c>
      <c r="C107" s="23" cm="1">
        <f t="array" ref="C107">--IF(miNúmTOP=1,IF(Tiempo!C105&gt;0,Tiempo!C105 &amp; "",NA()),
CHOOSE(miNúmTiempo,
IF(TOP!C105&gt;0,TOP!C105 &amp; "",NA()),
IF(TOP!H105&gt;0,TOP!H105 &amp; "",NA()),
IF(TOP!M105&gt;0,TOP!M105 &amp; "",NA()),
IF(TOP!R105&gt;0,TOP!R105 &amp; "",NA()),
IF(TOP!W105&gt;0,TOP!W105 &amp; "",NA()),
IF(TOP!AB105&gt;0,TOP!AB105 &amp; "",NA())))</f>
        <v>45399</v>
      </c>
      <c r="D107" s="24" t="e" cm="1">
        <f t="array" ref="D107">IF($A107=D$1,IFERROR(INDEX($N107:$S107,1,miNúmTiempo),NA()),NA())</f>
        <v>#N/A</v>
      </c>
      <c r="E107" s="24" t="e" cm="1">
        <f t="array" ref="E107">IF($A107=E$1,IFERROR(INDEX($N107:$S107,1,miNúmTiempo),NA()),NA())</f>
        <v>#N/A</v>
      </c>
      <c r="F107" s="24" t="e" cm="1">
        <f t="array" ref="F107">IF($A107=F$1,IFERROR(INDEX($N107:$S107,1,miNúmTiempo),NA()),NA())</f>
        <v>#N/A</v>
      </c>
      <c r="G107" s="24" t="e" cm="1">
        <f t="array" ref="G107">IF($A107=G$1,IFERROR(INDEX($N107:$S107,1,miNúmTiempo),NA()),NA())</f>
        <v>#N/A</v>
      </c>
      <c r="H107" s="24" t="e" cm="1">
        <f t="array" ref="H107">IF($A107=H$1,IFERROR(INDEX($N107:$S107,1,miNúmTiempo),NA()),NA())</f>
        <v>#N/A</v>
      </c>
      <c r="I107" s="24" t="e" cm="1">
        <f t="array" ref="I107">IF($A107=I$1,IFERROR(INDEX($N107:$S107,1,miNúmTiempo),NA()),NA())</f>
        <v>#N/A</v>
      </c>
      <c r="J107" s="24" t="e" cm="1">
        <f t="array" ref="J107">IF($A107=J$1,IFERROR(INDEX($N107:$S107,1,miNúmTiempo),NA()),NA())</f>
        <v>#N/A</v>
      </c>
      <c r="K107" s="24" t="e" cm="1">
        <f t="array" ref="K107">IF($A107=K$1,IFERROR(INDEX($N107:$S107,1,miNúmTiempo),NA()),NA())</f>
        <v>#N/A</v>
      </c>
      <c r="L107" s="24" t="e" cm="1">
        <f t="array" ref="L107">IF($A107=L$1,IFERROR(INDEX($N107:$S107,1,miNúmTiempo),NA()),NA())</f>
        <v>#N/A</v>
      </c>
      <c r="M107" s="24" t="e" cm="1">
        <f t="array" ref="M107">IF($A107=M$1,IFERROR(INDEX($N107:$S107,1,miNúmTiempo),NA()),NA())</f>
        <v>#N/A</v>
      </c>
      <c r="N107" s="12" cm="1">
        <f t="array" ref="N107">IF(miNúmTOP=1,IF(Tiempo!$A105="","",Tiempo!D105),IF(TOP!$A105="","",TOP!D105))</f>
        <v>31.5</v>
      </c>
      <c r="O107" s="12" cm="1">
        <f t="array" ref="O107">IF(miNúmTOP=1,IF(Tiempo!$A105="","",Tiempo!E105),IF(TOP!$F105="","",TOP!I105))</f>
        <v>17.5</v>
      </c>
      <c r="P107" s="12" cm="1">
        <f t="array" ref="P107">IF(miNúmTOP=1,IF(Tiempo!$A105="","",Tiempo!F105),IF(TOP!$K105="","",TOP!N105))</f>
        <v>-1.3</v>
      </c>
      <c r="Q107" s="12" cm="1">
        <f t="array" ref="Q107">IF(miNúmTOP=1,IF(Tiempo!$A105="","",Tiempo!G105),IF(TOP!$P105="","",TOP!S105))</f>
        <v>63</v>
      </c>
      <c r="R107" s="12" cm="1">
        <f t="array" ref="R107">IF(miNúmTOP=1,IF(Tiempo!$A105="","",Tiempo!H105),IF(TOP!$U105="","",TOP!X105))</f>
        <v>42</v>
      </c>
      <c r="S107" s="31" cm="1">
        <f t="array" ref="S107">IF(miNúmTOP=1,IF(Tiempo!$A105="","",Tiempo!I105),IF(TOP!$Z105="","",TOP!AC105))</f>
        <v>10</v>
      </c>
    </row>
    <row r="108" spans="1:19" x14ac:dyDescent="0.35">
      <c r="A108" s="13" t="str" cm="1">
        <f t="array" ref="A108">IF(miNúmTOP=1,IF(Tiempo!A106&gt;0,Tiempo!A106 &amp; "",""),
CHOOSE(miNúmTiempo,
IF(TOP!A106&gt;0,TOP!A106 &amp; "",""),
IF(TOP!F106&gt;0,TOP!F106 &amp; "",""),
IF(TOP!K106&gt;0,TOP!K106 &amp; "",""),
IF(TOP!P106&gt;0,TOP!P106 &amp; "",""),
IF(TOP!U106&gt;0,TOP!U106 &amp; "",""),
IF(TOP!Z106&gt;0,TOP!Z106 &amp; "","")))</f>
        <v>Sevilla</v>
      </c>
      <c r="B108" s="13" t="str" cm="1">
        <f t="array" ref="B108">IF(miNúmTOP=1,IF(Tiempo!B106&gt;0,Tiempo!B106 &amp; "",""),
CHOOSE(miNúmTiempo,
IF(TOP!B106&gt;0,TOP!B106 &amp; "",""),
IF(TOP!G106&gt;0,TOP!G106 &amp; "",""),
IF(TOP!L106&gt;0,TOP!L106 &amp; "",""),
IF(TOP!Q106&gt;0,TOP!Q106 &amp; "",""),
IF(TOP!V106&gt;0,TOP!V106 &amp; "",""),
IF(TOP!AA106&gt;0,TOP!AA106 &amp; "","")))</f>
        <v>Andalucía</v>
      </c>
      <c r="C108" s="23" cm="1">
        <f t="array" ref="C108">--IF(miNúmTOP=1,IF(Tiempo!C106&gt;0,Tiempo!C106 &amp; "",NA()),
CHOOSE(miNúmTiempo,
IF(TOP!C106&gt;0,TOP!C106 &amp; "",NA()),
IF(TOP!H106&gt;0,TOP!H106 &amp; "",NA()),
IF(TOP!M106&gt;0,TOP!M106 &amp; "",NA()),
IF(TOP!R106&gt;0,TOP!R106 &amp; "",NA()),
IF(TOP!W106&gt;0,TOP!W106 &amp; "",NA()),
IF(TOP!AB106&gt;0,TOP!AB106 &amp; "",NA())))</f>
        <v>45400</v>
      </c>
      <c r="D108" s="24" t="e" cm="1">
        <f t="array" ref="D108">IF($A108=D$1,IFERROR(INDEX($N108:$S108,1,miNúmTiempo),NA()),NA())</f>
        <v>#N/A</v>
      </c>
      <c r="E108" s="24" t="e" cm="1">
        <f t="array" ref="E108">IF($A108=E$1,IFERROR(INDEX($N108:$S108,1,miNúmTiempo),NA()),NA())</f>
        <v>#N/A</v>
      </c>
      <c r="F108" s="24" t="e" cm="1">
        <f t="array" ref="F108">IF($A108=F$1,IFERROR(INDEX($N108:$S108,1,miNúmTiempo),NA()),NA())</f>
        <v>#N/A</v>
      </c>
      <c r="G108" s="24" t="e" cm="1">
        <f t="array" ref="G108">IF($A108=G$1,IFERROR(INDEX($N108:$S108,1,miNúmTiempo),NA()),NA())</f>
        <v>#N/A</v>
      </c>
      <c r="H108" s="24" t="e" cm="1">
        <f t="array" ref="H108">IF($A108=H$1,IFERROR(INDEX($N108:$S108,1,miNúmTiempo),NA()),NA())</f>
        <v>#N/A</v>
      </c>
      <c r="I108" s="24" t="e" cm="1">
        <f t="array" ref="I108">IF($A108=I$1,IFERROR(INDEX($N108:$S108,1,miNúmTiempo),NA()),NA())</f>
        <v>#N/A</v>
      </c>
      <c r="J108" s="24" t="e" cm="1">
        <f t="array" ref="J108">IF($A108=J$1,IFERROR(INDEX($N108:$S108,1,miNúmTiempo),NA()),NA())</f>
        <v>#N/A</v>
      </c>
      <c r="K108" s="24" t="e" cm="1">
        <f t="array" ref="K108">IF($A108=K$1,IFERROR(INDEX($N108:$S108,1,miNúmTiempo),NA()),NA())</f>
        <v>#N/A</v>
      </c>
      <c r="L108" s="24" t="e" cm="1">
        <f t="array" ref="L108">IF($A108=L$1,IFERROR(INDEX($N108:$S108,1,miNúmTiempo),NA()),NA())</f>
        <v>#N/A</v>
      </c>
      <c r="M108" s="24" t="e" cm="1">
        <f t="array" ref="M108">IF($A108=M$1,IFERROR(INDEX($N108:$S108,1,miNúmTiempo),NA()),NA())</f>
        <v>#N/A</v>
      </c>
      <c r="N108" s="12" cm="1">
        <f t="array" ref="N108">IF(miNúmTOP=1,IF(Tiempo!$A106="","",Tiempo!D106),IF(TOP!$A106="","",TOP!D106))</f>
        <v>27.2</v>
      </c>
      <c r="O108" s="12" cm="1">
        <f t="array" ref="O108">IF(miNúmTOP=1,IF(Tiempo!$A106="","",Tiempo!E106),IF(TOP!$F106="","",TOP!I106))</f>
        <v>16</v>
      </c>
      <c r="P108" s="12" cm="1">
        <f t="array" ref="P108">IF(miNúmTOP=1,IF(Tiempo!$A106="","",Tiempo!F106),IF(TOP!$K106="","",TOP!N106))</f>
        <v>-2.1</v>
      </c>
      <c r="Q108" s="12" cm="1">
        <f t="array" ref="Q108">IF(miNúmTOP=1,IF(Tiempo!$A106="","",Tiempo!G106),IF(TOP!$P106="","",TOP!S106))</f>
        <v>89</v>
      </c>
      <c r="R108" s="12" cm="1">
        <f t="array" ref="R108">IF(miNúmTOP=1,IF(Tiempo!$A106="","",Tiempo!H106),IF(TOP!$U106="","",TOP!X106))</f>
        <v>29</v>
      </c>
      <c r="S108" s="31" cm="1">
        <f t="array" ref="S108">IF(miNúmTOP=1,IF(Tiempo!$A106="","",Tiempo!I106),IF(TOP!$Z106="","",TOP!AC106))</f>
        <v>7.6</v>
      </c>
    </row>
    <row r="109" spans="1:19" x14ac:dyDescent="0.35">
      <c r="A109" s="13" t="str" cm="1">
        <f t="array" ref="A109">IF(miNúmTOP=1,IF(Tiempo!A107&gt;0,Tiempo!A107 &amp; "",""),
CHOOSE(miNúmTiempo,
IF(TOP!A107&gt;0,TOP!A107 &amp; "",""),
IF(TOP!F107&gt;0,TOP!F107 &amp; "",""),
IF(TOP!K107&gt;0,TOP!K107 &amp; "",""),
IF(TOP!P107&gt;0,TOP!P107 &amp; "",""),
IF(TOP!U107&gt;0,TOP!U107 &amp; "",""),
IF(TOP!Z107&gt;0,TOP!Z107 &amp; "","")))</f>
        <v>Sevilla</v>
      </c>
      <c r="B109" s="13" t="str" cm="1">
        <f t="array" ref="B109">IF(miNúmTOP=1,IF(Tiempo!B107&gt;0,Tiempo!B107 &amp; "",""),
CHOOSE(miNúmTiempo,
IF(TOP!B107&gt;0,TOP!B107 &amp; "",""),
IF(TOP!G107&gt;0,TOP!G107 &amp; "",""),
IF(TOP!L107&gt;0,TOP!L107 &amp; "",""),
IF(TOP!Q107&gt;0,TOP!Q107 &amp; "",""),
IF(TOP!V107&gt;0,TOP!V107 &amp; "",""),
IF(TOP!AA107&gt;0,TOP!AA107 &amp; "","")))</f>
        <v>Andalucía</v>
      </c>
      <c r="C109" s="23" cm="1">
        <f t="array" ref="C109">--IF(miNúmTOP=1,IF(Tiempo!C107&gt;0,Tiempo!C107 &amp; "",NA()),
CHOOSE(miNúmTiempo,
IF(TOP!C107&gt;0,TOP!C107 &amp; "",NA()),
IF(TOP!H107&gt;0,TOP!H107 &amp; "",NA()),
IF(TOP!M107&gt;0,TOP!M107 &amp; "",NA()),
IF(TOP!R107&gt;0,TOP!R107 &amp; "",NA()),
IF(TOP!W107&gt;0,TOP!W107 &amp; "",NA()),
IF(TOP!AB107&gt;0,TOP!AB107 &amp; "",NA())))</f>
        <v>45401</v>
      </c>
      <c r="D109" s="24" t="e" cm="1">
        <f t="array" ref="D109">IF($A109=D$1,IFERROR(INDEX($N109:$S109,1,miNúmTiempo),NA()),NA())</f>
        <v>#N/A</v>
      </c>
      <c r="E109" s="24" t="e" cm="1">
        <f t="array" ref="E109">IF($A109=E$1,IFERROR(INDEX($N109:$S109,1,miNúmTiempo),NA()),NA())</f>
        <v>#N/A</v>
      </c>
      <c r="F109" s="24" t="e" cm="1">
        <f t="array" ref="F109">IF($A109=F$1,IFERROR(INDEX($N109:$S109,1,miNúmTiempo),NA()),NA())</f>
        <v>#N/A</v>
      </c>
      <c r="G109" s="24" t="e" cm="1">
        <f t="array" ref="G109">IF($A109=G$1,IFERROR(INDEX($N109:$S109,1,miNúmTiempo),NA()),NA())</f>
        <v>#N/A</v>
      </c>
      <c r="H109" s="24" t="e" cm="1">
        <f t="array" ref="H109">IF($A109=H$1,IFERROR(INDEX($N109:$S109,1,miNúmTiempo),NA()),NA())</f>
        <v>#N/A</v>
      </c>
      <c r="I109" s="24" t="e" cm="1">
        <f t="array" ref="I109">IF($A109=I$1,IFERROR(INDEX($N109:$S109,1,miNúmTiempo),NA()),NA())</f>
        <v>#N/A</v>
      </c>
      <c r="J109" s="24" t="e" cm="1">
        <f t="array" ref="J109">IF($A109=J$1,IFERROR(INDEX($N109:$S109,1,miNúmTiempo),NA()),NA())</f>
        <v>#N/A</v>
      </c>
      <c r="K109" s="24" t="e" cm="1">
        <f t="array" ref="K109">IF($A109=K$1,IFERROR(INDEX($N109:$S109,1,miNúmTiempo),NA()),NA())</f>
        <v>#N/A</v>
      </c>
      <c r="L109" s="24" t="e" cm="1">
        <f t="array" ref="L109">IF($A109=L$1,IFERROR(INDEX($N109:$S109,1,miNúmTiempo),NA()),NA())</f>
        <v>#N/A</v>
      </c>
      <c r="M109" s="24" t="e" cm="1">
        <f t="array" ref="M109">IF($A109=M$1,IFERROR(INDEX($N109:$S109,1,miNúmTiempo),NA()),NA())</f>
        <v>#N/A</v>
      </c>
      <c r="N109" s="12" cm="1">
        <f t="array" ref="N109">IF(miNúmTOP=1,IF(Tiempo!$A107="","",Tiempo!D107),IF(TOP!$A107="","",TOP!D107))</f>
        <v>27.6</v>
      </c>
      <c r="O109" s="12" cm="1">
        <f t="array" ref="O109">IF(miNúmTOP=1,IF(Tiempo!$A107="","",Tiempo!E107),IF(TOP!$F107="","",TOP!I107))</f>
        <v>16.3</v>
      </c>
      <c r="P109" s="12" cm="1">
        <f t="array" ref="P109">IF(miNúmTOP=1,IF(Tiempo!$A107="","",Tiempo!F107),IF(TOP!$K107="","",TOP!N107))</f>
        <v>-2.4</v>
      </c>
      <c r="Q109" s="12" cm="1">
        <f t="array" ref="Q109">IF(miNúmTOP=1,IF(Tiempo!$A107="","",Tiempo!G107),IF(TOP!$P107="","",TOP!S107))</f>
        <v>51</v>
      </c>
      <c r="R109" s="12" cm="1">
        <f t="array" ref="R109">IF(miNúmTOP=1,IF(Tiempo!$A107="","",Tiempo!H107),IF(TOP!$U107="","",TOP!X107))</f>
        <v>29</v>
      </c>
      <c r="S109" s="31" cm="1">
        <f t="array" ref="S109">IF(miNúmTOP=1,IF(Tiempo!$A107="","",Tiempo!I107),IF(TOP!$Z107="","",TOP!AC107))</f>
        <v>0</v>
      </c>
    </row>
    <row r="110" spans="1:19" x14ac:dyDescent="0.35">
      <c r="A110" s="13" t="str" cm="1">
        <f t="array" ref="A110">IF(miNúmTOP=1,IF(Tiempo!A108&gt;0,Tiempo!A108 &amp; "",""),
CHOOSE(miNúmTiempo,
IF(TOP!A108&gt;0,TOP!A108 &amp; "",""),
IF(TOP!F108&gt;0,TOP!F108 &amp; "",""),
IF(TOP!K108&gt;0,TOP!K108 &amp; "",""),
IF(TOP!P108&gt;0,TOP!P108 &amp; "",""),
IF(TOP!U108&gt;0,TOP!U108 &amp; "",""),
IF(TOP!Z108&gt;0,TOP!Z108 &amp; "","")))</f>
        <v>Sevilla</v>
      </c>
      <c r="B110" s="13" t="str" cm="1">
        <f t="array" ref="B110">IF(miNúmTOP=1,IF(Tiempo!B108&gt;0,Tiempo!B108 &amp; "",""),
CHOOSE(miNúmTiempo,
IF(TOP!B108&gt;0,TOP!B108 &amp; "",""),
IF(TOP!G108&gt;0,TOP!G108 &amp; "",""),
IF(TOP!L108&gt;0,TOP!L108 &amp; "",""),
IF(TOP!Q108&gt;0,TOP!Q108 &amp; "",""),
IF(TOP!V108&gt;0,TOP!V108 &amp; "",""),
IF(TOP!AA108&gt;0,TOP!AA108 &amp; "","")))</f>
        <v>Andalucía</v>
      </c>
      <c r="C110" s="23" cm="1">
        <f t="array" ref="C110">--IF(miNúmTOP=1,IF(Tiempo!C108&gt;0,Tiempo!C108 &amp; "",NA()),
CHOOSE(miNúmTiempo,
IF(TOP!C108&gt;0,TOP!C108 &amp; "",NA()),
IF(TOP!H108&gt;0,TOP!H108 &amp; "",NA()),
IF(TOP!M108&gt;0,TOP!M108 &amp; "",NA()),
IF(TOP!R108&gt;0,TOP!R108 &amp; "",NA()),
IF(TOP!W108&gt;0,TOP!W108 &amp; "",NA()),
IF(TOP!AB108&gt;0,TOP!AB108 &amp; "",NA())))</f>
        <v>45402</v>
      </c>
      <c r="D110" s="24" t="e" cm="1">
        <f t="array" ref="D110">IF($A110=D$1,IFERROR(INDEX($N110:$S110,1,miNúmTiempo),NA()),NA())</f>
        <v>#N/A</v>
      </c>
      <c r="E110" s="24" t="e" cm="1">
        <f t="array" ref="E110">IF($A110=E$1,IFERROR(INDEX($N110:$S110,1,miNúmTiempo),NA()),NA())</f>
        <v>#N/A</v>
      </c>
      <c r="F110" s="24" t="e" cm="1">
        <f t="array" ref="F110">IF($A110=F$1,IFERROR(INDEX($N110:$S110,1,miNúmTiempo),NA()),NA())</f>
        <v>#N/A</v>
      </c>
      <c r="G110" s="24" t="e" cm="1">
        <f t="array" ref="G110">IF($A110=G$1,IFERROR(INDEX($N110:$S110,1,miNúmTiempo),NA()),NA())</f>
        <v>#N/A</v>
      </c>
      <c r="H110" s="24" t="e" cm="1">
        <f t="array" ref="H110">IF($A110=H$1,IFERROR(INDEX($N110:$S110,1,miNúmTiempo),NA()),NA())</f>
        <v>#N/A</v>
      </c>
      <c r="I110" s="24" t="e" cm="1">
        <f t="array" ref="I110">IF($A110=I$1,IFERROR(INDEX($N110:$S110,1,miNúmTiempo),NA()),NA())</f>
        <v>#N/A</v>
      </c>
      <c r="J110" s="24" t="e" cm="1">
        <f t="array" ref="J110">IF($A110=J$1,IFERROR(INDEX($N110:$S110,1,miNúmTiempo),NA()),NA())</f>
        <v>#N/A</v>
      </c>
      <c r="K110" s="24" t="e" cm="1">
        <f t="array" ref="K110">IF($A110=K$1,IFERROR(INDEX($N110:$S110,1,miNúmTiempo),NA()),NA())</f>
        <v>#N/A</v>
      </c>
      <c r="L110" s="24" t="e" cm="1">
        <f t="array" ref="L110">IF($A110=L$1,IFERROR(INDEX($N110:$S110,1,miNúmTiempo),NA()),NA())</f>
        <v>#N/A</v>
      </c>
      <c r="M110" s="24" t="e" cm="1">
        <f t="array" ref="M110">IF($A110=M$1,IFERROR(INDEX($N110:$S110,1,miNúmTiempo),NA()),NA())</f>
        <v>#N/A</v>
      </c>
      <c r="N110" s="12" cm="1">
        <f t="array" ref="N110">IF(miNúmTOP=1,IF(Tiempo!$A108="","",Tiempo!D108),IF(TOP!$A108="","",TOP!D108))</f>
        <v>24.4</v>
      </c>
      <c r="O110" s="12" cm="1">
        <f t="array" ref="O110">IF(miNúmTOP=1,IF(Tiempo!$A108="","",Tiempo!E108),IF(TOP!$F108="","",TOP!I108))</f>
        <v>14.7</v>
      </c>
      <c r="P110" s="12" cm="1">
        <f t="array" ref="P110">IF(miNúmTOP=1,IF(Tiempo!$A108="","",Tiempo!F108),IF(TOP!$K108="","",TOP!N108))</f>
        <v>0.5</v>
      </c>
      <c r="Q110" s="12" cm="1">
        <f t="array" ref="Q110">IF(miNúmTOP=1,IF(Tiempo!$A108="","",Tiempo!G108),IF(TOP!$P108="","",TOP!S108))</f>
        <v>58</v>
      </c>
      <c r="R110" s="12" cm="1">
        <f t="array" ref="R110">IF(miNúmTOP=1,IF(Tiempo!$A108="","",Tiempo!H108),IF(TOP!$U108="","",TOP!X108))</f>
        <v>30</v>
      </c>
      <c r="S110" s="31" cm="1">
        <f t="array" ref="S110">IF(miNúmTOP=1,IF(Tiempo!$A108="","",Tiempo!I108),IF(TOP!$Z108="","",TOP!AC108))</f>
        <v>0</v>
      </c>
    </row>
    <row r="111" spans="1:19" x14ac:dyDescent="0.35">
      <c r="A111" s="13" t="str" cm="1">
        <f t="array" ref="A111">IF(miNúmTOP=1,IF(Tiempo!A109&gt;0,Tiempo!A109 &amp; "",""),
CHOOSE(miNúmTiempo,
IF(TOP!A109&gt;0,TOP!A109 &amp; "",""),
IF(TOP!F109&gt;0,TOP!F109 &amp; "",""),
IF(TOP!K109&gt;0,TOP!K109 &amp; "",""),
IF(TOP!P109&gt;0,TOP!P109 &amp; "",""),
IF(TOP!U109&gt;0,TOP!U109 &amp; "",""),
IF(TOP!Z109&gt;0,TOP!Z109 &amp; "","")))</f>
        <v>Sevilla</v>
      </c>
      <c r="B111" s="13" t="str" cm="1">
        <f t="array" ref="B111">IF(miNúmTOP=1,IF(Tiempo!B109&gt;0,Tiempo!B109 &amp; "",""),
CHOOSE(miNúmTiempo,
IF(TOP!B109&gt;0,TOP!B109 &amp; "",""),
IF(TOP!G109&gt;0,TOP!G109 &amp; "",""),
IF(TOP!L109&gt;0,TOP!L109 &amp; "",""),
IF(TOP!Q109&gt;0,TOP!Q109 &amp; "",""),
IF(TOP!V109&gt;0,TOP!V109 &amp; "",""),
IF(TOP!AA109&gt;0,TOP!AA109 &amp; "","")))</f>
        <v>Andalucía</v>
      </c>
      <c r="C111" s="23" cm="1">
        <f t="array" ref="C111">--IF(miNúmTOP=1,IF(Tiempo!C109&gt;0,Tiempo!C109 &amp; "",NA()),
CHOOSE(miNúmTiempo,
IF(TOP!C109&gt;0,TOP!C109 &amp; "",NA()),
IF(TOP!H109&gt;0,TOP!H109 &amp; "",NA()),
IF(TOP!M109&gt;0,TOP!M109 &amp; "",NA()),
IF(TOP!R109&gt;0,TOP!R109 &amp; "",NA()),
IF(TOP!W109&gt;0,TOP!W109 &amp; "",NA()),
IF(TOP!AB109&gt;0,TOP!AB109 &amp; "",NA())))</f>
        <v>45403</v>
      </c>
      <c r="D111" s="24" t="e" cm="1">
        <f t="array" ref="D111">IF($A111=D$1,IFERROR(INDEX($N111:$S111,1,miNúmTiempo),NA()),NA())</f>
        <v>#N/A</v>
      </c>
      <c r="E111" s="24" t="e" cm="1">
        <f t="array" ref="E111">IF($A111=E$1,IFERROR(INDEX($N111:$S111,1,miNúmTiempo),NA()),NA())</f>
        <v>#N/A</v>
      </c>
      <c r="F111" s="24" t="e" cm="1">
        <f t="array" ref="F111">IF($A111=F$1,IFERROR(INDEX($N111:$S111,1,miNúmTiempo),NA()),NA())</f>
        <v>#N/A</v>
      </c>
      <c r="G111" s="24" t="e" cm="1">
        <f t="array" ref="G111">IF($A111=G$1,IFERROR(INDEX($N111:$S111,1,miNúmTiempo),NA()),NA())</f>
        <v>#N/A</v>
      </c>
      <c r="H111" s="24" t="e" cm="1">
        <f t="array" ref="H111">IF($A111=H$1,IFERROR(INDEX($N111:$S111,1,miNúmTiempo),NA()),NA())</f>
        <v>#N/A</v>
      </c>
      <c r="I111" s="24" t="e" cm="1">
        <f t="array" ref="I111">IF($A111=I$1,IFERROR(INDEX($N111:$S111,1,miNúmTiempo),NA()),NA())</f>
        <v>#N/A</v>
      </c>
      <c r="J111" s="24" t="e" cm="1">
        <f t="array" ref="J111">IF($A111=J$1,IFERROR(INDEX($N111:$S111,1,miNúmTiempo),NA()),NA())</f>
        <v>#N/A</v>
      </c>
      <c r="K111" s="24" t="e" cm="1">
        <f t="array" ref="K111">IF($A111=K$1,IFERROR(INDEX($N111:$S111,1,miNúmTiempo),NA()),NA())</f>
        <v>#N/A</v>
      </c>
      <c r="L111" s="24" t="e" cm="1">
        <f t="array" ref="L111">IF($A111=L$1,IFERROR(INDEX($N111:$S111,1,miNúmTiempo),NA()),NA())</f>
        <v>#N/A</v>
      </c>
      <c r="M111" s="24" t="e" cm="1">
        <f t="array" ref="M111">IF($A111=M$1,IFERROR(INDEX($N111:$S111,1,miNúmTiempo),NA()),NA())</f>
        <v>#N/A</v>
      </c>
      <c r="N111" s="12" cm="1">
        <f t="array" ref="N111">IF(miNúmTOP=1,IF(Tiempo!$A109="","",Tiempo!D109),IF(TOP!$A109="","",TOP!D109))</f>
        <v>26.8</v>
      </c>
      <c r="O111" s="12" cm="1">
        <f t="array" ref="O111">IF(miNúmTOP=1,IF(Tiempo!$A109="","",Tiempo!E109),IF(TOP!$F109="","",TOP!I109))</f>
        <v>14.6</v>
      </c>
      <c r="P111" s="12" cm="1">
        <f t="array" ref="P111">IF(miNúmTOP=1,IF(Tiempo!$A109="","",Tiempo!F109),IF(TOP!$K109="","",TOP!N109))</f>
        <v>-2.2999999999999998</v>
      </c>
      <c r="Q111" s="12" cm="1">
        <f t="array" ref="Q111">IF(miNúmTOP=1,IF(Tiempo!$A109="","",Tiempo!G109),IF(TOP!$P109="","",TOP!S109))</f>
        <v>56</v>
      </c>
      <c r="R111" s="12" cm="1">
        <f t="array" ref="R111">IF(miNúmTOP=1,IF(Tiempo!$A109="","",Tiempo!H109),IF(TOP!$U109="","",TOP!X109))</f>
        <v>39</v>
      </c>
      <c r="S111" s="31" cm="1">
        <f t="array" ref="S111">IF(miNúmTOP=1,IF(Tiempo!$A109="","",Tiempo!I109),IF(TOP!$Z109="","",TOP!AC109))</f>
        <v>0</v>
      </c>
    </row>
    <row r="112" spans="1:19" x14ac:dyDescent="0.35">
      <c r="A112" s="13" t="str" cm="1">
        <f t="array" ref="A112">IF(miNúmTOP=1,IF(Tiempo!A110&gt;0,Tiempo!A110 &amp; "",""),
CHOOSE(miNúmTiempo,
IF(TOP!A110&gt;0,TOP!A110 &amp; "",""),
IF(TOP!F110&gt;0,TOP!F110 &amp; "",""),
IF(TOP!K110&gt;0,TOP!K110 &amp; "",""),
IF(TOP!P110&gt;0,TOP!P110 &amp; "",""),
IF(TOP!U110&gt;0,TOP!U110 &amp; "",""),
IF(TOP!Z110&gt;0,TOP!Z110 &amp; "","")))</f>
        <v>Sevilla</v>
      </c>
      <c r="B112" s="13" t="str" cm="1">
        <f t="array" ref="B112">IF(miNúmTOP=1,IF(Tiempo!B110&gt;0,Tiempo!B110 &amp; "",""),
CHOOSE(miNúmTiempo,
IF(TOP!B110&gt;0,TOP!B110 &amp; "",""),
IF(TOP!G110&gt;0,TOP!G110 &amp; "",""),
IF(TOP!L110&gt;0,TOP!L110 &amp; "",""),
IF(TOP!Q110&gt;0,TOP!Q110 &amp; "",""),
IF(TOP!V110&gt;0,TOP!V110 &amp; "",""),
IF(TOP!AA110&gt;0,TOP!AA110 &amp; "","")))</f>
        <v>Andalucía</v>
      </c>
      <c r="C112" s="23" cm="1">
        <f t="array" ref="C112">--IF(miNúmTOP=1,IF(Tiempo!C110&gt;0,Tiempo!C110 &amp; "",NA()),
CHOOSE(miNúmTiempo,
IF(TOP!C110&gt;0,TOP!C110 &amp; "",NA()),
IF(TOP!H110&gt;0,TOP!H110 &amp; "",NA()),
IF(TOP!M110&gt;0,TOP!M110 &amp; "",NA()),
IF(TOP!R110&gt;0,TOP!R110 &amp; "",NA()),
IF(TOP!W110&gt;0,TOP!W110 &amp; "",NA()),
IF(TOP!AB110&gt;0,TOP!AB110 &amp; "",NA())))</f>
        <v>45404</v>
      </c>
      <c r="D112" s="24" t="e" cm="1">
        <f t="array" ref="D112">IF($A112=D$1,IFERROR(INDEX($N112:$S112,1,miNúmTiempo),NA()),NA())</f>
        <v>#N/A</v>
      </c>
      <c r="E112" s="24" t="e" cm="1">
        <f t="array" ref="E112">IF($A112=E$1,IFERROR(INDEX($N112:$S112,1,miNúmTiempo),NA()),NA())</f>
        <v>#N/A</v>
      </c>
      <c r="F112" s="24" t="e" cm="1">
        <f t="array" ref="F112">IF($A112=F$1,IFERROR(INDEX($N112:$S112,1,miNúmTiempo),NA()),NA())</f>
        <v>#N/A</v>
      </c>
      <c r="G112" s="24" t="e" cm="1">
        <f t="array" ref="G112">IF($A112=G$1,IFERROR(INDEX($N112:$S112,1,miNúmTiempo),NA()),NA())</f>
        <v>#N/A</v>
      </c>
      <c r="H112" s="24" t="e" cm="1">
        <f t="array" ref="H112">IF($A112=H$1,IFERROR(INDEX($N112:$S112,1,miNúmTiempo),NA()),NA())</f>
        <v>#N/A</v>
      </c>
      <c r="I112" s="24" t="e" cm="1">
        <f t="array" ref="I112">IF($A112=I$1,IFERROR(INDEX($N112:$S112,1,miNúmTiempo),NA()),NA())</f>
        <v>#N/A</v>
      </c>
      <c r="J112" s="24" t="e" cm="1">
        <f t="array" ref="J112">IF($A112=J$1,IFERROR(INDEX($N112:$S112,1,miNúmTiempo),NA()),NA())</f>
        <v>#N/A</v>
      </c>
      <c r="K112" s="24" t="e" cm="1">
        <f t="array" ref="K112">IF($A112=K$1,IFERROR(INDEX($N112:$S112,1,miNúmTiempo),NA()),NA())</f>
        <v>#N/A</v>
      </c>
      <c r="L112" s="24" t="e" cm="1">
        <f t="array" ref="L112">IF($A112=L$1,IFERROR(INDEX($N112:$S112,1,miNúmTiempo),NA()),NA())</f>
        <v>#N/A</v>
      </c>
      <c r="M112" s="24" t="e" cm="1">
        <f t="array" ref="M112">IF($A112=M$1,IFERROR(INDEX($N112:$S112,1,miNúmTiempo),NA()),NA())</f>
        <v>#N/A</v>
      </c>
      <c r="N112" s="12" cm="1">
        <f t="array" ref="N112">IF(miNúmTOP=1,IF(Tiempo!$A110="","",Tiempo!D110),IF(TOP!$A110="","",TOP!D110))</f>
        <v>29.3</v>
      </c>
      <c r="O112" s="12" cm="1">
        <f t="array" ref="O112">IF(miNúmTOP=1,IF(Tiempo!$A110="","",Tiempo!E110),IF(TOP!$F110="","",TOP!I110))</f>
        <v>15</v>
      </c>
      <c r="P112" s="12" cm="1">
        <f t="array" ref="P112">IF(miNúmTOP=1,IF(Tiempo!$A110="","",Tiempo!F110),IF(TOP!$K110="","",TOP!N110))</f>
        <v>-4.4000000000000004</v>
      </c>
      <c r="Q112" s="12" cm="1">
        <f t="array" ref="Q112">IF(miNúmTOP=1,IF(Tiempo!$A110="","",Tiempo!G110),IF(TOP!$P110="","",TOP!S110))</f>
        <v>76</v>
      </c>
      <c r="R112" s="12" cm="1">
        <f t="array" ref="R112">IF(miNúmTOP=1,IF(Tiempo!$A110="","",Tiempo!H110),IF(TOP!$U110="","",TOP!X110))</f>
        <v>31</v>
      </c>
      <c r="S112" s="31" cm="1">
        <f t="array" ref="S112">IF(miNúmTOP=1,IF(Tiempo!$A110="","",Tiempo!I110),IF(TOP!$Z110="","",TOP!AC110))</f>
        <v>0.4</v>
      </c>
    </row>
    <row r="113" spans="1:19" x14ac:dyDescent="0.35">
      <c r="A113" s="13" t="str" cm="1">
        <f t="array" ref="A113">IF(miNúmTOP=1,IF(Tiempo!A111&gt;0,Tiempo!A111 &amp; "",""),
CHOOSE(miNúmTiempo,
IF(TOP!A111&gt;0,TOP!A111 &amp; "",""),
IF(TOP!F111&gt;0,TOP!F111 &amp; "",""),
IF(TOP!K111&gt;0,TOP!K111 &amp; "",""),
IF(TOP!P111&gt;0,TOP!P111 &amp; "",""),
IF(TOP!U111&gt;0,TOP!U111 &amp; "",""),
IF(TOP!Z111&gt;0,TOP!Z111 &amp; "","")))</f>
        <v>Sevilla</v>
      </c>
      <c r="B113" s="13" t="str" cm="1">
        <f t="array" ref="B113">IF(miNúmTOP=1,IF(Tiempo!B111&gt;0,Tiempo!B111 &amp; "",""),
CHOOSE(miNúmTiempo,
IF(TOP!B111&gt;0,TOP!B111 &amp; "",""),
IF(TOP!G111&gt;0,TOP!G111 &amp; "",""),
IF(TOP!L111&gt;0,TOP!L111 &amp; "",""),
IF(TOP!Q111&gt;0,TOP!Q111 &amp; "",""),
IF(TOP!V111&gt;0,TOP!V111 &amp; "",""),
IF(TOP!AA111&gt;0,TOP!AA111 &amp; "","")))</f>
        <v>Andalucía</v>
      </c>
      <c r="C113" s="23" cm="1">
        <f t="array" ref="C113">--IF(miNúmTOP=1,IF(Tiempo!C111&gt;0,Tiempo!C111 &amp; "",NA()),
CHOOSE(miNúmTiempo,
IF(TOP!C111&gt;0,TOP!C111 &amp; "",NA()),
IF(TOP!H111&gt;0,TOP!H111 &amp; "",NA()),
IF(TOP!M111&gt;0,TOP!M111 &amp; "",NA()),
IF(TOP!R111&gt;0,TOP!R111 &amp; "",NA()),
IF(TOP!W111&gt;0,TOP!W111 &amp; "",NA()),
IF(TOP!AB111&gt;0,TOP!AB111 &amp; "",NA())))</f>
        <v>45405</v>
      </c>
      <c r="D113" s="24" t="e" cm="1">
        <f t="array" ref="D113">IF($A113=D$1,IFERROR(INDEX($N113:$S113,1,miNúmTiempo),NA()),NA())</f>
        <v>#N/A</v>
      </c>
      <c r="E113" s="24" t="e" cm="1">
        <f t="array" ref="E113">IF($A113=E$1,IFERROR(INDEX($N113:$S113,1,miNúmTiempo),NA()),NA())</f>
        <v>#N/A</v>
      </c>
      <c r="F113" s="24" t="e" cm="1">
        <f t="array" ref="F113">IF($A113=F$1,IFERROR(INDEX($N113:$S113,1,miNúmTiempo),NA()),NA())</f>
        <v>#N/A</v>
      </c>
      <c r="G113" s="24" t="e" cm="1">
        <f t="array" ref="G113">IF($A113=G$1,IFERROR(INDEX($N113:$S113,1,miNúmTiempo),NA()),NA())</f>
        <v>#N/A</v>
      </c>
      <c r="H113" s="24" t="e" cm="1">
        <f t="array" ref="H113">IF($A113=H$1,IFERROR(INDEX($N113:$S113,1,miNúmTiempo),NA()),NA())</f>
        <v>#N/A</v>
      </c>
      <c r="I113" s="24" t="e" cm="1">
        <f t="array" ref="I113">IF($A113=I$1,IFERROR(INDEX($N113:$S113,1,miNúmTiempo),NA()),NA())</f>
        <v>#N/A</v>
      </c>
      <c r="J113" s="24" t="e" cm="1">
        <f t="array" ref="J113">IF($A113=J$1,IFERROR(INDEX($N113:$S113,1,miNúmTiempo),NA()),NA())</f>
        <v>#N/A</v>
      </c>
      <c r="K113" s="24" t="e" cm="1">
        <f t="array" ref="K113">IF($A113=K$1,IFERROR(INDEX($N113:$S113,1,miNúmTiempo),NA()),NA())</f>
        <v>#N/A</v>
      </c>
      <c r="L113" s="24" t="e" cm="1">
        <f t="array" ref="L113">IF($A113=L$1,IFERROR(INDEX($N113:$S113,1,miNúmTiempo),NA()),NA())</f>
        <v>#N/A</v>
      </c>
      <c r="M113" s="24" t="e" cm="1">
        <f t="array" ref="M113">IF($A113=M$1,IFERROR(INDEX($N113:$S113,1,miNúmTiempo),NA()),NA())</f>
        <v>#N/A</v>
      </c>
      <c r="N113" s="12" cm="1">
        <f t="array" ref="N113">IF(miNúmTOP=1,IF(Tiempo!$A111="","",Tiempo!D111),IF(TOP!$A111="","",TOP!D111))</f>
        <v>27.3</v>
      </c>
      <c r="O113" s="12" cm="1">
        <f t="array" ref="O113">IF(miNúmTOP=1,IF(Tiempo!$A111="","",Tiempo!E111),IF(TOP!$F111="","",TOP!I111))</f>
        <v>15.6</v>
      </c>
      <c r="P113" s="12" cm="1">
        <f t="array" ref="P113">IF(miNúmTOP=1,IF(Tiempo!$A111="","",Tiempo!F111),IF(TOP!$K111="","",TOP!N111))</f>
        <v>-4.7</v>
      </c>
      <c r="Q113" s="12" cm="1">
        <f t="array" ref="Q113">IF(miNúmTOP=1,IF(Tiempo!$A111="","",Tiempo!G111),IF(TOP!$P111="","",TOP!S111))</f>
        <v>70</v>
      </c>
      <c r="R113" s="12" cm="1">
        <f t="array" ref="R113">IF(miNúmTOP=1,IF(Tiempo!$A111="","",Tiempo!H111),IF(TOP!$U111="","",TOP!X111))</f>
        <v>66</v>
      </c>
      <c r="S113" s="31" cm="1">
        <f t="array" ref="S113">IF(miNúmTOP=1,IF(Tiempo!$A111="","",Tiempo!I111),IF(TOP!$Z111="","",TOP!AC111))</f>
        <v>20.399999999999999</v>
      </c>
    </row>
    <row r="114" spans="1:19" x14ac:dyDescent="0.35">
      <c r="A114" s="13" t="str" cm="1">
        <f t="array" ref="A114">IF(miNúmTOP=1,IF(Tiempo!A112&gt;0,Tiempo!A112 &amp; "",""),
CHOOSE(miNúmTiempo,
IF(TOP!A112&gt;0,TOP!A112 &amp; "",""),
IF(TOP!F112&gt;0,TOP!F112 &amp; "",""),
IF(TOP!K112&gt;0,TOP!K112 &amp; "",""),
IF(TOP!P112&gt;0,TOP!P112 &amp; "",""),
IF(TOP!U112&gt;0,TOP!U112 &amp; "",""),
IF(TOP!Z112&gt;0,TOP!Z112 &amp; "","")))</f>
        <v>Sevilla</v>
      </c>
      <c r="B114" s="13" t="str" cm="1">
        <f t="array" ref="B114">IF(miNúmTOP=1,IF(Tiempo!B112&gt;0,Tiempo!B112 &amp; "",""),
CHOOSE(miNúmTiempo,
IF(TOP!B112&gt;0,TOP!B112 &amp; "",""),
IF(TOP!G112&gt;0,TOP!G112 &amp; "",""),
IF(TOP!L112&gt;0,TOP!L112 &amp; "",""),
IF(TOP!Q112&gt;0,TOP!Q112 &amp; "",""),
IF(TOP!V112&gt;0,TOP!V112 &amp; "",""),
IF(TOP!AA112&gt;0,TOP!AA112 &amp; "","")))</f>
        <v>Andalucía</v>
      </c>
      <c r="C114" s="23" cm="1">
        <f t="array" ref="C114">--IF(miNúmTOP=1,IF(Tiempo!C112&gt;0,Tiempo!C112 &amp; "",NA()),
CHOOSE(miNúmTiempo,
IF(TOP!C112&gt;0,TOP!C112 &amp; "",NA()),
IF(TOP!H112&gt;0,TOP!H112 &amp; "",NA()),
IF(TOP!M112&gt;0,TOP!M112 &amp; "",NA()),
IF(TOP!R112&gt;0,TOP!R112 &amp; "",NA()),
IF(TOP!W112&gt;0,TOP!W112 &amp; "",NA()),
IF(TOP!AB112&gt;0,TOP!AB112 &amp; "",NA())))</f>
        <v>45406</v>
      </c>
      <c r="D114" s="24" t="e" cm="1">
        <f t="array" ref="D114">IF($A114=D$1,IFERROR(INDEX($N114:$S114,1,miNúmTiempo),NA()),NA())</f>
        <v>#N/A</v>
      </c>
      <c r="E114" s="24" t="e" cm="1">
        <f t="array" ref="E114">IF($A114=E$1,IFERROR(INDEX($N114:$S114,1,miNúmTiempo),NA()),NA())</f>
        <v>#N/A</v>
      </c>
      <c r="F114" s="24" t="e" cm="1">
        <f t="array" ref="F114">IF($A114=F$1,IFERROR(INDEX($N114:$S114,1,miNúmTiempo),NA()),NA())</f>
        <v>#N/A</v>
      </c>
      <c r="G114" s="24" t="e" cm="1">
        <f t="array" ref="G114">IF($A114=G$1,IFERROR(INDEX($N114:$S114,1,miNúmTiempo),NA()),NA())</f>
        <v>#N/A</v>
      </c>
      <c r="H114" s="24" t="e" cm="1">
        <f t="array" ref="H114">IF($A114=H$1,IFERROR(INDEX($N114:$S114,1,miNúmTiempo),NA()),NA())</f>
        <v>#N/A</v>
      </c>
      <c r="I114" s="24" t="e" cm="1">
        <f t="array" ref="I114">IF($A114=I$1,IFERROR(INDEX($N114:$S114,1,miNúmTiempo),NA()),NA())</f>
        <v>#N/A</v>
      </c>
      <c r="J114" s="24" t="e" cm="1">
        <f t="array" ref="J114">IF($A114=J$1,IFERROR(INDEX($N114:$S114,1,miNúmTiempo),NA()),NA())</f>
        <v>#N/A</v>
      </c>
      <c r="K114" s="24" t="e" cm="1">
        <f t="array" ref="K114">IF($A114=K$1,IFERROR(INDEX($N114:$S114,1,miNúmTiempo),NA()),NA())</f>
        <v>#N/A</v>
      </c>
      <c r="L114" s="24" t="e" cm="1">
        <f t="array" ref="L114">IF($A114=L$1,IFERROR(INDEX($N114:$S114,1,miNúmTiempo),NA()),NA())</f>
        <v>#N/A</v>
      </c>
      <c r="M114" s="24" t="e" cm="1">
        <f t="array" ref="M114">IF($A114=M$1,IFERROR(INDEX($N114:$S114,1,miNúmTiempo),NA()),NA())</f>
        <v>#N/A</v>
      </c>
      <c r="N114" s="12" cm="1">
        <f t="array" ref="N114">IF(miNúmTOP=1,IF(Tiempo!$A112="","",Tiempo!D112),IF(TOP!$A112="","",TOP!D112))</f>
        <v>27.3</v>
      </c>
      <c r="O114" s="12" cm="1">
        <f t="array" ref="O114">IF(miNúmTOP=1,IF(Tiempo!$A112="","",Tiempo!E112),IF(TOP!$F112="","",TOP!I112))</f>
        <v>14.6</v>
      </c>
      <c r="P114" s="12" cm="1">
        <f t="array" ref="P114">IF(miNúmTOP=1,IF(Tiempo!$A112="","",Tiempo!F112),IF(TOP!$K112="","",TOP!N112))</f>
        <v>-4.5999999999999996</v>
      </c>
      <c r="Q114" s="12" cm="1">
        <f t="array" ref="Q114">IF(miNúmTOP=1,IF(Tiempo!$A112="","",Tiempo!G112),IF(TOP!$P112="","",TOP!S112))</f>
        <v>69</v>
      </c>
      <c r="R114" s="12" cm="1">
        <f t="array" ref="R114">IF(miNúmTOP=1,IF(Tiempo!$A112="","",Tiempo!H112),IF(TOP!$U112="","",TOP!X112))</f>
        <v>38</v>
      </c>
      <c r="S114" s="31" cm="1">
        <f t="array" ref="S114">IF(miNúmTOP=1,IF(Tiempo!$A112="","",Tiempo!I112),IF(TOP!$Z112="","",TOP!AC112))</f>
        <v>3.2</v>
      </c>
    </row>
    <row r="115" spans="1:19" x14ac:dyDescent="0.35">
      <c r="A115" s="13" t="str" cm="1">
        <f t="array" ref="A115">IF(miNúmTOP=1,IF(Tiempo!A113&gt;0,Tiempo!A113 &amp; "",""),
CHOOSE(miNúmTiempo,
IF(TOP!A113&gt;0,TOP!A113 &amp; "",""),
IF(TOP!F113&gt;0,TOP!F113 &amp; "",""),
IF(TOP!K113&gt;0,TOP!K113 &amp; "",""),
IF(TOP!P113&gt;0,TOP!P113 &amp; "",""),
IF(TOP!U113&gt;0,TOP!U113 &amp; "",""),
IF(TOP!Z113&gt;0,TOP!Z113 &amp; "","")))</f>
        <v>Sevilla</v>
      </c>
      <c r="B115" s="13" t="str" cm="1">
        <f t="array" ref="B115">IF(miNúmTOP=1,IF(Tiempo!B113&gt;0,Tiempo!B113 &amp; "",""),
CHOOSE(miNúmTiempo,
IF(TOP!B113&gt;0,TOP!B113 &amp; "",""),
IF(TOP!G113&gt;0,TOP!G113 &amp; "",""),
IF(TOP!L113&gt;0,TOP!L113 &amp; "",""),
IF(TOP!Q113&gt;0,TOP!Q113 &amp; "",""),
IF(TOP!V113&gt;0,TOP!V113 &amp; "",""),
IF(TOP!AA113&gt;0,TOP!AA113 &amp; "","")))</f>
        <v>Andalucía</v>
      </c>
      <c r="C115" s="23" cm="1">
        <f t="array" ref="C115">--IF(miNúmTOP=1,IF(Tiempo!C113&gt;0,Tiempo!C113 &amp; "",NA()),
CHOOSE(miNúmTiempo,
IF(TOP!C113&gt;0,TOP!C113 &amp; "",NA()),
IF(TOP!H113&gt;0,TOP!H113 &amp; "",NA()),
IF(TOP!M113&gt;0,TOP!M113 &amp; "",NA()),
IF(TOP!R113&gt;0,TOP!R113 &amp; "",NA()),
IF(TOP!W113&gt;0,TOP!W113 &amp; "",NA()),
IF(TOP!AB113&gt;0,TOP!AB113 &amp; "",NA())))</f>
        <v>45407</v>
      </c>
      <c r="D115" s="24" t="e" cm="1">
        <f t="array" ref="D115">IF($A115=D$1,IFERROR(INDEX($N115:$S115,1,miNúmTiempo),NA()),NA())</f>
        <v>#N/A</v>
      </c>
      <c r="E115" s="24" t="e" cm="1">
        <f t="array" ref="E115">IF($A115=E$1,IFERROR(INDEX($N115:$S115,1,miNúmTiempo),NA()),NA())</f>
        <v>#N/A</v>
      </c>
      <c r="F115" s="24" t="e" cm="1">
        <f t="array" ref="F115">IF($A115=F$1,IFERROR(INDEX($N115:$S115,1,miNúmTiempo),NA()),NA())</f>
        <v>#N/A</v>
      </c>
      <c r="G115" s="24" t="e" cm="1">
        <f t="array" ref="G115">IF($A115=G$1,IFERROR(INDEX($N115:$S115,1,miNúmTiempo),NA()),NA())</f>
        <v>#N/A</v>
      </c>
      <c r="H115" s="24" t="e" cm="1">
        <f t="array" ref="H115">IF($A115=H$1,IFERROR(INDEX($N115:$S115,1,miNúmTiempo),NA()),NA())</f>
        <v>#N/A</v>
      </c>
      <c r="I115" s="24" t="e" cm="1">
        <f t="array" ref="I115">IF($A115=I$1,IFERROR(INDEX($N115:$S115,1,miNúmTiempo),NA()),NA())</f>
        <v>#N/A</v>
      </c>
      <c r="J115" s="24" t="e" cm="1">
        <f t="array" ref="J115">IF($A115=J$1,IFERROR(INDEX($N115:$S115,1,miNúmTiempo),NA()),NA())</f>
        <v>#N/A</v>
      </c>
      <c r="K115" s="24" t="e" cm="1">
        <f t="array" ref="K115">IF($A115=K$1,IFERROR(INDEX($N115:$S115,1,miNúmTiempo),NA()),NA())</f>
        <v>#N/A</v>
      </c>
      <c r="L115" s="24" t="e" cm="1">
        <f t="array" ref="L115">IF($A115=L$1,IFERROR(INDEX($N115:$S115,1,miNúmTiempo),NA()),NA())</f>
        <v>#N/A</v>
      </c>
      <c r="M115" s="24" t="e" cm="1">
        <f t="array" ref="M115">IF($A115=M$1,IFERROR(INDEX($N115:$S115,1,miNúmTiempo),NA()),NA())</f>
        <v>#N/A</v>
      </c>
      <c r="N115" s="12" cm="1">
        <f t="array" ref="N115">IF(miNúmTOP=1,IF(Tiempo!$A113="","",Tiempo!D113),IF(TOP!$A113="","",TOP!D113))</f>
        <v>27.1</v>
      </c>
      <c r="O115" s="12" cm="1">
        <f t="array" ref="O115">IF(miNúmTOP=1,IF(Tiempo!$A113="","",Tiempo!E113),IF(TOP!$F113="","",TOP!I113))</f>
        <v>15.4</v>
      </c>
      <c r="P115" s="12" cm="1">
        <f t="array" ref="P115">IF(miNúmTOP=1,IF(Tiempo!$A113="","",Tiempo!F113),IF(TOP!$K113="","",TOP!N113))</f>
        <v>-0.9</v>
      </c>
      <c r="Q115" s="12" cm="1">
        <f t="array" ref="Q115">IF(miNúmTOP=1,IF(Tiempo!$A113="","",Tiempo!G113),IF(TOP!$P113="","",TOP!S113))</f>
        <v>41</v>
      </c>
      <c r="R115" s="12" cm="1">
        <f t="array" ref="R115">IF(miNúmTOP=1,IF(Tiempo!$A113="","",Tiempo!H113),IF(TOP!$U113="","",TOP!X113))</f>
        <v>35</v>
      </c>
      <c r="S115" s="31" cm="1">
        <f t="array" ref="S115">IF(miNúmTOP=1,IF(Tiempo!$A113="","",Tiempo!I113),IF(TOP!$Z113="","",TOP!AC113))</f>
        <v>4.4000000000000004</v>
      </c>
    </row>
    <row r="116" spans="1:19" x14ac:dyDescent="0.35">
      <c r="A116" s="13" t="str" cm="1">
        <f t="array" ref="A116">IF(miNúmTOP=1,IF(Tiempo!A114&gt;0,Tiempo!A114 &amp; "",""),
CHOOSE(miNúmTiempo,
IF(TOP!A114&gt;0,TOP!A114 &amp; "",""),
IF(TOP!F114&gt;0,TOP!F114 &amp; "",""),
IF(TOP!K114&gt;0,TOP!K114 &amp; "",""),
IF(TOP!P114&gt;0,TOP!P114 &amp; "",""),
IF(TOP!U114&gt;0,TOP!U114 &amp; "",""),
IF(TOP!Z114&gt;0,TOP!Z114 &amp; "","")))</f>
        <v>Huesca</v>
      </c>
      <c r="B116" s="13" t="str" cm="1">
        <f t="array" ref="B116">IF(miNúmTOP=1,IF(Tiempo!B114&gt;0,Tiempo!B114 &amp; "",""),
CHOOSE(miNúmTiempo,
IF(TOP!B114&gt;0,TOP!B114 &amp; "",""),
IF(TOP!G114&gt;0,TOP!G114 &amp; "",""),
IF(TOP!L114&gt;0,TOP!L114 &amp; "",""),
IF(TOP!Q114&gt;0,TOP!Q114 &amp; "",""),
IF(TOP!V114&gt;0,TOP!V114 &amp; "",""),
IF(TOP!AA114&gt;0,TOP!AA114 &amp; "","")))</f>
        <v>Aragón</v>
      </c>
      <c r="C116" s="23" cm="1">
        <f t="array" ref="C116">--IF(miNúmTOP=1,IF(Tiempo!C114&gt;0,Tiempo!C114 &amp; "",NA()),
CHOOSE(miNúmTiempo,
IF(TOP!C114&gt;0,TOP!C114 &amp; "",NA()),
IF(TOP!H114&gt;0,TOP!H114 &amp; "",NA()),
IF(TOP!M114&gt;0,TOP!M114 &amp; "",NA()),
IF(TOP!R114&gt;0,TOP!R114 &amp; "",NA()),
IF(TOP!W114&gt;0,TOP!W114 &amp; "",NA()),
IF(TOP!AB114&gt;0,TOP!AB114 &amp; "",NA())))</f>
        <v>45394</v>
      </c>
      <c r="D116" s="24" t="e" cm="1">
        <f t="array" ref="D116">IF($A116=D$1,IFERROR(INDEX($N116:$S116,1,miNúmTiempo),NA()),NA())</f>
        <v>#N/A</v>
      </c>
      <c r="E116" s="24" t="e" cm="1">
        <f t="array" ref="E116">IF($A116=E$1,IFERROR(INDEX($N116:$S116,1,miNúmTiempo),NA()),NA())</f>
        <v>#N/A</v>
      </c>
      <c r="F116" s="24" t="e" cm="1">
        <f t="array" ref="F116">IF($A116=F$1,IFERROR(INDEX($N116:$S116,1,miNúmTiempo),NA()),NA())</f>
        <v>#N/A</v>
      </c>
      <c r="G116" s="24" t="e" cm="1">
        <f t="array" ref="G116">IF($A116=G$1,IFERROR(INDEX($N116:$S116,1,miNúmTiempo),NA()),NA())</f>
        <v>#N/A</v>
      </c>
      <c r="H116" s="24" t="e" cm="1">
        <f t="array" ref="H116">IF($A116=H$1,IFERROR(INDEX($N116:$S116,1,miNúmTiempo),NA()),NA())</f>
        <v>#N/A</v>
      </c>
      <c r="I116" s="24" t="e" cm="1">
        <f t="array" ref="I116">IF($A116=I$1,IFERROR(INDEX($N116:$S116,1,miNúmTiempo),NA()),NA())</f>
        <v>#N/A</v>
      </c>
      <c r="J116" s="24" t="e" cm="1">
        <f t="array" ref="J116">IF($A116=J$1,IFERROR(INDEX($N116:$S116,1,miNúmTiempo),NA()),NA())</f>
        <v>#N/A</v>
      </c>
      <c r="K116" s="24" t="e" cm="1">
        <f t="array" ref="K116">IF($A116=K$1,IFERROR(INDEX($N116:$S116,1,miNúmTiempo),NA()),NA())</f>
        <v>#N/A</v>
      </c>
      <c r="L116" s="24" t="e" cm="1">
        <f t="array" ref="L116">IF($A116=L$1,IFERROR(INDEX($N116:$S116,1,miNúmTiempo),NA()),NA())</f>
        <v>#N/A</v>
      </c>
      <c r="M116" s="24" t="e" cm="1">
        <f t="array" ref="M116">IF($A116=M$1,IFERROR(INDEX($N116:$S116,1,miNúmTiempo),NA()),NA())</f>
        <v>#N/A</v>
      </c>
      <c r="N116" s="12" cm="1">
        <f t="array" ref="N116">IF(miNúmTOP=1,IF(Tiempo!$A114="","",Tiempo!D114),IF(TOP!$A114="","",TOP!D114))</f>
        <v>30.4</v>
      </c>
      <c r="O116" s="12" cm="1">
        <f t="array" ref="O116">IF(miNúmTOP=1,IF(Tiempo!$A114="","",Tiempo!E114),IF(TOP!$F114="","",TOP!I114))</f>
        <v>15.2</v>
      </c>
      <c r="P116" s="12" cm="1">
        <f t="array" ref="P116">IF(miNúmTOP=1,IF(Tiempo!$A114="","",Tiempo!F114),IF(TOP!$K114="","",TOP!N114))</f>
        <v>1.1000000000000001</v>
      </c>
      <c r="Q116" s="12" cm="1">
        <f t="array" ref="Q116">IF(miNúmTOP=1,IF(Tiempo!$A114="","",Tiempo!G114),IF(TOP!$P114="","",TOP!S114))</f>
        <v>32</v>
      </c>
      <c r="R116" s="12" cm="1">
        <f t="array" ref="R116">IF(miNúmTOP=1,IF(Tiempo!$A114="","",Tiempo!H114),IF(TOP!$U114="","",TOP!X114))</f>
        <v>23</v>
      </c>
      <c r="S116" s="31" cm="1">
        <f t="array" ref="S116">IF(miNúmTOP=1,IF(Tiempo!$A114="","",Tiempo!I114),IF(TOP!$Z114="","",TOP!AC114))</f>
        <v>0</v>
      </c>
    </row>
    <row r="117" spans="1:19" x14ac:dyDescent="0.35">
      <c r="A117" s="13" t="str" cm="1">
        <f t="array" ref="A117">IF(miNúmTOP=1,IF(Tiempo!A115&gt;0,Tiempo!A115 &amp; "",""),
CHOOSE(miNúmTiempo,
IF(TOP!A115&gt;0,TOP!A115 &amp; "",""),
IF(TOP!F115&gt;0,TOP!F115 &amp; "",""),
IF(TOP!K115&gt;0,TOP!K115 &amp; "",""),
IF(TOP!P115&gt;0,TOP!P115 &amp; "",""),
IF(TOP!U115&gt;0,TOP!U115 &amp; "",""),
IF(TOP!Z115&gt;0,TOP!Z115 &amp; "","")))</f>
        <v>Huesca</v>
      </c>
      <c r="B117" s="13" t="str" cm="1">
        <f t="array" ref="B117">IF(miNúmTOP=1,IF(Tiempo!B115&gt;0,Tiempo!B115 &amp; "",""),
CHOOSE(miNúmTiempo,
IF(TOP!B115&gt;0,TOP!B115 &amp; "",""),
IF(TOP!G115&gt;0,TOP!G115 &amp; "",""),
IF(TOP!L115&gt;0,TOP!L115 &amp; "",""),
IF(TOP!Q115&gt;0,TOP!Q115 &amp; "",""),
IF(TOP!V115&gt;0,TOP!V115 &amp; "",""),
IF(TOP!AA115&gt;0,TOP!AA115 &amp; "","")))</f>
        <v>Aragón</v>
      </c>
      <c r="C117" s="23" cm="1">
        <f t="array" ref="C117">--IF(miNúmTOP=1,IF(Tiempo!C115&gt;0,Tiempo!C115 &amp; "",NA()),
CHOOSE(miNúmTiempo,
IF(TOP!C115&gt;0,TOP!C115 &amp; "",NA()),
IF(TOP!H115&gt;0,TOP!H115 &amp; "",NA()),
IF(TOP!M115&gt;0,TOP!M115 &amp; "",NA()),
IF(TOP!R115&gt;0,TOP!R115 &amp; "",NA()),
IF(TOP!W115&gt;0,TOP!W115 &amp; "",NA()),
IF(TOP!AB115&gt;0,TOP!AB115 &amp; "",NA())))</f>
        <v>45395</v>
      </c>
      <c r="D117" s="24" t="e" cm="1">
        <f t="array" ref="D117">IF($A117=D$1,IFERROR(INDEX($N117:$S117,1,miNúmTiempo),NA()),NA())</f>
        <v>#N/A</v>
      </c>
      <c r="E117" s="24" t="e" cm="1">
        <f t="array" ref="E117">IF($A117=E$1,IFERROR(INDEX($N117:$S117,1,miNúmTiempo),NA()),NA())</f>
        <v>#N/A</v>
      </c>
      <c r="F117" s="24" t="e" cm="1">
        <f t="array" ref="F117">IF($A117=F$1,IFERROR(INDEX($N117:$S117,1,miNúmTiempo),NA()),NA())</f>
        <v>#N/A</v>
      </c>
      <c r="G117" s="24" t="e" cm="1">
        <f t="array" ref="G117">IF($A117=G$1,IFERROR(INDEX($N117:$S117,1,miNúmTiempo),NA()),NA())</f>
        <v>#N/A</v>
      </c>
      <c r="H117" s="24" t="e" cm="1">
        <f t="array" ref="H117">IF($A117=H$1,IFERROR(INDEX($N117:$S117,1,miNúmTiempo),NA()),NA())</f>
        <v>#N/A</v>
      </c>
      <c r="I117" s="24" t="e" cm="1">
        <f t="array" ref="I117">IF($A117=I$1,IFERROR(INDEX($N117:$S117,1,miNúmTiempo),NA()),NA())</f>
        <v>#N/A</v>
      </c>
      <c r="J117" s="24" t="e" cm="1">
        <f t="array" ref="J117">IF($A117=J$1,IFERROR(INDEX($N117:$S117,1,miNúmTiempo),NA()),NA())</f>
        <v>#N/A</v>
      </c>
      <c r="K117" s="24" t="e" cm="1">
        <f t="array" ref="K117">IF($A117=K$1,IFERROR(INDEX($N117:$S117,1,miNúmTiempo),NA()),NA())</f>
        <v>#N/A</v>
      </c>
      <c r="L117" s="24" t="e" cm="1">
        <f t="array" ref="L117">IF($A117=L$1,IFERROR(INDEX($N117:$S117,1,miNúmTiempo),NA()),NA())</f>
        <v>#N/A</v>
      </c>
      <c r="M117" s="24" t="e" cm="1">
        <f t="array" ref="M117">IF($A117=M$1,IFERROR(INDEX($N117:$S117,1,miNúmTiempo),NA()),NA())</f>
        <v>#N/A</v>
      </c>
      <c r="N117" s="12" cm="1">
        <f t="array" ref="N117">IF(miNúmTOP=1,IF(Tiempo!$A115="","",Tiempo!D115),IF(TOP!$A115="","",TOP!D115))</f>
        <v>33</v>
      </c>
      <c r="O117" s="12" cm="1">
        <f t="array" ref="O117">IF(miNúmTOP=1,IF(Tiempo!$A115="","",Tiempo!E115),IF(TOP!$F115="","",TOP!I115))</f>
        <v>13.5</v>
      </c>
      <c r="P117" s="12" cm="1">
        <f t="array" ref="P117">IF(miNúmTOP=1,IF(Tiempo!$A115="","",Tiempo!F115),IF(TOP!$K115="","",TOP!N115))</f>
        <v>2.1</v>
      </c>
      <c r="Q117" s="12" cm="1">
        <f t="array" ref="Q117">IF(miNúmTOP=1,IF(Tiempo!$A115="","",Tiempo!G115),IF(TOP!$P115="","",TOP!S115))</f>
        <v>32</v>
      </c>
      <c r="R117" s="12" cm="1">
        <f t="array" ref="R117">IF(miNúmTOP=1,IF(Tiempo!$A115="","",Tiempo!H115),IF(TOP!$U115="","",TOP!X115))</f>
        <v>15</v>
      </c>
      <c r="S117" s="31" cm="1">
        <f t="array" ref="S117">IF(miNúmTOP=1,IF(Tiempo!$A115="","",Tiempo!I115),IF(TOP!$Z115="","",TOP!AC115))</f>
        <v>0</v>
      </c>
    </row>
    <row r="118" spans="1:19" x14ac:dyDescent="0.35">
      <c r="A118" s="13" t="str" cm="1">
        <f t="array" ref="A118">IF(miNúmTOP=1,IF(Tiempo!A116&gt;0,Tiempo!A116 &amp; "",""),
CHOOSE(miNúmTiempo,
IF(TOP!A116&gt;0,TOP!A116 &amp; "",""),
IF(TOP!F116&gt;0,TOP!F116 &amp; "",""),
IF(TOP!K116&gt;0,TOP!K116 &amp; "",""),
IF(TOP!P116&gt;0,TOP!P116 &amp; "",""),
IF(TOP!U116&gt;0,TOP!U116 &amp; "",""),
IF(TOP!Z116&gt;0,TOP!Z116 &amp; "","")))</f>
        <v>Huesca</v>
      </c>
      <c r="B118" s="13" t="str" cm="1">
        <f t="array" ref="B118">IF(miNúmTOP=1,IF(Tiempo!B116&gt;0,Tiempo!B116 &amp; "",""),
CHOOSE(miNúmTiempo,
IF(TOP!B116&gt;0,TOP!B116 &amp; "",""),
IF(TOP!G116&gt;0,TOP!G116 &amp; "",""),
IF(TOP!L116&gt;0,TOP!L116 &amp; "",""),
IF(TOP!Q116&gt;0,TOP!Q116 &amp; "",""),
IF(TOP!V116&gt;0,TOP!V116 &amp; "",""),
IF(TOP!AA116&gt;0,TOP!AA116 &amp; "","")))</f>
        <v>Aragón</v>
      </c>
      <c r="C118" s="23" cm="1">
        <f t="array" ref="C118">--IF(miNúmTOP=1,IF(Tiempo!C116&gt;0,Tiempo!C116 &amp; "",NA()),
CHOOSE(miNúmTiempo,
IF(TOP!C116&gt;0,TOP!C116 &amp; "",NA()),
IF(TOP!H116&gt;0,TOP!H116 &amp; "",NA()),
IF(TOP!M116&gt;0,TOP!M116 &amp; "",NA()),
IF(TOP!R116&gt;0,TOP!R116 &amp; "",NA()),
IF(TOP!W116&gt;0,TOP!W116 &amp; "",NA()),
IF(TOP!AB116&gt;0,TOP!AB116 &amp; "",NA())))</f>
        <v>45396</v>
      </c>
      <c r="D118" s="24" t="e" cm="1">
        <f t="array" ref="D118">IF($A118=D$1,IFERROR(INDEX($N118:$S118,1,miNúmTiempo),NA()),NA())</f>
        <v>#N/A</v>
      </c>
      <c r="E118" s="24" t="e" cm="1">
        <f t="array" ref="E118">IF($A118=E$1,IFERROR(INDEX($N118:$S118,1,miNúmTiempo),NA()),NA())</f>
        <v>#N/A</v>
      </c>
      <c r="F118" s="24" t="e" cm="1">
        <f t="array" ref="F118">IF($A118=F$1,IFERROR(INDEX($N118:$S118,1,miNúmTiempo),NA()),NA())</f>
        <v>#N/A</v>
      </c>
      <c r="G118" s="24" t="e" cm="1">
        <f t="array" ref="G118">IF($A118=G$1,IFERROR(INDEX($N118:$S118,1,miNúmTiempo),NA()),NA())</f>
        <v>#N/A</v>
      </c>
      <c r="H118" s="24" t="e" cm="1">
        <f t="array" ref="H118">IF($A118=H$1,IFERROR(INDEX($N118:$S118,1,miNúmTiempo),NA()),NA())</f>
        <v>#N/A</v>
      </c>
      <c r="I118" s="24" t="e" cm="1">
        <f t="array" ref="I118">IF($A118=I$1,IFERROR(INDEX($N118:$S118,1,miNúmTiempo),NA()),NA())</f>
        <v>#N/A</v>
      </c>
      <c r="J118" s="24" t="e" cm="1">
        <f t="array" ref="J118">IF($A118=J$1,IFERROR(INDEX($N118:$S118,1,miNúmTiempo),NA()),NA())</f>
        <v>#N/A</v>
      </c>
      <c r="K118" s="24" t="e" cm="1">
        <f t="array" ref="K118">IF($A118=K$1,IFERROR(INDEX($N118:$S118,1,miNúmTiempo),NA()),NA())</f>
        <v>#N/A</v>
      </c>
      <c r="L118" s="24" t="e" cm="1">
        <f t="array" ref="L118">IF($A118=L$1,IFERROR(INDEX($N118:$S118,1,miNúmTiempo),NA()),NA())</f>
        <v>#N/A</v>
      </c>
      <c r="M118" s="24" t="e" cm="1">
        <f t="array" ref="M118">IF($A118=M$1,IFERROR(INDEX($N118:$S118,1,miNúmTiempo),NA()),NA())</f>
        <v>#N/A</v>
      </c>
      <c r="N118" s="12" cm="1">
        <f t="array" ref="N118">IF(miNúmTOP=1,IF(Tiempo!$A116="","",Tiempo!D116),IF(TOP!$A116="","",TOP!D116))</f>
        <v>32.200000000000003</v>
      </c>
      <c r="O118" s="12" cm="1">
        <f t="array" ref="O118">IF(miNúmTOP=1,IF(Tiempo!$A116="","",Tiempo!E116),IF(TOP!$F116="","",TOP!I116))</f>
        <v>13.8</v>
      </c>
      <c r="P118" s="12" cm="1">
        <f t="array" ref="P118">IF(miNúmTOP=1,IF(Tiempo!$A116="","",Tiempo!F116),IF(TOP!$K116="","",TOP!N116))</f>
        <v>3.2</v>
      </c>
      <c r="Q118" s="12" cm="1">
        <f t="array" ref="Q118">IF(miNúmTOP=1,IF(Tiempo!$A116="","",Tiempo!G116),IF(TOP!$P116="","",TOP!S116))</f>
        <v>45</v>
      </c>
      <c r="R118" s="12" cm="1">
        <f t="array" ref="R118">IF(miNúmTOP=1,IF(Tiempo!$A116="","",Tiempo!H116),IF(TOP!$U116="","",TOP!X116))</f>
        <v>24</v>
      </c>
      <c r="S118" s="31" cm="1">
        <f t="array" ref="S118">IF(miNúmTOP=1,IF(Tiempo!$A116="","",Tiempo!I116),IF(TOP!$Z116="","",TOP!AC116))</f>
        <v>0</v>
      </c>
    </row>
    <row r="119" spans="1:19" x14ac:dyDescent="0.35">
      <c r="A119" s="13" t="str" cm="1">
        <f t="array" ref="A119">IF(miNúmTOP=1,IF(Tiempo!A117&gt;0,Tiempo!A117 &amp; "",""),
CHOOSE(miNúmTiempo,
IF(TOP!A117&gt;0,TOP!A117 &amp; "",""),
IF(TOP!F117&gt;0,TOP!F117 &amp; "",""),
IF(TOP!K117&gt;0,TOP!K117 &amp; "",""),
IF(TOP!P117&gt;0,TOP!P117 &amp; "",""),
IF(TOP!U117&gt;0,TOP!U117 &amp; "",""),
IF(TOP!Z117&gt;0,TOP!Z117 &amp; "","")))</f>
        <v>Huesca</v>
      </c>
      <c r="B119" s="13" t="str" cm="1">
        <f t="array" ref="B119">IF(miNúmTOP=1,IF(Tiempo!B117&gt;0,Tiempo!B117 &amp; "",""),
CHOOSE(miNúmTiempo,
IF(TOP!B117&gt;0,TOP!B117 &amp; "",""),
IF(TOP!G117&gt;0,TOP!G117 &amp; "",""),
IF(TOP!L117&gt;0,TOP!L117 &amp; "",""),
IF(TOP!Q117&gt;0,TOP!Q117 &amp; "",""),
IF(TOP!V117&gt;0,TOP!V117 &amp; "",""),
IF(TOP!AA117&gt;0,TOP!AA117 &amp; "","")))</f>
        <v>Aragón</v>
      </c>
      <c r="C119" s="23" cm="1">
        <f t="array" ref="C119">--IF(miNúmTOP=1,IF(Tiempo!C117&gt;0,Tiempo!C117 &amp; "",NA()),
CHOOSE(miNúmTiempo,
IF(TOP!C117&gt;0,TOP!C117 &amp; "",NA()),
IF(TOP!H117&gt;0,TOP!H117 &amp; "",NA()),
IF(TOP!M117&gt;0,TOP!M117 &amp; "",NA()),
IF(TOP!R117&gt;0,TOP!R117 &amp; "",NA()),
IF(TOP!W117&gt;0,TOP!W117 &amp; "",NA()),
IF(TOP!AB117&gt;0,TOP!AB117 &amp; "",NA())))</f>
        <v>45397</v>
      </c>
      <c r="D119" s="24" t="e" cm="1">
        <f t="array" ref="D119">IF($A119=D$1,IFERROR(INDEX($N119:$S119,1,miNúmTiempo),NA()),NA())</f>
        <v>#N/A</v>
      </c>
      <c r="E119" s="24" t="e" cm="1">
        <f t="array" ref="E119">IF($A119=E$1,IFERROR(INDEX($N119:$S119,1,miNúmTiempo),NA()),NA())</f>
        <v>#N/A</v>
      </c>
      <c r="F119" s="24" t="e" cm="1">
        <f t="array" ref="F119">IF($A119=F$1,IFERROR(INDEX($N119:$S119,1,miNúmTiempo),NA()),NA())</f>
        <v>#N/A</v>
      </c>
      <c r="G119" s="24" t="e" cm="1">
        <f t="array" ref="G119">IF($A119=G$1,IFERROR(INDEX($N119:$S119,1,miNúmTiempo),NA()),NA())</f>
        <v>#N/A</v>
      </c>
      <c r="H119" s="24" t="e" cm="1">
        <f t="array" ref="H119">IF($A119=H$1,IFERROR(INDEX($N119:$S119,1,miNúmTiempo),NA()),NA())</f>
        <v>#N/A</v>
      </c>
      <c r="I119" s="24" t="e" cm="1">
        <f t="array" ref="I119">IF($A119=I$1,IFERROR(INDEX($N119:$S119,1,miNúmTiempo),NA()),NA())</f>
        <v>#N/A</v>
      </c>
      <c r="J119" s="24" t="e" cm="1">
        <f t="array" ref="J119">IF($A119=J$1,IFERROR(INDEX($N119:$S119,1,miNúmTiempo),NA()),NA())</f>
        <v>#N/A</v>
      </c>
      <c r="K119" s="24" t="e" cm="1">
        <f t="array" ref="K119">IF($A119=K$1,IFERROR(INDEX($N119:$S119,1,miNúmTiempo),NA()),NA())</f>
        <v>#N/A</v>
      </c>
      <c r="L119" s="24" t="e" cm="1">
        <f t="array" ref="L119">IF($A119=L$1,IFERROR(INDEX($N119:$S119,1,miNúmTiempo),NA()),NA())</f>
        <v>#N/A</v>
      </c>
      <c r="M119" s="24" t="e" cm="1">
        <f t="array" ref="M119">IF($A119=M$1,IFERROR(INDEX($N119:$S119,1,miNúmTiempo),NA()),NA())</f>
        <v>#N/A</v>
      </c>
      <c r="N119" s="12" cm="1">
        <f t="array" ref="N119">IF(miNúmTOP=1,IF(Tiempo!$A117="","",Tiempo!D117),IF(TOP!$A117="","",TOP!D117))</f>
        <v>29.8</v>
      </c>
      <c r="O119" s="12" cm="1">
        <f t="array" ref="O119">IF(miNúmTOP=1,IF(Tiempo!$A117="","",Tiempo!E117),IF(TOP!$F117="","",TOP!I117))</f>
        <v>14.1</v>
      </c>
      <c r="P119" s="12" cm="1">
        <f t="array" ref="P119">IF(miNúmTOP=1,IF(Tiempo!$A117="","",Tiempo!F117),IF(TOP!$K117="","",TOP!N117))</f>
        <v>5.0999999999999996</v>
      </c>
      <c r="Q119" s="12" cm="1">
        <f t="array" ref="Q119">IF(miNúmTOP=1,IF(Tiempo!$A117="","",Tiempo!G117),IF(TOP!$P117="","",TOP!S117))</f>
        <v>47</v>
      </c>
      <c r="R119" s="12" cm="1">
        <f t="array" ref="R119">IF(miNúmTOP=1,IF(Tiempo!$A117="","",Tiempo!H117),IF(TOP!$U117="","",TOP!X117))</f>
        <v>38</v>
      </c>
      <c r="S119" s="31" cm="1">
        <f t="array" ref="S119">IF(miNúmTOP=1,IF(Tiempo!$A117="","",Tiempo!I117),IF(TOP!$Z117="","",TOP!AC117))</f>
        <v>2.4</v>
      </c>
    </row>
    <row r="120" spans="1:19" x14ac:dyDescent="0.35">
      <c r="A120" s="13" t="str" cm="1">
        <f t="array" ref="A120">IF(miNúmTOP=1,IF(Tiempo!A118&gt;0,Tiempo!A118 &amp; "",""),
CHOOSE(miNúmTiempo,
IF(TOP!A118&gt;0,TOP!A118 &amp; "",""),
IF(TOP!F118&gt;0,TOP!F118 &amp; "",""),
IF(TOP!K118&gt;0,TOP!K118 &amp; "",""),
IF(TOP!P118&gt;0,TOP!P118 &amp; "",""),
IF(TOP!U118&gt;0,TOP!U118 &amp; "",""),
IF(TOP!Z118&gt;0,TOP!Z118 &amp; "","")))</f>
        <v>Huesca</v>
      </c>
      <c r="B120" s="13" t="str" cm="1">
        <f t="array" ref="B120">IF(miNúmTOP=1,IF(Tiempo!B118&gt;0,Tiempo!B118 &amp; "",""),
CHOOSE(miNúmTiempo,
IF(TOP!B118&gt;0,TOP!B118 &amp; "",""),
IF(TOP!G118&gt;0,TOP!G118 &amp; "",""),
IF(TOP!L118&gt;0,TOP!L118 &amp; "",""),
IF(TOP!Q118&gt;0,TOP!Q118 &amp; "",""),
IF(TOP!V118&gt;0,TOP!V118 &amp; "",""),
IF(TOP!AA118&gt;0,TOP!AA118 &amp; "","")))</f>
        <v>Aragón</v>
      </c>
      <c r="C120" s="23" cm="1">
        <f t="array" ref="C120">--IF(miNúmTOP=1,IF(Tiempo!C118&gt;0,Tiempo!C118 &amp; "",NA()),
CHOOSE(miNúmTiempo,
IF(TOP!C118&gt;0,TOP!C118 &amp; "",NA()),
IF(TOP!H118&gt;0,TOP!H118 &amp; "",NA()),
IF(TOP!M118&gt;0,TOP!M118 &amp; "",NA()),
IF(TOP!R118&gt;0,TOP!R118 &amp; "",NA()),
IF(TOP!W118&gt;0,TOP!W118 &amp; "",NA()),
IF(TOP!AB118&gt;0,TOP!AB118 &amp; "",NA())))</f>
        <v>45398</v>
      </c>
      <c r="D120" s="24" t="e" cm="1">
        <f t="array" ref="D120">IF($A120=D$1,IFERROR(INDEX($N120:$S120,1,miNúmTiempo),NA()),NA())</f>
        <v>#N/A</v>
      </c>
      <c r="E120" s="24" t="e" cm="1">
        <f t="array" ref="E120">IF($A120=E$1,IFERROR(INDEX($N120:$S120,1,miNúmTiempo),NA()),NA())</f>
        <v>#N/A</v>
      </c>
      <c r="F120" s="24" t="e" cm="1">
        <f t="array" ref="F120">IF($A120=F$1,IFERROR(INDEX($N120:$S120,1,miNúmTiempo),NA()),NA())</f>
        <v>#N/A</v>
      </c>
      <c r="G120" s="24" t="e" cm="1">
        <f t="array" ref="G120">IF($A120=G$1,IFERROR(INDEX($N120:$S120,1,miNúmTiempo),NA()),NA())</f>
        <v>#N/A</v>
      </c>
      <c r="H120" s="24" t="e" cm="1">
        <f t="array" ref="H120">IF($A120=H$1,IFERROR(INDEX($N120:$S120,1,miNúmTiempo),NA()),NA())</f>
        <v>#N/A</v>
      </c>
      <c r="I120" s="24" t="e" cm="1">
        <f t="array" ref="I120">IF($A120=I$1,IFERROR(INDEX($N120:$S120,1,miNúmTiempo),NA()),NA())</f>
        <v>#N/A</v>
      </c>
      <c r="J120" s="24" t="e" cm="1">
        <f t="array" ref="J120">IF($A120=J$1,IFERROR(INDEX($N120:$S120,1,miNúmTiempo),NA()),NA())</f>
        <v>#N/A</v>
      </c>
      <c r="K120" s="24" t="e" cm="1">
        <f t="array" ref="K120">IF($A120=K$1,IFERROR(INDEX($N120:$S120,1,miNúmTiempo),NA()),NA())</f>
        <v>#N/A</v>
      </c>
      <c r="L120" s="24" t="e" cm="1">
        <f t="array" ref="L120">IF($A120=L$1,IFERROR(INDEX($N120:$S120,1,miNúmTiempo),NA()),NA())</f>
        <v>#N/A</v>
      </c>
      <c r="M120" s="24" t="e" cm="1">
        <f t="array" ref="M120">IF($A120=M$1,IFERROR(INDEX($N120:$S120,1,miNúmTiempo),NA()),NA())</f>
        <v>#N/A</v>
      </c>
      <c r="N120" s="12" cm="1">
        <f t="array" ref="N120">IF(miNúmTOP=1,IF(Tiempo!$A118="","",Tiempo!D118),IF(TOP!$A118="","",TOP!D118))</f>
        <v>23.9</v>
      </c>
      <c r="O120" s="12" cm="1">
        <f t="array" ref="O120">IF(miNúmTOP=1,IF(Tiempo!$A118="","",Tiempo!E118),IF(TOP!$F118="","",TOP!I118))</f>
        <v>16.8</v>
      </c>
      <c r="P120" s="12" cm="1">
        <f t="array" ref="P120">IF(miNúmTOP=1,IF(Tiempo!$A118="","",Tiempo!F118),IF(TOP!$K118="","",TOP!N118))</f>
        <v>0.9</v>
      </c>
      <c r="Q120" s="12" cm="1">
        <f t="array" ref="Q120">IF(miNúmTOP=1,IF(Tiempo!$A118="","",Tiempo!G118),IF(TOP!$P118="","",TOP!S118))</f>
        <v>74</v>
      </c>
      <c r="R120" s="12" cm="1">
        <f t="array" ref="R120">IF(miNúmTOP=1,IF(Tiempo!$A118="","",Tiempo!H118),IF(TOP!$U118="","",TOP!X118))</f>
        <v>48</v>
      </c>
      <c r="S120" s="31" cm="1">
        <f t="array" ref="S120">IF(miNúmTOP=1,IF(Tiempo!$A118="","",Tiempo!I118),IF(TOP!$Z118="","",TOP!AC118))</f>
        <v>11</v>
      </c>
    </row>
    <row r="121" spans="1:19" x14ac:dyDescent="0.35">
      <c r="A121" s="13" t="str" cm="1">
        <f t="array" ref="A121">IF(miNúmTOP=1,IF(Tiempo!A119&gt;0,Tiempo!A119 &amp; "",""),
CHOOSE(miNúmTiempo,
IF(TOP!A119&gt;0,TOP!A119 &amp; "",""),
IF(TOP!F119&gt;0,TOP!F119 &amp; "",""),
IF(TOP!K119&gt;0,TOP!K119 &amp; "",""),
IF(TOP!P119&gt;0,TOP!P119 &amp; "",""),
IF(TOP!U119&gt;0,TOP!U119 &amp; "",""),
IF(TOP!Z119&gt;0,TOP!Z119 &amp; "","")))</f>
        <v>Huesca</v>
      </c>
      <c r="B121" s="13" t="str" cm="1">
        <f t="array" ref="B121">IF(miNúmTOP=1,IF(Tiempo!B119&gt;0,Tiempo!B119 &amp; "",""),
CHOOSE(miNúmTiempo,
IF(TOP!B119&gt;0,TOP!B119 &amp; "",""),
IF(TOP!G119&gt;0,TOP!G119 &amp; "",""),
IF(TOP!L119&gt;0,TOP!L119 &amp; "",""),
IF(TOP!Q119&gt;0,TOP!Q119 &amp; "",""),
IF(TOP!V119&gt;0,TOP!V119 &amp; "",""),
IF(TOP!AA119&gt;0,TOP!AA119 &amp; "","")))</f>
        <v>Aragón</v>
      </c>
      <c r="C121" s="23" cm="1">
        <f t="array" ref="C121">--IF(miNúmTOP=1,IF(Tiempo!C119&gt;0,Tiempo!C119 &amp; "",NA()),
CHOOSE(miNúmTiempo,
IF(TOP!C119&gt;0,TOP!C119 &amp; "",NA()),
IF(TOP!H119&gt;0,TOP!H119 &amp; "",NA()),
IF(TOP!M119&gt;0,TOP!M119 &amp; "",NA()),
IF(TOP!R119&gt;0,TOP!R119 &amp; "",NA()),
IF(TOP!W119&gt;0,TOP!W119 &amp; "",NA()),
IF(TOP!AB119&gt;0,TOP!AB119 &amp; "",NA())))</f>
        <v>45399</v>
      </c>
      <c r="D121" s="24" t="e" cm="1">
        <f t="array" ref="D121">IF($A121=D$1,IFERROR(INDEX($N121:$S121,1,miNúmTiempo),NA()),NA())</f>
        <v>#N/A</v>
      </c>
      <c r="E121" s="24" t="e" cm="1">
        <f t="array" ref="E121">IF($A121=E$1,IFERROR(INDEX($N121:$S121,1,miNúmTiempo),NA()),NA())</f>
        <v>#N/A</v>
      </c>
      <c r="F121" s="24" t="e" cm="1">
        <f t="array" ref="F121">IF($A121=F$1,IFERROR(INDEX($N121:$S121,1,miNúmTiempo),NA()),NA())</f>
        <v>#N/A</v>
      </c>
      <c r="G121" s="24" t="e" cm="1">
        <f t="array" ref="G121">IF($A121=G$1,IFERROR(INDEX($N121:$S121,1,miNúmTiempo),NA()),NA())</f>
        <v>#N/A</v>
      </c>
      <c r="H121" s="24" t="e" cm="1">
        <f t="array" ref="H121">IF($A121=H$1,IFERROR(INDEX($N121:$S121,1,miNúmTiempo),NA()),NA())</f>
        <v>#N/A</v>
      </c>
      <c r="I121" s="24" t="e" cm="1">
        <f t="array" ref="I121">IF($A121=I$1,IFERROR(INDEX($N121:$S121,1,miNúmTiempo),NA()),NA())</f>
        <v>#N/A</v>
      </c>
      <c r="J121" s="24" t="e" cm="1">
        <f t="array" ref="J121">IF($A121=J$1,IFERROR(INDEX($N121:$S121,1,miNúmTiempo),NA()),NA())</f>
        <v>#N/A</v>
      </c>
      <c r="K121" s="24" t="e" cm="1">
        <f t="array" ref="K121">IF($A121=K$1,IFERROR(INDEX($N121:$S121,1,miNúmTiempo),NA()),NA())</f>
        <v>#N/A</v>
      </c>
      <c r="L121" s="24" t="e" cm="1">
        <f t="array" ref="L121">IF($A121=L$1,IFERROR(INDEX($N121:$S121,1,miNúmTiempo),NA()),NA())</f>
        <v>#N/A</v>
      </c>
      <c r="M121" s="24" t="e" cm="1">
        <f t="array" ref="M121">IF($A121=M$1,IFERROR(INDEX($N121:$S121,1,miNúmTiempo),NA()),NA())</f>
        <v>#N/A</v>
      </c>
      <c r="N121" s="12" cm="1">
        <f t="array" ref="N121">IF(miNúmTOP=1,IF(Tiempo!$A119="","",Tiempo!D119),IF(TOP!$A119="","",TOP!D119))</f>
        <v>22.9</v>
      </c>
      <c r="O121" s="12" cm="1">
        <f t="array" ref="O121">IF(miNúmTOP=1,IF(Tiempo!$A119="","",Tiempo!E119),IF(TOP!$F119="","",TOP!I119))</f>
        <v>18.2</v>
      </c>
      <c r="P121" s="12" cm="1">
        <f t="array" ref="P121">IF(miNúmTOP=1,IF(Tiempo!$A119="","",Tiempo!F119),IF(TOP!$K119="","",TOP!N119))</f>
        <v>-1.2</v>
      </c>
      <c r="Q121" s="12" cm="1">
        <f t="array" ref="Q121">IF(miNúmTOP=1,IF(Tiempo!$A119="","",Tiempo!G119),IF(TOP!$P119="","",TOP!S119))</f>
        <v>83</v>
      </c>
      <c r="R121" s="12" cm="1">
        <f t="array" ref="R121">IF(miNúmTOP=1,IF(Tiempo!$A119="","",Tiempo!H119),IF(TOP!$U119="","",TOP!X119))</f>
        <v>40</v>
      </c>
      <c r="S121" s="31" cm="1">
        <f t="array" ref="S121">IF(miNúmTOP=1,IF(Tiempo!$A119="","",Tiempo!I119),IF(TOP!$Z119="","",TOP!AC119))</f>
        <v>10.6</v>
      </c>
    </row>
    <row r="122" spans="1:19" x14ac:dyDescent="0.35">
      <c r="A122" s="13" t="str" cm="1">
        <f t="array" ref="A122">IF(miNúmTOP=1,IF(Tiempo!A120&gt;0,Tiempo!A120 &amp; "",""),
CHOOSE(miNúmTiempo,
IF(TOP!A120&gt;0,TOP!A120 &amp; "",""),
IF(TOP!F120&gt;0,TOP!F120 &amp; "",""),
IF(TOP!K120&gt;0,TOP!K120 &amp; "",""),
IF(TOP!P120&gt;0,TOP!P120 &amp; "",""),
IF(TOP!U120&gt;0,TOP!U120 &amp; "",""),
IF(TOP!Z120&gt;0,TOP!Z120 &amp; "","")))</f>
        <v>Huesca</v>
      </c>
      <c r="B122" s="13" t="str" cm="1">
        <f t="array" ref="B122">IF(miNúmTOP=1,IF(Tiempo!B120&gt;0,Tiempo!B120 &amp; "",""),
CHOOSE(miNúmTiempo,
IF(TOP!B120&gt;0,TOP!B120 &amp; "",""),
IF(TOP!G120&gt;0,TOP!G120 &amp; "",""),
IF(TOP!L120&gt;0,TOP!L120 &amp; "",""),
IF(TOP!Q120&gt;0,TOP!Q120 &amp; "",""),
IF(TOP!V120&gt;0,TOP!V120 &amp; "",""),
IF(TOP!AA120&gt;0,TOP!AA120 &amp; "","")))</f>
        <v>Aragón</v>
      </c>
      <c r="C122" s="23" cm="1">
        <f t="array" ref="C122">--IF(miNúmTOP=1,IF(Tiempo!C120&gt;0,Tiempo!C120 &amp; "",NA()),
CHOOSE(miNúmTiempo,
IF(TOP!C120&gt;0,TOP!C120 &amp; "",NA()),
IF(TOP!H120&gt;0,TOP!H120 &amp; "",NA()),
IF(TOP!M120&gt;0,TOP!M120 &amp; "",NA()),
IF(TOP!R120&gt;0,TOP!R120 &amp; "",NA()),
IF(TOP!W120&gt;0,TOP!W120 &amp; "",NA()),
IF(TOP!AB120&gt;0,TOP!AB120 &amp; "",NA())))</f>
        <v>45400</v>
      </c>
      <c r="D122" s="24" t="e" cm="1">
        <f t="array" ref="D122">IF($A122=D$1,IFERROR(INDEX($N122:$S122,1,miNúmTiempo),NA()),NA())</f>
        <v>#N/A</v>
      </c>
      <c r="E122" s="24" t="e" cm="1">
        <f t="array" ref="E122">IF($A122=E$1,IFERROR(INDEX($N122:$S122,1,miNúmTiempo),NA()),NA())</f>
        <v>#N/A</v>
      </c>
      <c r="F122" s="24" t="e" cm="1">
        <f t="array" ref="F122">IF($A122=F$1,IFERROR(INDEX($N122:$S122,1,miNúmTiempo),NA()),NA())</f>
        <v>#N/A</v>
      </c>
      <c r="G122" s="24" t="e" cm="1">
        <f t="array" ref="G122">IF($A122=G$1,IFERROR(INDEX($N122:$S122,1,miNúmTiempo),NA()),NA())</f>
        <v>#N/A</v>
      </c>
      <c r="H122" s="24" t="e" cm="1">
        <f t="array" ref="H122">IF($A122=H$1,IFERROR(INDEX($N122:$S122,1,miNúmTiempo),NA()),NA())</f>
        <v>#N/A</v>
      </c>
      <c r="I122" s="24" t="e" cm="1">
        <f t="array" ref="I122">IF($A122=I$1,IFERROR(INDEX($N122:$S122,1,miNúmTiempo),NA()),NA())</f>
        <v>#N/A</v>
      </c>
      <c r="J122" s="24" t="e" cm="1">
        <f t="array" ref="J122">IF($A122=J$1,IFERROR(INDEX($N122:$S122,1,miNúmTiempo),NA()),NA())</f>
        <v>#N/A</v>
      </c>
      <c r="K122" s="24" t="e" cm="1">
        <f t="array" ref="K122">IF($A122=K$1,IFERROR(INDEX($N122:$S122,1,miNúmTiempo),NA()),NA())</f>
        <v>#N/A</v>
      </c>
      <c r="L122" s="24" t="e" cm="1">
        <f t="array" ref="L122">IF($A122=L$1,IFERROR(INDEX($N122:$S122,1,miNúmTiempo),NA()),NA())</f>
        <v>#N/A</v>
      </c>
      <c r="M122" s="24" t="e" cm="1">
        <f t="array" ref="M122">IF($A122=M$1,IFERROR(INDEX($N122:$S122,1,miNúmTiempo),NA()),NA())</f>
        <v>#N/A</v>
      </c>
      <c r="N122" s="12" cm="1">
        <f t="array" ref="N122">IF(miNúmTOP=1,IF(Tiempo!$A120="","",Tiempo!D120),IF(TOP!$A120="","",TOP!D120))</f>
        <v>21.9</v>
      </c>
      <c r="O122" s="12" cm="1">
        <f t="array" ref="O122">IF(miNúmTOP=1,IF(Tiempo!$A120="","",Tiempo!E120),IF(TOP!$F120="","",TOP!I120))</f>
        <v>17.8</v>
      </c>
      <c r="P122" s="12" cm="1">
        <f t="array" ref="P122">IF(miNúmTOP=1,IF(Tiempo!$A120="","",Tiempo!F120),IF(TOP!$K120="","",TOP!N120))</f>
        <v>-2</v>
      </c>
      <c r="Q122" s="12" cm="1">
        <f t="array" ref="Q122">IF(miNúmTOP=1,IF(Tiempo!$A120="","",Tiempo!G120),IF(TOP!$P120="","",TOP!S120))</f>
        <v>81</v>
      </c>
      <c r="R122" s="12" cm="1">
        <f t="array" ref="R122">IF(miNúmTOP=1,IF(Tiempo!$A120="","",Tiempo!H120),IF(TOP!$U120="","",TOP!X120))</f>
        <v>44</v>
      </c>
      <c r="S122" s="31" cm="1">
        <f t="array" ref="S122">IF(miNúmTOP=1,IF(Tiempo!$A120="","",Tiempo!I120),IF(TOP!$Z120="","",TOP!AC120))</f>
        <v>5.4</v>
      </c>
    </row>
    <row r="123" spans="1:19" x14ac:dyDescent="0.35">
      <c r="A123" s="13" t="str" cm="1">
        <f t="array" ref="A123">IF(miNúmTOP=1,IF(Tiempo!A121&gt;0,Tiempo!A121 &amp; "",""),
CHOOSE(miNúmTiempo,
IF(TOP!A121&gt;0,TOP!A121 &amp; "",""),
IF(TOP!F121&gt;0,TOP!F121 &amp; "",""),
IF(TOP!K121&gt;0,TOP!K121 &amp; "",""),
IF(TOP!P121&gt;0,TOP!P121 &amp; "",""),
IF(TOP!U121&gt;0,TOP!U121 &amp; "",""),
IF(TOP!Z121&gt;0,TOP!Z121 &amp; "","")))</f>
        <v>Huesca</v>
      </c>
      <c r="B123" s="13" t="str" cm="1">
        <f t="array" ref="B123">IF(miNúmTOP=1,IF(Tiempo!B121&gt;0,Tiempo!B121 &amp; "",""),
CHOOSE(miNúmTiempo,
IF(TOP!B121&gt;0,TOP!B121 &amp; "",""),
IF(TOP!G121&gt;0,TOP!G121 &amp; "",""),
IF(TOP!L121&gt;0,TOP!L121 &amp; "",""),
IF(TOP!Q121&gt;0,TOP!Q121 &amp; "",""),
IF(TOP!V121&gt;0,TOP!V121 &amp; "",""),
IF(TOP!AA121&gt;0,TOP!AA121 &amp; "","")))</f>
        <v>Aragón</v>
      </c>
      <c r="C123" s="23" cm="1">
        <f t="array" ref="C123">--IF(miNúmTOP=1,IF(Tiempo!C121&gt;0,Tiempo!C121 &amp; "",NA()),
CHOOSE(miNúmTiempo,
IF(TOP!C121&gt;0,TOP!C121 &amp; "",NA()),
IF(TOP!H121&gt;0,TOP!H121 &amp; "",NA()),
IF(TOP!M121&gt;0,TOP!M121 &amp; "",NA()),
IF(TOP!R121&gt;0,TOP!R121 &amp; "",NA()),
IF(TOP!W121&gt;0,TOP!W121 &amp; "",NA()),
IF(TOP!AB121&gt;0,TOP!AB121 &amp; "",NA())))</f>
        <v>45401</v>
      </c>
      <c r="D123" s="24" t="e" cm="1">
        <f t="array" ref="D123">IF($A123=D$1,IFERROR(INDEX($N123:$S123,1,miNúmTiempo),NA()),NA())</f>
        <v>#N/A</v>
      </c>
      <c r="E123" s="24" t="e" cm="1">
        <f t="array" ref="E123">IF($A123=E$1,IFERROR(INDEX($N123:$S123,1,miNúmTiempo),NA()),NA())</f>
        <v>#N/A</v>
      </c>
      <c r="F123" s="24" t="e" cm="1">
        <f t="array" ref="F123">IF($A123=F$1,IFERROR(INDEX($N123:$S123,1,miNúmTiempo),NA()),NA())</f>
        <v>#N/A</v>
      </c>
      <c r="G123" s="24" t="e" cm="1">
        <f t="array" ref="G123">IF($A123=G$1,IFERROR(INDEX($N123:$S123,1,miNúmTiempo),NA()),NA())</f>
        <v>#N/A</v>
      </c>
      <c r="H123" s="24" t="e" cm="1">
        <f t="array" ref="H123">IF($A123=H$1,IFERROR(INDEX($N123:$S123,1,miNúmTiempo),NA()),NA())</f>
        <v>#N/A</v>
      </c>
      <c r="I123" s="24" t="e" cm="1">
        <f t="array" ref="I123">IF($A123=I$1,IFERROR(INDEX($N123:$S123,1,miNúmTiempo),NA()),NA())</f>
        <v>#N/A</v>
      </c>
      <c r="J123" s="24" t="e" cm="1">
        <f t="array" ref="J123">IF($A123=J$1,IFERROR(INDEX($N123:$S123,1,miNúmTiempo),NA()),NA())</f>
        <v>#N/A</v>
      </c>
      <c r="K123" s="24" t="e" cm="1">
        <f t="array" ref="K123">IF($A123=K$1,IFERROR(INDEX($N123:$S123,1,miNúmTiempo),NA()),NA())</f>
        <v>#N/A</v>
      </c>
      <c r="L123" s="24" t="e" cm="1">
        <f t="array" ref="L123">IF($A123=L$1,IFERROR(INDEX($N123:$S123,1,miNúmTiempo),NA()),NA())</f>
        <v>#N/A</v>
      </c>
      <c r="M123" s="24" t="e" cm="1">
        <f t="array" ref="M123">IF($A123=M$1,IFERROR(INDEX($N123:$S123,1,miNúmTiempo),NA()),NA())</f>
        <v>#N/A</v>
      </c>
      <c r="N123" s="12" cm="1">
        <f t="array" ref="N123">IF(miNúmTOP=1,IF(Tiempo!$A121="","",Tiempo!D121),IF(TOP!$A121="","",TOP!D121))</f>
        <v>24.9</v>
      </c>
      <c r="O123" s="12" cm="1">
        <f t="array" ref="O123">IF(miNúmTOP=1,IF(Tiempo!$A121="","",Tiempo!E121),IF(TOP!$F121="","",TOP!I121))</f>
        <v>16.2</v>
      </c>
      <c r="P123" s="12" cm="1">
        <f t="array" ref="P123">IF(miNúmTOP=1,IF(Tiempo!$A121="","",Tiempo!F121),IF(TOP!$K121="","",TOP!N121))</f>
        <v>-4.5</v>
      </c>
      <c r="Q123" s="12" cm="1">
        <f t="array" ref="Q123">IF(miNúmTOP=1,IF(Tiempo!$A121="","",Tiempo!G121),IF(TOP!$P121="","",TOP!S121))</f>
        <v>65</v>
      </c>
      <c r="R123" s="12" cm="1">
        <f t="array" ref="R123">IF(miNúmTOP=1,IF(Tiempo!$A121="","",Tiempo!H121),IF(TOP!$U121="","",TOP!X121))</f>
        <v>31</v>
      </c>
      <c r="S123" s="31" cm="1">
        <f t="array" ref="S123">IF(miNúmTOP=1,IF(Tiempo!$A121="","",Tiempo!I121),IF(TOP!$Z121="","",TOP!AC121))</f>
        <v>0.1</v>
      </c>
    </row>
    <row r="124" spans="1:19" x14ac:dyDescent="0.35">
      <c r="A124" s="13" t="str" cm="1">
        <f t="array" ref="A124">IF(miNúmTOP=1,IF(Tiempo!A122&gt;0,Tiempo!A122 &amp; "",""),
CHOOSE(miNúmTiempo,
IF(TOP!A122&gt;0,TOP!A122 &amp; "",""),
IF(TOP!F122&gt;0,TOP!F122 &amp; "",""),
IF(TOP!K122&gt;0,TOP!K122 &amp; "",""),
IF(TOP!P122&gt;0,TOP!P122 &amp; "",""),
IF(TOP!U122&gt;0,TOP!U122 &amp; "",""),
IF(TOP!Z122&gt;0,TOP!Z122 &amp; "","")))</f>
        <v>Huesca</v>
      </c>
      <c r="B124" s="13" t="str" cm="1">
        <f t="array" ref="B124">IF(miNúmTOP=1,IF(Tiempo!B122&gt;0,Tiempo!B122 &amp; "",""),
CHOOSE(miNúmTiempo,
IF(TOP!B122&gt;0,TOP!B122 &amp; "",""),
IF(TOP!G122&gt;0,TOP!G122 &amp; "",""),
IF(TOP!L122&gt;0,TOP!L122 &amp; "",""),
IF(TOP!Q122&gt;0,TOP!Q122 &amp; "",""),
IF(TOP!V122&gt;0,TOP!V122 &amp; "",""),
IF(TOP!AA122&gt;0,TOP!AA122 &amp; "","")))</f>
        <v>Aragón</v>
      </c>
      <c r="C124" s="23" cm="1">
        <f t="array" ref="C124">--IF(miNúmTOP=1,IF(Tiempo!C122&gt;0,Tiempo!C122 &amp; "",NA()),
CHOOSE(miNúmTiempo,
IF(TOP!C122&gt;0,TOP!C122 &amp; "",NA()),
IF(TOP!H122&gt;0,TOP!H122 &amp; "",NA()),
IF(TOP!M122&gt;0,TOP!M122 &amp; "",NA()),
IF(TOP!R122&gt;0,TOP!R122 &amp; "",NA()),
IF(TOP!W122&gt;0,TOP!W122 &amp; "",NA()),
IF(TOP!AB122&gt;0,TOP!AB122 &amp; "",NA())))</f>
        <v>45402</v>
      </c>
      <c r="D124" s="24" t="e" cm="1">
        <f t="array" ref="D124">IF($A124=D$1,IFERROR(INDEX($N124:$S124,1,miNúmTiempo),NA()),NA())</f>
        <v>#N/A</v>
      </c>
      <c r="E124" s="24" t="e" cm="1">
        <f t="array" ref="E124">IF($A124=E$1,IFERROR(INDEX($N124:$S124,1,miNúmTiempo),NA()),NA())</f>
        <v>#N/A</v>
      </c>
      <c r="F124" s="24" t="e" cm="1">
        <f t="array" ref="F124">IF($A124=F$1,IFERROR(INDEX($N124:$S124,1,miNúmTiempo),NA()),NA())</f>
        <v>#N/A</v>
      </c>
      <c r="G124" s="24" t="e" cm="1">
        <f t="array" ref="G124">IF($A124=G$1,IFERROR(INDEX($N124:$S124,1,miNúmTiempo),NA()),NA())</f>
        <v>#N/A</v>
      </c>
      <c r="H124" s="24" t="e" cm="1">
        <f t="array" ref="H124">IF($A124=H$1,IFERROR(INDEX($N124:$S124,1,miNúmTiempo),NA()),NA())</f>
        <v>#N/A</v>
      </c>
      <c r="I124" s="24" t="e" cm="1">
        <f t="array" ref="I124">IF($A124=I$1,IFERROR(INDEX($N124:$S124,1,miNúmTiempo),NA()),NA())</f>
        <v>#N/A</v>
      </c>
      <c r="J124" s="24" t="e" cm="1">
        <f t="array" ref="J124">IF($A124=J$1,IFERROR(INDEX($N124:$S124,1,miNúmTiempo),NA()),NA())</f>
        <v>#N/A</v>
      </c>
      <c r="K124" s="24" t="e" cm="1">
        <f t="array" ref="K124">IF($A124=K$1,IFERROR(INDEX($N124:$S124,1,miNúmTiempo),NA()),NA())</f>
        <v>#N/A</v>
      </c>
      <c r="L124" s="24" t="e" cm="1">
        <f t="array" ref="L124">IF($A124=L$1,IFERROR(INDEX($N124:$S124,1,miNúmTiempo),NA()),NA())</f>
        <v>#N/A</v>
      </c>
      <c r="M124" s="24" t="e" cm="1">
        <f t="array" ref="M124">IF($A124=M$1,IFERROR(INDEX($N124:$S124,1,miNúmTiempo),NA()),NA())</f>
        <v>#N/A</v>
      </c>
      <c r="N124" s="12" cm="1">
        <f t="array" ref="N124">IF(miNúmTOP=1,IF(Tiempo!$A122="","",Tiempo!D122),IF(TOP!$A122="","",TOP!D122))</f>
        <v>26.7</v>
      </c>
      <c r="O124" s="12" cm="1">
        <f t="array" ref="O124">IF(miNúmTOP=1,IF(Tiempo!$A122="","",Tiempo!E122),IF(TOP!$F122="","",TOP!I122))</f>
        <v>15.5</v>
      </c>
      <c r="P124" s="12" cm="1">
        <f t="array" ref="P124">IF(miNúmTOP=1,IF(Tiempo!$A122="","",Tiempo!F122),IF(TOP!$K122="","",TOP!N122))</f>
        <v>-2.1</v>
      </c>
      <c r="Q124" s="12" cm="1">
        <f t="array" ref="Q124">IF(miNúmTOP=1,IF(Tiempo!$A122="","",Tiempo!G122),IF(TOP!$P122="","",TOP!S122))</f>
        <v>62</v>
      </c>
      <c r="R124" s="12" cm="1">
        <f t="array" ref="R124">IF(miNúmTOP=1,IF(Tiempo!$A122="","",Tiempo!H122),IF(TOP!$U122="","",TOP!X122))</f>
        <v>40</v>
      </c>
      <c r="S124" s="31" cm="1">
        <f t="array" ref="S124">IF(miNúmTOP=1,IF(Tiempo!$A122="","",Tiempo!I122),IF(TOP!$Z122="","",TOP!AC122))</f>
        <v>0</v>
      </c>
    </row>
    <row r="125" spans="1:19" x14ac:dyDescent="0.35">
      <c r="A125" s="13" t="str" cm="1">
        <f t="array" ref="A125">IF(miNúmTOP=1,IF(Tiempo!A123&gt;0,Tiempo!A123 &amp; "",""),
CHOOSE(miNúmTiempo,
IF(TOP!A123&gt;0,TOP!A123 &amp; "",""),
IF(TOP!F123&gt;0,TOP!F123 &amp; "",""),
IF(TOP!K123&gt;0,TOP!K123 &amp; "",""),
IF(TOP!P123&gt;0,TOP!P123 &amp; "",""),
IF(TOP!U123&gt;0,TOP!U123 &amp; "",""),
IF(TOP!Z123&gt;0,TOP!Z123 &amp; "","")))</f>
        <v>Huesca</v>
      </c>
      <c r="B125" s="13" t="str" cm="1">
        <f t="array" ref="B125">IF(miNúmTOP=1,IF(Tiempo!B123&gt;0,Tiempo!B123 &amp; "",""),
CHOOSE(miNúmTiempo,
IF(TOP!B123&gt;0,TOP!B123 &amp; "",""),
IF(TOP!G123&gt;0,TOP!G123 &amp; "",""),
IF(TOP!L123&gt;0,TOP!L123 &amp; "",""),
IF(TOP!Q123&gt;0,TOP!Q123 &amp; "",""),
IF(TOP!V123&gt;0,TOP!V123 &amp; "",""),
IF(TOP!AA123&gt;0,TOP!AA123 &amp; "","")))</f>
        <v>Aragón</v>
      </c>
      <c r="C125" s="23" cm="1">
        <f t="array" ref="C125">--IF(miNúmTOP=1,IF(Tiempo!C123&gt;0,Tiempo!C123 &amp; "",NA()),
CHOOSE(miNúmTiempo,
IF(TOP!C123&gt;0,TOP!C123 &amp; "",NA()),
IF(TOP!H123&gt;0,TOP!H123 &amp; "",NA()),
IF(TOP!M123&gt;0,TOP!M123 &amp; "",NA()),
IF(TOP!R123&gt;0,TOP!R123 &amp; "",NA()),
IF(TOP!W123&gt;0,TOP!W123 &amp; "",NA()),
IF(TOP!AB123&gt;0,TOP!AB123 &amp; "",NA())))</f>
        <v>45403</v>
      </c>
      <c r="D125" s="24" t="e" cm="1">
        <f t="array" ref="D125">IF($A125=D$1,IFERROR(INDEX($N125:$S125,1,miNúmTiempo),NA()),NA())</f>
        <v>#N/A</v>
      </c>
      <c r="E125" s="24" t="e" cm="1">
        <f t="array" ref="E125">IF($A125=E$1,IFERROR(INDEX($N125:$S125,1,miNúmTiempo),NA()),NA())</f>
        <v>#N/A</v>
      </c>
      <c r="F125" s="24" t="e" cm="1">
        <f t="array" ref="F125">IF($A125=F$1,IFERROR(INDEX($N125:$S125,1,miNúmTiempo),NA()),NA())</f>
        <v>#N/A</v>
      </c>
      <c r="G125" s="24" t="e" cm="1">
        <f t="array" ref="G125">IF($A125=G$1,IFERROR(INDEX($N125:$S125,1,miNúmTiempo),NA()),NA())</f>
        <v>#N/A</v>
      </c>
      <c r="H125" s="24" t="e" cm="1">
        <f t="array" ref="H125">IF($A125=H$1,IFERROR(INDEX($N125:$S125,1,miNúmTiempo),NA()),NA())</f>
        <v>#N/A</v>
      </c>
      <c r="I125" s="24" t="e" cm="1">
        <f t="array" ref="I125">IF($A125=I$1,IFERROR(INDEX($N125:$S125,1,miNúmTiempo),NA()),NA())</f>
        <v>#N/A</v>
      </c>
      <c r="J125" s="24" t="e" cm="1">
        <f t="array" ref="J125">IF($A125=J$1,IFERROR(INDEX($N125:$S125,1,miNúmTiempo),NA()),NA())</f>
        <v>#N/A</v>
      </c>
      <c r="K125" s="24" t="e" cm="1">
        <f t="array" ref="K125">IF($A125=K$1,IFERROR(INDEX($N125:$S125,1,miNúmTiempo),NA()),NA())</f>
        <v>#N/A</v>
      </c>
      <c r="L125" s="24" t="e" cm="1">
        <f t="array" ref="L125">IF($A125=L$1,IFERROR(INDEX($N125:$S125,1,miNúmTiempo),NA()),NA())</f>
        <v>#N/A</v>
      </c>
      <c r="M125" s="24" t="e" cm="1">
        <f t="array" ref="M125">IF($A125=M$1,IFERROR(INDEX($N125:$S125,1,miNúmTiempo),NA()),NA())</f>
        <v>#N/A</v>
      </c>
      <c r="N125" s="12" cm="1">
        <f t="array" ref="N125">IF(miNúmTOP=1,IF(Tiempo!$A123="","",Tiempo!D123),IF(TOP!$A123="","",TOP!D123))</f>
        <v>25.4</v>
      </c>
      <c r="O125" s="12" cm="1">
        <f t="array" ref="O125">IF(miNúmTOP=1,IF(Tiempo!$A123="","",Tiempo!E123),IF(TOP!$F123="","",TOP!I123))</f>
        <v>15</v>
      </c>
      <c r="P125" s="12" cm="1">
        <f t="array" ref="P125">IF(miNúmTOP=1,IF(Tiempo!$A123="","",Tiempo!F123),IF(TOP!$K123="","",TOP!N123))</f>
        <v>-2.2000000000000002</v>
      </c>
      <c r="Q125" s="12" cm="1">
        <f t="array" ref="Q125">IF(miNúmTOP=1,IF(Tiempo!$A123="","",Tiempo!G123),IF(TOP!$P123="","",TOP!S123))</f>
        <v>61</v>
      </c>
      <c r="R125" s="12" cm="1">
        <f t="array" ref="R125">IF(miNúmTOP=1,IF(Tiempo!$A123="","",Tiempo!H123),IF(TOP!$U123="","",TOP!X123))</f>
        <v>59</v>
      </c>
      <c r="S125" s="31" cm="1">
        <f t="array" ref="S125">IF(miNúmTOP=1,IF(Tiempo!$A123="","",Tiempo!I123),IF(TOP!$Z123="","",TOP!AC123))</f>
        <v>0</v>
      </c>
    </row>
    <row r="126" spans="1:19" x14ac:dyDescent="0.35">
      <c r="A126" s="13" t="str" cm="1">
        <f t="array" ref="A126">IF(miNúmTOP=1,IF(Tiempo!A124&gt;0,Tiempo!A124 &amp; "",""),
CHOOSE(miNúmTiempo,
IF(TOP!A124&gt;0,TOP!A124 &amp; "",""),
IF(TOP!F124&gt;0,TOP!F124 &amp; "",""),
IF(TOP!K124&gt;0,TOP!K124 &amp; "",""),
IF(TOP!P124&gt;0,TOP!P124 &amp; "",""),
IF(TOP!U124&gt;0,TOP!U124 &amp; "",""),
IF(TOP!Z124&gt;0,TOP!Z124 &amp; "","")))</f>
        <v>Huesca</v>
      </c>
      <c r="B126" s="13" t="str" cm="1">
        <f t="array" ref="B126">IF(miNúmTOP=1,IF(Tiempo!B124&gt;0,Tiempo!B124 &amp; "",""),
CHOOSE(miNúmTiempo,
IF(TOP!B124&gt;0,TOP!B124 &amp; "",""),
IF(TOP!G124&gt;0,TOP!G124 &amp; "",""),
IF(TOP!L124&gt;0,TOP!L124 &amp; "",""),
IF(TOP!Q124&gt;0,TOP!Q124 &amp; "",""),
IF(TOP!V124&gt;0,TOP!V124 &amp; "",""),
IF(TOP!AA124&gt;0,TOP!AA124 &amp; "","")))</f>
        <v>Aragón</v>
      </c>
      <c r="C126" s="23" cm="1">
        <f t="array" ref="C126">--IF(miNúmTOP=1,IF(Tiempo!C124&gt;0,Tiempo!C124 &amp; "",NA()),
CHOOSE(miNúmTiempo,
IF(TOP!C124&gt;0,TOP!C124 &amp; "",NA()),
IF(TOP!H124&gt;0,TOP!H124 &amp; "",NA()),
IF(TOP!M124&gt;0,TOP!M124 &amp; "",NA()),
IF(TOP!R124&gt;0,TOP!R124 &amp; "",NA()),
IF(TOP!W124&gt;0,TOP!W124 &amp; "",NA()),
IF(TOP!AB124&gt;0,TOP!AB124 &amp; "",NA())))</f>
        <v>45404</v>
      </c>
      <c r="D126" s="24" t="e" cm="1">
        <f t="array" ref="D126">IF($A126=D$1,IFERROR(INDEX($N126:$S126,1,miNúmTiempo),NA()),NA())</f>
        <v>#N/A</v>
      </c>
      <c r="E126" s="24" t="e" cm="1">
        <f t="array" ref="E126">IF($A126=E$1,IFERROR(INDEX($N126:$S126,1,miNúmTiempo),NA()),NA())</f>
        <v>#N/A</v>
      </c>
      <c r="F126" s="24" t="e" cm="1">
        <f t="array" ref="F126">IF($A126=F$1,IFERROR(INDEX($N126:$S126,1,miNúmTiempo),NA()),NA())</f>
        <v>#N/A</v>
      </c>
      <c r="G126" s="24" t="e" cm="1">
        <f t="array" ref="G126">IF($A126=G$1,IFERROR(INDEX($N126:$S126,1,miNúmTiempo),NA()),NA())</f>
        <v>#N/A</v>
      </c>
      <c r="H126" s="24" t="e" cm="1">
        <f t="array" ref="H126">IF($A126=H$1,IFERROR(INDEX($N126:$S126,1,miNúmTiempo),NA()),NA())</f>
        <v>#N/A</v>
      </c>
      <c r="I126" s="24" t="e" cm="1">
        <f t="array" ref="I126">IF($A126=I$1,IFERROR(INDEX($N126:$S126,1,miNúmTiempo),NA()),NA())</f>
        <v>#N/A</v>
      </c>
      <c r="J126" s="24" t="e" cm="1">
        <f t="array" ref="J126">IF($A126=J$1,IFERROR(INDEX($N126:$S126,1,miNúmTiempo),NA()),NA())</f>
        <v>#N/A</v>
      </c>
      <c r="K126" s="24" t="e" cm="1">
        <f t="array" ref="K126">IF($A126=K$1,IFERROR(INDEX($N126:$S126,1,miNúmTiempo),NA()),NA())</f>
        <v>#N/A</v>
      </c>
      <c r="L126" s="24" t="e" cm="1">
        <f t="array" ref="L126">IF($A126=L$1,IFERROR(INDEX($N126:$S126,1,miNúmTiempo),NA()),NA())</f>
        <v>#N/A</v>
      </c>
      <c r="M126" s="24" t="e" cm="1">
        <f t="array" ref="M126">IF($A126=M$1,IFERROR(INDEX($N126:$S126,1,miNúmTiempo),NA()),NA())</f>
        <v>#N/A</v>
      </c>
      <c r="N126" s="12" cm="1">
        <f t="array" ref="N126">IF(miNúmTOP=1,IF(Tiempo!$A124="","",Tiempo!D124),IF(TOP!$A124="","",TOP!D124))</f>
        <v>20.7</v>
      </c>
      <c r="O126" s="12" cm="1">
        <f t="array" ref="O126">IF(miNúmTOP=1,IF(Tiempo!$A124="","",Tiempo!E124),IF(TOP!$F124="","",TOP!I124))</f>
        <v>11.6</v>
      </c>
      <c r="P126" s="12" cm="1">
        <f t="array" ref="P126">IF(miNúmTOP=1,IF(Tiempo!$A124="","",Tiempo!F124),IF(TOP!$K124="","",TOP!N124))</f>
        <v>-2.6</v>
      </c>
      <c r="Q126" s="12" cm="1">
        <f t="array" ref="Q126">IF(miNúmTOP=1,IF(Tiempo!$A124="","",Tiempo!G124),IF(TOP!$P124="","",TOP!S124))</f>
        <v>88</v>
      </c>
      <c r="R126" s="12" cm="1">
        <f t="array" ref="R126">IF(miNúmTOP=1,IF(Tiempo!$A124="","",Tiempo!H124),IF(TOP!$U124="","",TOP!X124))</f>
        <v>66</v>
      </c>
      <c r="S126" s="31" cm="1">
        <f t="array" ref="S126">IF(miNúmTOP=1,IF(Tiempo!$A124="","",Tiempo!I124),IF(TOP!$Z124="","",TOP!AC124))</f>
        <v>0</v>
      </c>
    </row>
    <row r="127" spans="1:19" x14ac:dyDescent="0.35">
      <c r="A127" s="13" t="str" cm="1">
        <f t="array" ref="A127">IF(miNúmTOP=1,IF(Tiempo!A125&gt;0,Tiempo!A125 &amp; "",""),
CHOOSE(miNúmTiempo,
IF(TOP!A125&gt;0,TOP!A125 &amp; "",""),
IF(TOP!F125&gt;0,TOP!F125 &amp; "",""),
IF(TOP!K125&gt;0,TOP!K125 &amp; "",""),
IF(TOP!P125&gt;0,TOP!P125 &amp; "",""),
IF(TOP!U125&gt;0,TOP!U125 &amp; "",""),
IF(TOP!Z125&gt;0,TOP!Z125 &amp; "","")))</f>
        <v>Huesca</v>
      </c>
      <c r="B127" s="13" t="str" cm="1">
        <f t="array" ref="B127">IF(miNúmTOP=1,IF(Tiempo!B125&gt;0,Tiempo!B125 &amp; "",""),
CHOOSE(miNúmTiempo,
IF(TOP!B125&gt;0,TOP!B125 &amp; "",""),
IF(TOP!G125&gt;0,TOP!G125 &amp; "",""),
IF(TOP!L125&gt;0,TOP!L125 &amp; "",""),
IF(TOP!Q125&gt;0,TOP!Q125 &amp; "",""),
IF(TOP!V125&gt;0,TOP!V125 &amp; "",""),
IF(TOP!AA125&gt;0,TOP!AA125 &amp; "","")))</f>
        <v>Aragón</v>
      </c>
      <c r="C127" s="23" cm="1">
        <f t="array" ref="C127">--IF(miNúmTOP=1,IF(Tiempo!C125&gt;0,Tiempo!C125 &amp; "",NA()),
CHOOSE(miNúmTiempo,
IF(TOP!C125&gt;0,TOP!C125 &amp; "",NA()),
IF(TOP!H125&gt;0,TOP!H125 &amp; "",NA()),
IF(TOP!M125&gt;0,TOP!M125 &amp; "",NA()),
IF(TOP!R125&gt;0,TOP!R125 &amp; "",NA()),
IF(TOP!W125&gt;0,TOP!W125 &amp; "",NA()),
IF(TOP!AB125&gt;0,TOP!AB125 &amp; "",NA())))</f>
        <v>45405</v>
      </c>
      <c r="D127" s="24" t="e" cm="1">
        <f t="array" ref="D127">IF($A127=D$1,IFERROR(INDEX($N127:$S127,1,miNúmTiempo),NA()),NA())</f>
        <v>#N/A</v>
      </c>
      <c r="E127" s="24" t="e" cm="1">
        <f t="array" ref="E127">IF($A127=E$1,IFERROR(INDEX($N127:$S127,1,miNúmTiempo),NA()),NA())</f>
        <v>#N/A</v>
      </c>
      <c r="F127" s="24" t="e" cm="1">
        <f t="array" ref="F127">IF($A127=F$1,IFERROR(INDEX($N127:$S127,1,miNúmTiempo),NA()),NA())</f>
        <v>#N/A</v>
      </c>
      <c r="G127" s="24" t="e" cm="1">
        <f t="array" ref="G127">IF($A127=G$1,IFERROR(INDEX($N127:$S127,1,miNúmTiempo),NA()),NA())</f>
        <v>#N/A</v>
      </c>
      <c r="H127" s="24" t="e" cm="1">
        <f t="array" ref="H127">IF($A127=H$1,IFERROR(INDEX($N127:$S127,1,miNúmTiempo),NA()),NA())</f>
        <v>#N/A</v>
      </c>
      <c r="I127" s="24" t="e" cm="1">
        <f t="array" ref="I127">IF($A127=I$1,IFERROR(INDEX($N127:$S127,1,miNúmTiempo),NA()),NA())</f>
        <v>#N/A</v>
      </c>
      <c r="J127" s="24" t="e" cm="1">
        <f t="array" ref="J127">IF($A127=J$1,IFERROR(INDEX($N127:$S127,1,miNúmTiempo),NA()),NA())</f>
        <v>#N/A</v>
      </c>
      <c r="K127" s="24" t="e" cm="1">
        <f t="array" ref="K127">IF($A127=K$1,IFERROR(INDEX($N127:$S127,1,miNúmTiempo),NA()),NA())</f>
        <v>#N/A</v>
      </c>
      <c r="L127" s="24" t="e" cm="1">
        <f t="array" ref="L127">IF($A127=L$1,IFERROR(INDEX($N127:$S127,1,miNúmTiempo),NA()),NA())</f>
        <v>#N/A</v>
      </c>
      <c r="M127" s="24" t="e" cm="1">
        <f t="array" ref="M127">IF($A127=M$1,IFERROR(INDEX($N127:$S127,1,miNúmTiempo),NA()),NA())</f>
        <v>#N/A</v>
      </c>
      <c r="N127" s="12" cm="1">
        <f t="array" ref="N127">IF(miNúmTOP=1,IF(Tiempo!$A125="","",Tiempo!D125),IF(TOP!$A125="","",TOP!D125))</f>
        <v>17.2</v>
      </c>
      <c r="O127" s="12" cm="1">
        <f t="array" ref="O127">IF(miNúmTOP=1,IF(Tiempo!$A125="","",Tiempo!E125),IF(TOP!$F125="","",TOP!I125))</f>
        <v>14.9</v>
      </c>
      <c r="P127" s="12" cm="1">
        <f t="array" ref="P127">IF(miNúmTOP=1,IF(Tiempo!$A125="","",Tiempo!F125),IF(TOP!$K125="","",TOP!N125))</f>
        <v>-3.7</v>
      </c>
      <c r="Q127" s="12" cm="1">
        <f t="array" ref="Q127">IF(miNúmTOP=1,IF(Tiempo!$A125="","",Tiempo!G125),IF(TOP!$P125="","",TOP!S125))</f>
        <v>82</v>
      </c>
      <c r="R127" s="12" cm="1">
        <f t="array" ref="R127">IF(miNúmTOP=1,IF(Tiempo!$A125="","",Tiempo!H125),IF(TOP!$U125="","",TOP!X125))</f>
        <v>36</v>
      </c>
      <c r="S127" s="31" cm="1">
        <f t="array" ref="S127">IF(miNúmTOP=1,IF(Tiempo!$A125="","",Tiempo!I125),IF(TOP!$Z125="","",TOP!AC125))</f>
        <v>20.399999999999999</v>
      </c>
    </row>
    <row r="128" spans="1:19" x14ac:dyDescent="0.35">
      <c r="A128" s="13" t="str" cm="1">
        <f t="array" ref="A128">IF(miNúmTOP=1,IF(Tiempo!A126&gt;0,Tiempo!A126 &amp; "",""),
CHOOSE(miNúmTiempo,
IF(TOP!A126&gt;0,TOP!A126 &amp; "",""),
IF(TOP!F126&gt;0,TOP!F126 &amp; "",""),
IF(TOP!K126&gt;0,TOP!K126 &amp; "",""),
IF(TOP!P126&gt;0,TOP!P126 &amp; "",""),
IF(TOP!U126&gt;0,TOP!U126 &amp; "",""),
IF(TOP!Z126&gt;0,TOP!Z126 &amp; "","")))</f>
        <v>Huesca</v>
      </c>
      <c r="B128" s="13" t="str" cm="1">
        <f t="array" ref="B128">IF(miNúmTOP=1,IF(Tiempo!B126&gt;0,Tiempo!B126 &amp; "",""),
CHOOSE(miNúmTiempo,
IF(TOP!B126&gt;0,TOP!B126 &amp; "",""),
IF(TOP!G126&gt;0,TOP!G126 &amp; "",""),
IF(TOP!L126&gt;0,TOP!L126 &amp; "",""),
IF(TOP!Q126&gt;0,TOP!Q126 &amp; "",""),
IF(TOP!V126&gt;0,TOP!V126 &amp; "",""),
IF(TOP!AA126&gt;0,TOP!AA126 &amp; "","")))</f>
        <v>Aragón</v>
      </c>
      <c r="C128" s="23" cm="1">
        <f t="array" ref="C128">--IF(miNúmTOP=1,IF(Tiempo!C126&gt;0,Tiempo!C126 &amp; "",NA()),
CHOOSE(miNúmTiempo,
IF(TOP!C126&gt;0,TOP!C126 &amp; "",NA()),
IF(TOP!H126&gt;0,TOP!H126 &amp; "",NA()),
IF(TOP!M126&gt;0,TOP!M126 &amp; "",NA()),
IF(TOP!R126&gt;0,TOP!R126 &amp; "",NA()),
IF(TOP!W126&gt;0,TOP!W126 &amp; "",NA()),
IF(TOP!AB126&gt;0,TOP!AB126 &amp; "",NA())))</f>
        <v>45406</v>
      </c>
      <c r="D128" s="24" t="e" cm="1">
        <f t="array" ref="D128">IF($A128=D$1,IFERROR(INDEX($N128:$S128,1,miNúmTiempo),NA()),NA())</f>
        <v>#N/A</v>
      </c>
      <c r="E128" s="24" t="e" cm="1">
        <f t="array" ref="E128">IF($A128=E$1,IFERROR(INDEX($N128:$S128,1,miNúmTiempo),NA()),NA())</f>
        <v>#N/A</v>
      </c>
      <c r="F128" s="24" t="e" cm="1">
        <f t="array" ref="F128">IF($A128=F$1,IFERROR(INDEX($N128:$S128,1,miNúmTiempo),NA()),NA())</f>
        <v>#N/A</v>
      </c>
      <c r="G128" s="24" t="e" cm="1">
        <f t="array" ref="G128">IF($A128=G$1,IFERROR(INDEX($N128:$S128,1,miNúmTiempo),NA()),NA())</f>
        <v>#N/A</v>
      </c>
      <c r="H128" s="24" t="e" cm="1">
        <f t="array" ref="H128">IF($A128=H$1,IFERROR(INDEX($N128:$S128,1,miNúmTiempo),NA()),NA())</f>
        <v>#N/A</v>
      </c>
      <c r="I128" s="24" t="e" cm="1">
        <f t="array" ref="I128">IF($A128=I$1,IFERROR(INDEX($N128:$S128,1,miNúmTiempo),NA()),NA())</f>
        <v>#N/A</v>
      </c>
      <c r="J128" s="24" t="e" cm="1">
        <f t="array" ref="J128">IF($A128=J$1,IFERROR(INDEX($N128:$S128,1,miNúmTiempo),NA()),NA())</f>
        <v>#N/A</v>
      </c>
      <c r="K128" s="24" t="e" cm="1">
        <f t="array" ref="K128">IF($A128=K$1,IFERROR(INDEX($N128:$S128,1,miNúmTiempo),NA()),NA())</f>
        <v>#N/A</v>
      </c>
      <c r="L128" s="24" t="e" cm="1">
        <f t="array" ref="L128">IF($A128=L$1,IFERROR(INDEX($N128:$S128,1,miNúmTiempo),NA()),NA())</f>
        <v>#N/A</v>
      </c>
      <c r="M128" s="24" t="e" cm="1">
        <f t="array" ref="M128">IF($A128=M$1,IFERROR(INDEX($N128:$S128,1,miNúmTiempo),NA()),NA())</f>
        <v>#N/A</v>
      </c>
      <c r="N128" s="12" cm="1">
        <f t="array" ref="N128">IF(miNúmTOP=1,IF(Tiempo!$A126="","",Tiempo!D126),IF(TOP!$A126="","",TOP!D126))</f>
        <v>20.399999999999999</v>
      </c>
      <c r="O128" s="12" cm="1">
        <f t="array" ref="O128">IF(miNúmTOP=1,IF(Tiempo!$A126="","",Tiempo!E126),IF(TOP!$F126="","",TOP!I126))</f>
        <v>13</v>
      </c>
      <c r="P128" s="12" cm="1">
        <f t="array" ref="P128">IF(miNúmTOP=1,IF(Tiempo!$A126="","",Tiempo!F126),IF(TOP!$K126="","",TOP!N126))</f>
        <v>-3.4</v>
      </c>
      <c r="Q128" s="12" cm="1">
        <f t="array" ref="Q128">IF(miNúmTOP=1,IF(Tiempo!$A126="","",Tiempo!G126),IF(TOP!$P126="","",TOP!S126))</f>
        <v>67</v>
      </c>
      <c r="R128" s="12" cm="1">
        <f t="array" ref="R128">IF(miNúmTOP=1,IF(Tiempo!$A126="","",Tiempo!H126),IF(TOP!$U126="","",TOP!X126))</f>
        <v>40</v>
      </c>
      <c r="S128" s="31" cm="1">
        <f t="array" ref="S128">IF(miNúmTOP=1,IF(Tiempo!$A126="","",Tiempo!I126),IF(TOP!$Z126="","",TOP!AC126))</f>
        <v>2.6</v>
      </c>
    </row>
    <row r="129" spans="1:19" x14ac:dyDescent="0.35">
      <c r="A129" s="13" t="str" cm="1">
        <f t="array" ref="A129">IF(miNúmTOP=1,IF(Tiempo!A127&gt;0,Tiempo!A127 &amp; "",""),
CHOOSE(miNúmTiempo,
IF(TOP!A127&gt;0,TOP!A127 &amp; "",""),
IF(TOP!F127&gt;0,TOP!F127 &amp; "",""),
IF(TOP!K127&gt;0,TOP!K127 &amp; "",""),
IF(TOP!P127&gt;0,TOP!P127 &amp; "",""),
IF(TOP!U127&gt;0,TOP!U127 &amp; "",""),
IF(TOP!Z127&gt;0,TOP!Z127 &amp; "","")))</f>
        <v>Huesca</v>
      </c>
      <c r="B129" s="13" t="str" cm="1">
        <f t="array" ref="B129">IF(miNúmTOP=1,IF(Tiempo!B127&gt;0,Tiempo!B127 &amp; "",""),
CHOOSE(miNúmTiempo,
IF(TOP!B127&gt;0,TOP!B127 &amp; "",""),
IF(TOP!G127&gt;0,TOP!G127 &amp; "",""),
IF(TOP!L127&gt;0,TOP!L127 &amp; "",""),
IF(TOP!Q127&gt;0,TOP!Q127 &amp; "",""),
IF(TOP!V127&gt;0,TOP!V127 &amp; "",""),
IF(TOP!AA127&gt;0,TOP!AA127 &amp; "","")))</f>
        <v>Aragón</v>
      </c>
      <c r="C129" s="23" cm="1">
        <f t="array" ref="C129">--IF(miNúmTOP=1,IF(Tiempo!C127&gt;0,Tiempo!C127 &amp; "",NA()),
CHOOSE(miNúmTiempo,
IF(TOP!C127&gt;0,TOP!C127 &amp; "",NA()),
IF(TOP!H127&gt;0,TOP!H127 &amp; "",NA()),
IF(TOP!M127&gt;0,TOP!M127 &amp; "",NA()),
IF(TOP!R127&gt;0,TOP!R127 &amp; "",NA()),
IF(TOP!W127&gt;0,TOP!W127 &amp; "",NA()),
IF(TOP!AB127&gt;0,TOP!AB127 &amp; "",NA())))</f>
        <v>45407</v>
      </c>
      <c r="D129" s="24" t="e" cm="1">
        <f t="array" ref="D129">IF($A129=D$1,IFERROR(INDEX($N129:$S129,1,miNúmTiempo),NA()),NA())</f>
        <v>#N/A</v>
      </c>
      <c r="E129" s="24" t="e" cm="1">
        <f t="array" ref="E129">IF($A129=E$1,IFERROR(INDEX($N129:$S129,1,miNúmTiempo),NA()),NA())</f>
        <v>#N/A</v>
      </c>
      <c r="F129" s="24" t="e" cm="1">
        <f t="array" ref="F129">IF($A129=F$1,IFERROR(INDEX($N129:$S129,1,miNúmTiempo),NA()),NA())</f>
        <v>#N/A</v>
      </c>
      <c r="G129" s="24" t="e" cm="1">
        <f t="array" ref="G129">IF($A129=G$1,IFERROR(INDEX($N129:$S129,1,miNúmTiempo),NA()),NA())</f>
        <v>#N/A</v>
      </c>
      <c r="H129" s="24" t="e" cm="1">
        <f t="array" ref="H129">IF($A129=H$1,IFERROR(INDEX($N129:$S129,1,miNúmTiempo),NA()),NA())</f>
        <v>#N/A</v>
      </c>
      <c r="I129" s="24" t="e" cm="1">
        <f t="array" ref="I129">IF($A129=I$1,IFERROR(INDEX($N129:$S129,1,miNúmTiempo),NA()),NA())</f>
        <v>#N/A</v>
      </c>
      <c r="J129" s="24" t="e" cm="1">
        <f t="array" ref="J129">IF($A129=J$1,IFERROR(INDEX($N129:$S129,1,miNúmTiempo),NA()),NA())</f>
        <v>#N/A</v>
      </c>
      <c r="K129" s="24" t="e" cm="1">
        <f t="array" ref="K129">IF($A129=K$1,IFERROR(INDEX($N129:$S129,1,miNúmTiempo),NA()),NA())</f>
        <v>#N/A</v>
      </c>
      <c r="L129" s="24" t="e" cm="1">
        <f t="array" ref="L129">IF($A129=L$1,IFERROR(INDEX($N129:$S129,1,miNúmTiempo),NA()),NA())</f>
        <v>#N/A</v>
      </c>
      <c r="M129" s="24" t="e" cm="1">
        <f t="array" ref="M129">IF($A129=M$1,IFERROR(INDEX($N129:$S129,1,miNúmTiempo),NA()),NA())</f>
        <v>#N/A</v>
      </c>
      <c r="N129" s="12" cm="1">
        <f t="array" ref="N129">IF(miNúmTOP=1,IF(Tiempo!$A127="","",Tiempo!D127),IF(TOP!$A127="","",TOP!D127))</f>
        <v>18.899999999999999</v>
      </c>
      <c r="O129" s="12" cm="1">
        <f t="array" ref="O129">IF(miNúmTOP=1,IF(Tiempo!$A127="","",Tiempo!E127),IF(TOP!$F127="","",TOP!I127))</f>
        <v>12.5</v>
      </c>
      <c r="P129" s="12" cm="1">
        <f t="array" ref="P129">IF(miNúmTOP=1,IF(Tiempo!$A127="","",Tiempo!F127),IF(TOP!$K127="","",TOP!N127))</f>
        <v>-0.1</v>
      </c>
      <c r="Q129" s="12" cm="1">
        <f t="array" ref="Q129">IF(miNúmTOP=1,IF(Tiempo!$A127="","",Tiempo!G127),IF(TOP!$P127="","",TOP!S127))</f>
        <v>41</v>
      </c>
      <c r="R129" s="12" cm="1">
        <f t="array" ref="R129">IF(miNúmTOP=1,IF(Tiempo!$A127="","",Tiempo!H127),IF(TOP!$U127="","",TOP!X127))</f>
        <v>30</v>
      </c>
      <c r="S129" s="31" cm="1">
        <f t="array" ref="S129">IF(miNúmTOP=1,IF(Tiempo!$A127="","",Tiempo!I127),IF(TOP!$Z127="","",TOP!AC127))</f>
        <v>4.9000000000000004</v>
      </c>
    </row>
    <row r="130" spans="1:19" x14ac:dyDescent="0.35">
      <c r="A130" s="13" t="str" cm="1">
        <f t="array" ref="A130">IF(miNúmTOP=1,IF(Tiempo!A128&gt;0,Tiempo!A128 &amp; "",""),
CHOOSE(miNúmTiempo,
IF(TOP!A128&gt;0,TOP!A128 &amp; "",""),
IF(TOP!F128&gt;0,TOP!F128 &amp; "",""),
IF(TOP!K128&gt;0,TOP!K128 &amp; "",""),
IF(TOP!P128&gt;0,TOP!P128 &amp; "",""),
IF(TOP!U128&gt;0,TOP!U128 &amp; "",""),
IF(TOP!Z128&gt;0,TOP!Z128 &amp; "","")))</f>
        <v>Lugo</v>
      </c>
      <c r="B130" s="13" t="str" cm="1">
        <f t="array" ref="B130">IF(miNúmTOP=1,IF(Tiempo!B128&gt;0,Tiempo!B128 &amp; "",""),
CHOOSE(miNúmTiempo,
IF(TOP!B128&gt;0,TOP!B128 &amp; "",""),
IF(TOP!G128&gt;0,TOP!G128 &amp; "",""),
IF(TOP!L128&gt;0,TOP!L128 &amp; "",""),
IF(TOP!Q128&gt;0,TOP!Q128 &amp; "",""),
IF(TOP!V128&gt;0,TOP!V128 &amp; "",""),
IF(TOP!AA128&gt;0,TOP!AA128 &amp; "","")))</f>
        <v>Galicia</v>
      </c>
      <c r="C130" s="23" cm="1">
        <f t="array" ref="C130">--IF(miNúmTOP=1,IF(Tiempo!C128&gt;0,Tiempo!C128 &amp; "",NA()),
CHOOSE(miNúmTiempo,
IF(TOP!C128&gt;0,TOP!C128 &amp; "",NA()),
IF(TOP!H128&gt;0,TOP!H128 &amp; "",NA()),
IF(TOP!M128&gt;0,TOP!M128 &amp; "",NA()),
IF(TOP!R128&gt;0,TOP!R128 &amp; "",NA()),
IF(TOP!W128&gt;0,TOP!W128 &amp; "",NA()),
IF(TOP!AB128&gt;0,TOP!AB128 &amp; "",NA())))</f>
        <v>45394</v>
      </c>
      <c r="D130" s="24" t="e" cm="1">
        <f t="array" ref="D130">IF($A130=D$1,IFERROR(INDEX($N130:$S130,1,miNúmTiempo),NA()),NA())</f>
        <v>#N/A</v>
      </c>
      <c r="E130" s="24" t="e" cm="1">
        <f t="array" ref="E130">IF($A130=E$1,IFERROR(INDEX($N130:$S130,1,miNúmTiempo),NA()),NA())</f>
        <v>#N/A</v>
      </c>
      <c r="F130" s="24" t="e" cm="1">
        <f t="array" ref="F130">IF($A130=F$1,IFERROR(INDEX($N130:$S130,1,miNúmTiempo),NA()),NA())</f>
        <v>#N/A</v>
      </c>
      <c r="G130" s="24" t="e" cm="1">
        <f t="array" ref="G130">IF($A130=G$1,IFERROR(INDEX($N130:$S130,1,miNúmTiempo),NA()),NA())</f>
        <v>#N/A</v>
      </c>
      <c r="H130" s="24" t="e" cm="1">
        <f t="array" ref="H130">IF($A130=H$1,IFERROR(INDEX($N130:$S130,1,miNúmTiempo),NA()),NA())</f>
        <v>#N/A</v>
      </c>
      <c r="I130" s="24" t="e" cm="1">
        <f t="array" ref="I130">IF($A130=I$1,IFERROR(INDEX($N130:$S130,1,miNúmTiempo),NA()),NA())</f>
        <v>#N/A</v>
      </c>
      <c r="J130" s="24" t="e" cm="1">
        <f t="array" ref="J130">IF($A130=J$1,IFERROR(INDEX($N130:$S130,1,miNúmTiempo),NA()),NA())</f>
        <v>#N/A</v>
      </c>
      <c r="K130" s="24" t="e" cm="1">
        <f t="array" ref="K130">IF($A130=K$1,IFERROR(INDEX($N130:$S130,1,miNúmTiempo),NA()),NA())</f>
        <v>#N/A</v>
      </c>
      <c r="L130" s="24" t="e" cm="1">
        <f t="array" ref="L130">IF($A130=L$1,IFERROR(INDEX($N130:$S130,1,miNúmTiempo),NA()),NA())</f>
        <v>#N/A</v>
      </c>
      <c r="M130" s="24" t="e" cm="1">
        <f t="array" ref="M130">IF($A130=M$1,IFERROR(INDEX($N130:$S130,1,miNúmTiempo),NA()),NA())</f>
        <v>#N/A</v>
      </c>
      <c r="N130" s="12" cm="1">
        <f t="array" ref="N130">IF(miNúmTOP=1,IF(Tiempo!$A128="","",Tiempo!D128),IF(TOP!$A128="","",TOP!D128))</f>
        <v>33</v>
      </c>
      <c r="O130" s="12" cm="1">
        <f t="array" ref="O130">IF(miNúmTOP=1,IF(Tiempo!$A128="","",Tiempo!E128),IF(TOP!$F128="","",TOP!I128))</f>
        <v>13.5</v>
      </c>
      <c r="P130" s="12" cm="1">
        <f t="array" ref="P130">IF(miNúmTOP=1,IF(Tiempo!$A128="","",Tiempo!F128),IF(TOP!$K128="","",TOP!N128))</f>
        <v>-1.1000000000000001</v>
      </c>
      <c r="Q130" s="12" cm="1">
        <f t="array" ref="Q130">IF(miNúmTOP=1,IF(Tiempo!$A128="","",Tiempo!G128),IF(TOP!$P128="","",TOP!S128))</f>
        <v>30</v>
      </c>
      <c r="R130" s="12" cm="1">
        <f t="array" ref="R130">IF(miNúmTOP=1,IF(Tiempo!$A128="","",Tiempo!H128),IF(TOP!$U128="","",TOP!X128))</f>
        <v>22</v>
      </c>
      <c r="S130" s="31" cm="1">
        <f t="array" ref="S130">IF(miNúmTOP=1,IF(Tiempo!$A128="","",Tiempo!I128),IF(TOP!$Z128="","",TOP!AC128))</f>
        <v>0</v>
      </c>
    </row>
    <row r="131" spans="1:19" x14ac:dyDescent="0.35">
      <c r="A131" s="13" t="str" cm="1">
        <f t="array" ref="A131">IF(miNúmTOP=1,IF(Tiempo!A129&gt;0,Tiempo!A129 &amp; "",""),
CHOOSE(miNúmTiempo,
IF(TOP!A129&gt;0,TOP!A129 &amp; "",""),
IF(TOP!F129&gt;0,TOP!F129 &amp; "",""),
IF(TOP!K129&gt;0,TOP!K129 &amp; "",""),
IF(TOP!P129&gt;0,TOP!P129 &amp; "",""),
IF(TOP!U129&gt;0,TOP!U129 &amp; "",""),
IF(TOP!Z129&gt;0,TOP!Z129 &amp; "","")))</f>
        <v>Lugo</v>
      </c>
      <c r="B131" s="13" t="str" cm="1">
        <f t="array" ref="B131">IF(miNúmTOP=1,IF(Tiempo!B129&gt;0,Tiempo!B129 &amp; "",""),
CHOOSE(miNúmTiempo,
IF(TOP!B129&gt;0,TOP!B129 &amp; "",""),
IF(TOP!G129&gt;0,TOP!G129 &amp; "",""),
IF(TOP!L129&gt;0,TOP!L129 &amp; "",""),
IF(TOP!Q129&gt;0,TOP!Q129 &amp; "",""),
IF(TOP!V129&gt;0,TOP!V129 &amp; "",""),
IF(TOP!AA129&gt;0,TOP!AA129 &amp; "","")))</f>
        <v>Galicia</v>
      </c>
      <c r="C131" s="23" cm="1">
        <f t="array" ref="C131">--IF(miNúmTOP=1,IF(Tiempo!C129&gt;0,Tiempo!C129 &amp; "",NA()),
CHOOSE(miNúmTiempo,
IF(TOP!C129&gt;0,TOP!C129 &amp; "",NA()),
IF(TOP!H129&gt;0,TOP!H129 &amp; "",NA()),
IF(TOP!M129&gt;0,TOP!M129 &amp; "",NA()),
IF(TOP!R129&gt;0,TOP!R129 &amp; "",NA()),
IF(TOP!W129&gt;0,TOP!W129 &amp; "",NA()),
IF(TOP!AB129&gt;0,TOP!AB129 &amp; "",NA())))</f>
        <v>45395</v>
      </c>
      <c r="D131" s="24" t="e" cm="1">
        <f t="array" ref="D131">IF($A131=D$1,IFERROR(INDEX($N131:$S131,1,miNúmTiempo),NA()),NA())</f>
        <v>#N/A</v>
      </c>
      <c r="E131" s="24" t="e" cm="1">
        <f t="array" ref="E131">IF($A131=E$1,IFERROR(INDEX($N131:$S131,1,miNúmTiempo),NA()),NA())</f>
        <v>#N/A</v>
      </c>
      <c r="F131" s="24" t="e" cm="1">
        <f t="array" ref="F131">IF($A131=F$1,IFERROR(INDEX($N131:$S131,1,miNúmTiempo),NA()),NA())</f>
        <v>#N/A</v>
      </c>
      <c r="G131" s="24" t="e" cm="1">
        <f t="array" ref="G131">IF($A131=G$1,IFERROR(INDEX($N131:$S131,1,miNúmTiempo),NA()),NA())</f>
        <v>#N/A</v>
      </c>
      <c r="H131" s="24" t="e" cm="1">
        <f t="array" ref="H131">IF($A131=H$1,IFERROR(INDEX($N131:$S131,1,miNúmTiempo),NA()),NA())</f>
        <v>#N/A</v>
      </c>
      <c r="I131" s="24" t="e" cm="1">
        <f t="array" ref="I131">IF($A131=I$1,IFERROR(INDEX($N131:$S131,1,miNúmTiempo),NA()),NA())</f>
        <v>#N/A</v>
      </c>
      <c r="J131" s="24" t="e" cm="1">
        <f t="array" ref="J131">IF($A131=J$1,IFERROR(INDEX($N131:$S131,1,miNúmTiempo),NA()),NA())</f>
        <v>#N/A</v>
      </c>
      <c r="K131" s="24" t="e" cm="1">
        <f t="array" ref="K131">IF($A131=K$1,IFERROR(INDEX($N131:$S131,1,miNúmTiempo),NA()),NA())</f>
        <v>#N/A</v>
      </c>
      <c r="L131" s="24" t="e" cm="1">
        <f t="array" ref="L131">IF($A131=L$1,IFERROR(INDEX($N131:$S131,1,miNúmTiempo),NA()),NA())</f>
        <v>#N/A</v>
      </c>
      <c r="M131" s="24" t="e" cm="1">
        <f t="array" ref="M131">IF($A131=M$1,IFERROR(INDEX($N131:$S131,1,miNúmTiempo),NA()),NA())</f>
        <v>#N/A</v>
      </c>
      <c r="N131" s="12" cm="1">
        <f t="array" ref="N131">IF(miNúmTOP=1,IF(Tiempo!$A129="","",Tiempo!D129),IF(TOP!$A129="","",TOP!D129))</f>
        <v>32.700000000000003</v>
      </c>
      <c r="O131" s="12" cm="1">
        <f t="array" ref="O131">IF(miNúmTOP=1,IF(Tiempo!$A129="","",Tiempo!E129),IF(TOP!$F129="","",TOP!I129))</f>
        <v>15.2</v>
      </c>
      <c r="P131" s="12" cm="1">
        <f t="array" ref="P131">IF(miNúmTOP=1,IF(Tiempo!$A129="","",Tiempo!F129),IF(TOP!$K129="","",TOP!N129))</f>
        <v>0.6</v>
      </c>
      <c r="Q131" s="12" cm="1">
        <f t="array" ref="Q131">IF(miNúmTOP=1,IF(Tiempo!$A129="","",Tiempo!G129),IF(TOP!$P129="","",TOP!S129))</f>
        <v>29</v>
      </c>
      <c r="R131" s="12" cm="1">
        <f t="array" ref="R131">IF(miNúmTOP=1,IF(Tiempo!$A129="","",Tiempo!H129),IF(TOP!$U129="","",TOP!X129))</f>
        <v>22</v>
      </c>
      <c r="S131" s="31" cm="1">
        <f t="array" ref="S131">IF(miNúmTOP=1,IF(Tiempo!$A129="","",Tiempo!I129),IF(TOP!$Z129="","",TOP!AC129))</f>
        <v>0</v>
      </c>
    </row>
    <row r="132" spans="1:19" x14ac:dyDescent="0.35">
      <c r="A132" s="13" t="str" cm="1">
        <f t="array" ref="A132">IF(miNúmTOP=1,IF(Tiempo!A130&gt;0,Tiempo!A130 &amp; "",""),
CHOOSE(miNúmTiempo,
IF(TOP!A130&gt;0,TOP!A130 &amp; "",""),
IF(TOP!F130&gt;0,TOP!F130 &amp; "",""),
IF(TOP!K130&gt;0,TOP!K130 &amp; "",""),
IF(TOP!P130&gt;0,TOP!P130 &amp; "",""),
IF(TOP!U130&gt;0,TOP!U130 &amp; "",""),
IF(TOP!Z130&gt;0,TOP!Z130 &amp; "","")))</f>
        <v>Lugo</v>
      </c>
      <c r="B132" s="13" t="str" cm="1">
        <f t="array" ref="B132">IF(miNúmTOP=1,IF(Tiempo!B130&gt;0,Tiempo!B130 &amp; "",""),
CHOOSE(miNúmTiempo,
IF(TOP!B130&gt;0,TOP!B130 &amp; "",""),
IF(TOP!G130&gt;0,TOP!G130 &amp; "",""),
IF(TOP!L130&gt;0,TOP!L130 &amp; "",""),
IF(TOP!Q130&gt;0,TOP!Q130 &amp; "",""),
IF(TOP!V130&gt;0,TOP!V130 &amp; "",""),
IF(TOP!AA130&gt;0,TOP!AA130 &amp; "","")))</f>
        <v>Galicia</v>
      </c>
      <c r="C132" s="23" cm="1">
        <f t="array" ref="C132">--IF(miNúmTOP=1,IF(Tiempo!C130&gt;0,Tiempo!C130 &amp; "",NA()),
CHOOSE(miNúmTiempo,
IF(TOP!C130&gt;0,TOP!C130 &amp; "",NA()),
IF(TOP!H130&gt;0,TOP!H130 &amp; "",NA()),
IF(TOP!M130&gt;0,TOP!M130 &amp; "",NA()),
IF(TOP!R130&gt;0,TOP!R130 &amp; "",NA()),
IF(TOP!W130&gt;0,TOP!W130 &amp; "",NA()),
IF(TOP!AB130&gt;0,TOP!AB130 &amp; "",NA())))</f>
        <v>45396</v>
      </c>
      <c r="D132" s="24" t="e" cm="1">
        <f t="array" ref="D132">IF($A132=D$1,IFERROR(INDEX($N132:$S132,1,miNúmTiempo),NA()),NA())</f>
        <v>#N/A</v>
      </c>
      <c r="E132" s="24" t="e" cm="1">
        <f t="array" ref="E132">IF($A132=E$1,IFERROR(INDEX($N132:$S132,1,miNúmTiempo),NA()),NA())</f>
        <v>#N/A</v>
      </c>
      <c r="F132" s="24" t="e" cm="1">
        <f t="array" ref="F132">IF($A132=F$1,IFERROR(INDEX($N132:$S132,1,miNúmTiempo),NA()),NA())</f>
        <v>#N/A</v>
      </c>
      <c r="G132" s="24" t="e" cm="1">
        <f t="array" ref="G132">IF($A132=G$1,IFERROR(INDEX($N132:$S132,1,miNúmTiempo),NA()),NA())</f>
        <v>#N/A</v>
      </c>
      <c r="H132" s="24" t="e" cm="1">
        <f t="array" ref="H132">IF($A132=H$1,IFERROR(INDEX($N132:$S132,1,miNúmTiempo),NA()),NA())</f>
        <v>#N/A</v>
      </c>
      <c r="I132" s="24" t="e" cm="1">
        <f t="array" ref="I132">IF($A132=I$1,IFERROR(INDEX($N132:$S132,1,miNúmTiempo),NA()),NA())</f>
        <v>#N/A</v>
      </c>
      <c r="J132" s="24" t="e" cm="1">
        <f t="array" ref="J132">IF($A132=J$1,IFERROR(INDEX($N132:$S132,1,miNúmTiempo),NA()),NA())</f>
        <v>#N/A</v>
      </c>
      <c r="K132" s="24" t="e" cm="1">
        <f t="array" ref="K132">IF($A132=K$1,IFERROR(INDEX($N132:$S132,1,miNúmTiempo),NA()),NA())</f>
        <v>#N/A</v>
      </c>
      <c r="L132" s="24" t="e" cm="1">
        <f t="array" ref="L132">IF($A132=L$1,IFERROR(INDEX($N132:$S132,1,miNúmTiempo),NA()),NA())</f>
        <v>#N/A</v>
      </c>
      <c r="M132" s="24" t="e" cm="1">
        <f t="array" ref="M132">IF($A132=M$1,IFERROR(INDEX($N132:$S132,1,miNúmTiempo),NA()),NA())</f>
        <v>#N/A</v>
      </c>
      <c r="N132" s="12" cm="1">
        <f t="array" ref="N132">IF(miNúmTOP=1,IF(Tiempo!$A130="","",Tiempo!D130),IF(TOP!$A130="","",TOP!D130))</f>
        <v>31.4</v>
      </c>
      <c r="O132" s="12" cm="1">
        <f t="array" ref="O132">IF(miNúmTOP=1,IF(Tiempo!$A130="","",Tiempo!E130),IF(TOP!$F130="","",TOP!I130))</f>
        <v>16.100000000000001</v>
      </c>
      <c r="P132" s="12" cm="1">
        <f t="array" ref="P132">IF(miNúmTOP=1,IF(Tiempo!$A130="","",Tiempo!F130),IF(TOP!$K130="","",TOP!N130))</f>
        <v>2.6</v>
      </c>
      <c r="Q132" s="12" cm="1">
        <f t="array" ref="Q132">IF(miNúmTOP=1,IF(Tiempo!$A130="","",Tiempo!G130),IF(TOP!$P130="","",TOP!S130))</f>
        <v>31</v>
      </c>
      <c r="R132" s="12" cm="1">
        <f t="array" ref="R132">IF(miNúmTOP=1,IF(Tiempo!$A130="","",Tiempo!H130),IF(TOP!$U130="","",TOP!X130))</f>
        <v>24</v>
      </c>
      <c r="S132" s="31" cm="1">
        <f t="array" ref="S132">IF(miNúmTOP=1,IF(Tiempo!$A130="","",Tiempo!I130),IF(TOP!$Z130="","",TOP!AC130))</f>
        <v>0</v>
      </c>
    </row>
    <row r="133" spans="1:19" x14ac:dyDescent="0.35">
      <c r="A133" s="13" t="str" cm="1">
        <f t="array" ref="A133">IF(miNúmTOP=1,IF(Tiempo!A131&gt;0,Tiempo!A131 &amp; "",""),
CHOOSE(miNúmTiempo,
IF(TOP!A131&gt;0,TOP!A131 &amp; "",""),
IF(TOP!F131&gt;0,TOP!F131 &amp; "",""),
IF(TOP!K131&gt;0,TOP!K131 &amp; "",""),
IF(TOP!P131&gt;0,TOP!P131 &amp; "",""),
IF(TOP!U131&gt;0,TOP!U131 &amp; "",""),
IF(TOP!Z131&gt;0,TOP!Z131 &amp; "","")))</f>
        <v>Lugo</v>
      </c>
      <c r="B133" s="13" t="str" cm="1">
        <f t="array" ref="B133">IF(miNúmTOP=1,IF(Tiempo!B131&gt;0,Tiempo!B131 &amp; "",""),
CHOOSE(miNúmTiempo,
IF(TOP!B131&gt;0,TOP!B131 &amp; "",""),
IF(TOP!G131&gt;0,TOP!G131 &amp; "",""),
IF(TOP!L131&gt;0,TOP!L131 &amp; "",""),
IF(TOP!Q131&gt;0,TOP!Q131 &amp; "",""),
IF(TOP!V131&gt;0,TOP!V131 &amp; "",""),
IF(TOP!AA131&gt;0,TOP!AA131 &amp; "","")))</f>
        <v>Galicia</v>
      </c>
      <c r="C133" s="23" cm="1">
        <f t="array" ref="C133">--IF(miNúmTOP=1,IF(Tiempo!C131&gt;0,Tiempo!C131 &amp; "",NA()),
CHOOSE(miNúmTiempo,
IF(TOP!C131&gt;0,TOP!C131 &amp; "",NA()),
IF(TOP!H131&gt;0,TOP!H131 &amp; "",NA()),
IF(TOP!M131&gt;0,TOP!M131 &amp; "",NA()),
IF(TOP!R131&gt;0,TOP!R131 &amp; "",NA()),
IF(TOP!W131&gt;0,TOP!W131 &amp; "",NA()),
IF(TOP!AB131&gt;0,TOP!AB131 &amp; "",NA())))</f>
        <v>45397</v>
      </c>
      <c r="D133" s="24" t="e" cm="1">
        <f t="array" ref="D133">IF($A133=D$1,IFERROR(INDEX($N133:$S133,1,miNúmTiempo),NA()),NA())</f>
        <v>#N/A</v>
      </c>
      <c r="E133" s="24" t="e" cm="1">
        <f t="array" ref="E133">IF($A133=E$1,IFERROR(INDEX($N133:$S133,1,miNúmTiempo),NA()),NA())</f>
        <v>#N/A</v>
      </c>
      <c r="F133" s="24" t="e" cm="1">
        <f t="array" ref="F133">IF($A133=F$1,IFERROR(INDEX($N133:$S133,1,miNúmTiempo),NA()),NA())</f>
        <v>#N/A</v>
      </c>
      <c r="G133" s="24" t="e" cm="1">
        <f t="array" ref="G133">IF($A133=G$1,IFERROR(INDEX($N133:$S133,1,miNúmTiempo),NA()),NA())</f>
        <v>#N/A</v>
      </c>
      <c r="H133" s="24" t="e" cm="1">
        <f t="array" ref="H133">IF($A133=H$1,IFERROR(INDEX($N133:$S133,1,miNúmTiempo),NA()),NA())</f>
        <v>#N/A</v>
      </c>
      <c r="I133" s="24" t="e" cm="1">
        <f t="array" ref="I133">IF($A133=I$1,IFERROR(INDEX($N133:$S133,1,miNúmTiempo),NA()),NA())</f>
        <v>#N/A</v>
      </c>
      <c r="J133" s="24" t="e" cm="1">
        <f t="array" ref="J133">IF($A133=J$1,IFERROR(INDEX($N133:$S133,1,miNúmTiempo),NA()),NA())</f>
        <v>#N/A</v>
      </c>
      <c r="K133" s="24" t="e" cm="1">
        <f t="array" ref="K133">IF($A133=K$1,IFERROR(INDEX($N133:$S133,1,miNúmTiempo),NA()),NA())</f>
        <v>#N/A</v>
      </c>
      <c r="L133" s="24" t="e" cm="1">
        <f t="array" ref="L133">IF($A133=L$1,IFERROR(INDEX($N133:$S133,1,miNúmTiempo),NA()),NA())</f>
        <v>#N/A</v>
      </c>
      <c r="M133" s="24" t="e" cm="1">
        <f t="array" ref="M133">IF($A133=M$1,IFERROR(INDEX($N133:$S133,1,miNúmTiempo),NA()),NA())</f>
        <v>#N/A</v>
      </c>
      <c r="N133" s="12" cm="1">
        <f t="array" ref="N133">IF(miNúmTOP=1,IF(Tiempo!$A131="","",Tiempo!D131),IF(TOP!$A131="","",TOP!D131))</f>
        <v>24.3</v>
      </c>
      <c r="O133" s="12" cm="1">
        <f t="array" ref="O133">IF(miNúmTOP=1,IF(Tiempo!$A131="","",Tiempo!E131),IF(TOP!$F131="","",TOP!I131))</f>
        <v>17.5</v>
      </c>
      <c r="P133" s="12" cm="1">
        <f t="array" ref="P133">IF(miNúmTOP=1,IF(Tiempo!$A131="","",Tiempo!F131),IF(TOP!$K131="","",TOP!N131))</f>
        <v>3.6</v>
      </c>
      <c r="Q133" s="12" cm="1">
        <f t="array" ref="Q133">IF(miNúmTOP=1,IF(Tiempo!$A131="","",Tiempo!G131),IF(TOP!$P131="","",TOP!S131))</f>
        <v>51</v>
      </c>
      <c r="R133" s="12" cm="1">
        <f t="array" ref="R133">IF(miNúmTOP=1,IF(Tiempo!$A131="","",Tiempo!H131),IF(TOP!$U131="","",TOP!X131))</f>
        <v>46</v>
      </c>
      <c r="S133" s="31" cm="1">
        <f t="array" ref="S133">IF(miNúmTOP=1,IF(Tiempo!$A131="","",Tiempo!I131),IF(TOP!$Z131="","",TOP!AC131))</f>
        <v>1.4</v>
      </c>
    </row>
    <row r="134" spans="1:19" x14ac:dyDescent="0.35">
      <c r="A134" s="13" t="str" cm="1">
        <f t="array" ref="A134">IF(miNúmTOP=1,IF(Tiempo!A132&gt;0,Tiempo!A132 &amp; "",""),
CHOOSE(miNúmTiempo,
IF(TOP!A132&gt;0,TOP!A132 &amp; "",""),
IF(TOP!F132&gt;0,TOP!F132 &amp; "",""),
IF(TOP!K132&gt;0,TOP!K132 &amp; "",""),
IF(TOP!P132&gt;0,TOP!P132 &amp; "",""),
IF(TOP!U132&gt;0,TOP!U132 &amp; "",""),
IF(TOP!Z132&gt;0,TOP!Z132 &amp; "","")))</f>
        <v>Lugo</v>
      </c>
      <c r="B134" s="13" t="str" cm="1">
        <f t="array" ref="B134">IF(miNúmTOP=1,IF(Tiempo!B132&gt;0,Tiempo!B132 &amp; "",""),
CHOOSE(miNúmTiempo,
IF(TOP!B132&gt;0,TOP!B132 &amp; "",""),
IF(TOP!G132&gt;0,TOP!G132 &amp; "",""),
IF(TOP!L132&gt;0,TOP!L132 &amp; "",""),
IF(TOP!Q132&gt;0,TOP!Q132 &amp; "",""),
IF(TOP!V132&gt;0,TOP!V132 &amp; "",""),
IF(TOP!AA132&gt;0,TOP!AA132 &amp; "","")))</f>
        <v>Galicia</v>
      </c>
      <c r="C134" s="23" cm="1">
        <f t="array" ref="C134">--IF(miNúmTOP=1,IF(Tiempo!C132&gt;0,Tiempo!C132 &amp; "",NA()),
CHOOSE(miNúmTiempo,
IF(TOP!C132&gt;0,TOP!C132 &amp; "",NA()),
IF(TOP!H132&gt;0,TOP!H132 &amp; "",NA()),
IF(TOP!M132&gt;0,TOP!M132 &amp; "",NA()),
IF(TOP!R132&gt;0,TOP!R132 &amp; "",NA()),
IF(TOP!W132&gt;0,TOP!W132 &amp; "",NA()),
IF(TOP!AB132&gt;0,TOP!AB132 &amp; "",NA())))</f>
        <v>45398</v>
      </c>
      <c r="D134" s="24" t="e" cm="1">
        <f t="array" ref="D134">IF($A134=D$1,IFERROR(INDEX($N134:$S134,1,miNúmTiempo),NA()),NA())</f>
        <v>#N/A</v>
      </c>
      <c r="E134" s="24" t="e" cm="1">
        <f t="array" ref="E134">IF($A134=E$1,IFERROR(INDEX($N134:$S134,1,miNúmTiempo),NA()),NA())</f>
        <v>#N/A</v>
      </c>
      <c r="F134" s="24" t="e" cm="1">
        <f t="array" ref="F134">IF($A134=F$1,IFERROR(INDEX($N134:$S134,1,miNúmTiempo),NA()),NA())</f>
        <v>#N/A</v>
      </c>
      <c r="G134" s="24" t="e" cm="1">
        <f t="array" ref="G134">IF($A134=G$1,IFERROR(INDEX($N134:$S134,1,miNúmTiempo),NA()),NA())</f>
        <v>#N/A</v>
      </c>
      <c r="H134" s="24" t="e" cm="1">
        <f t="array" ref="H134">IF($A134=H$1,IFERROR(INDEX($N134:$S134,1,miNúmTiempo),NA()),NA())</f>
        <v>#N/A</v>
      </c>
      <c r="I134" s="24" t="e" cm="1">
        <f t="array" ref="I134">IF($A134=I$1,IFERROR(INDEX($N134:$S134,1,miNúmTiempo),NA()),NA())</f>
        <v>#N/A</v>
      </c>
      <c r="J134" s="24" t="e" cm="1">
        <f t="array" ref="J134">IF($A134=J$1,IFERROR(INDEX($N134:$S134,1,miNúmTiempo),NA()),NA())</f>
        <v>#N/A</v>
      </c>
      <c r="K134" s="24" t="e" cm="1">
        <f t="array" ref="K134">IF($A134=K$1,IFERROR(INDEX($N134:$S134,1,miNúmTiempo),NA()),NA())</f>
        <v>#N/A</v>
      </c>
      <c r="L134" s="24" t="e" cm="1">
        <f t="array" ref="L134">IF($A134=L$1,IFERROR(INDEX($N134:$S134,1,miNúmTiempo),NA()),NA())</f>
        <v>#N/A</v>
      </c>
      <c r="M134" s="24" t="e" cm="1">
        <f t="array" ref="M134">IF($A134=M$1,IFERROR(INDEX($N134:$S134,1,miNúmTiempo),NA()),NA())</f>
        <v>#N/A</v>
      </c>
      <c r="N134" s="12" cm="1">
        <f t="array" ref="N134">IF(miNúmTOP=1,IF(Tiempo!$A132="","",Tiempo!D132),IF(TOP!$A132="","",TOP!D132))</f>
        <v>21.5</v>
      </c>
      <c r="O134" s="12" cm="1">
        <f t="array" ref="O134">IF(miNúmTOP=1,IF(Tiempo!$A132="","",Tiempo!E132),IF(TOP!$F132="","",TOP!I132))</f>
        <v>14.6</v>
      </c>
      <c r="P134" s="12" cm="1">
        <f t="array" ref="P134">IF(miNúmTOP=1,IF(Tiempo!$A132="","",Tiempo!F132),IF(TOP!$K132="","",TOP!N132))</f>
        <v>1.4</v>
      </c>
      <c r="Q134" s="12" cm="1">
        <f t="array" ref="Q134">IF(miNúmTOP=1,IF(Tiempo!$A132="","",Tiempo!G132),IF(TOP!$P132="","",TOP!S132))</f>
        <v>57</v>
      </c>
      <c r="R134" s="12" cm="1">
        <f t="array" ref="R134">IF(miNúmTOP=1,IF(Tiempo!$A132="","",Tiempo!H132),IF(TOP!$U132="","",TOP!X132))</f>
        <v>60</v>
      </c>
      <c r="S134" s="31" cm="1">
        <f t="array" ref="S134">IF(miNúmTOP=1,IF(Tiempo!$A132="","",Tiempo!I132),IF(TOP!$Z132="","",TOP!AC132))</f>
        <v>1</v>
      </c>
    </row>
    <row r="135" spans="1:19" x14ac:dyDescent="0.35">
      <c r="A135" s="13" t="str" cm="1">
        <f t="array" ref="A135">IF(miNúmTOP=1,IF(Tiempo!A133&gt;0,Tiempo!A133 &amp; "",""),
CHOOSE(miNúmTiempo,
IF(TOP!A133&gt;0,TOP!A133 &amp; "",""),
IF(TOP!F133&gt;0,TOP!F133 &amp; "",""),
IF(TOP!K133&gt;0,TOP!K133 &amp; "",""),
IF(TOP!P133&gt;0,TOP!P133 &amp; "",""),
IF(TOP!U133&gt;0,TOP!U133 &amp; "",""),
IF(TOP!Z133&gt;0,TOP!Z133 &amp; "","")))</f>
        <v>Lugo</v>
      </c>
      <c r="B135" s="13" t="str" cm="1">
        <f t="array" ref="B135">IF(miNúmTOP=1,IF(Tiempo!B133&gt;0,Tiempo!B133 &amp; "",""),
CHOOSE(miNúmTiempo,
IF(TOP!B133&gt;0,TOP!B133 &amp; "",""),
IF(TOP!G133&gt;0,TOP!G133 &amp; "",""),
IF(TOP!L133&gt;0,TOP!L133 &amp; "",""),
IF(TOP!Q133&gt;0,TOP!Q133 &amp; "",""),
IF(TOP!V133&gt;0,TOP!V133 &amp; "",""),
IF(TOP!AA133&gt;0,TOP!AA133 &amp; "","")))</f>
        <v>Galicia</v>
      </c>
      <c r="C135" s="23" cm="1">
        <f t="array" ref="C135">--IF(miNúmTOP=1,IF(Tiempo!C133&gt;0,Tiempo!C133 &amp; "",NA()),
CHOOSE(miNúmTiempo,
IF(TOP!C133&gt;0,TOP!C133 &amp; "",NA()),
IF(TOP!H133&gt;0,TOP!H133 &amp; "",NA()),
IF(TOP!M133&gt;0,TOP!M133 &amp; "",NA()),
IF(TOP!R133&gt;0,TOP!R133 &amp; "",NA()),
IF(TOP!W133&gt;0,TOP!W133 &amp; "",NA()),
IF(TOP!AB133&gt;0,TOP!AB133 &amp; "",NA())))</f>
        <v>45399</v>
      </c>
      <c r="D135" s="24" t="e" cm="1">
        <f t="array" ref="D135">IF($A135=D$1,IFERROR(INDEX($N135:$S135,1,miNúmTiempo),NA()),NA())</f>
        <v>#N/A</v>
      </c>
      <c r="E135" s="24" t="e" cm="1">
        <f t="array" ref="E135">IF($A135=E$1,IFERROR(INDEX($N135:$S135,1,miNúmTiempo),NA()),NA())</f>
        <v>#N/A</v>
      </c>
      <c r="F135" s="24" t="e" cm="1">
        <f t="array" ref="F135">IF($A135=F$1,IFERROR(INDEX($N135:$S135,1,miNúmTiempo),NA()),NA())</f>
        <v>#N/A</v>
      </c>
      <c r="G135" s="24" t="e" cm="1">
        <f t="array" ref="G135">IF($A135=G$1,IFERROR(INDEX($N135:$S135,1,miNúmTiempo),NA()),NA())</f>
        <v>#N/A</v>
      </c>
      <c r="H135" s="24" t="e" cm="1">
        <f t="array" ref="H135">IF($A135=H$1,IFERROR(INDEX($N135:$S135,1,miNúmTiempo),NA()),NA())</f>
        <v>#N/A</v>
      </c>
      <c r="I135" s="24" t="e" cm="1">
        <f t="array" ref="I135">IF($A135=I$1,IFERROR(INDEX($N135:$S135,1,miNúmTiempo),NA()),NA())</f>
        <v>#N/A</v>
      </c>
      <c r="J135" s="24" t="e" cm="1">
        <f t="array" ref="J135">IF($A135=J$1,IFERROR(INDEX($N135:$S135,1,miNúmTiempo),NA()),NA())</f>
        <v>#N/A</v>
      </c>
      <c r="K135" s="24" t="e" cm="1">
        <f t="array" ref="K135">IF($A135=K$1,IFERROR(INDEX($N135:$S135,1,miNúmTiempo),NA()),NA())</f>
        <v>#N/A</v>
      </c>
      <c r="L135" s="24" t="e" cm="1">
        <f t="array" ref="L135">IF($A135=L$1,IFERROR(INDEX($N135:$S135,1,miNúmTiempo),NA()),NA())</f>
        <v>#N/A</v>
      </c>
      <c r="M135" s="24" t="e" cm="1">
        <f t="array" ref="M135">IF($A135=M$1,IFERROR(INDEX($N135:$S135,1,miNúmTiempo),NA()),NA())</f>
        <v>#N/A</v>
      </c>
      <c r="N135" s="12" cm="1">
        <f t="array" ref="N135">IF(miNúmTOP=1,IF(Tiempo!$A133="","",Tiempo!D133),IF(TOP!$A133="","",TOP!D133))</f>
        <v>22.9</v>
      </c>
      <c r="O135" s="12" cm="1">
        <f t="array" ref="O135">IF(miNúmTOP=1,IF(Tiempo!$A133="","",Tiempo!E133),IF(TOP!$F133="","",TOP!I133))</f>
        <v>15.2</v>
      </c>
      <c r="P135" s="12" cm="1">
        <f t="array" ref="P135">IF(miNúmTOP=1,IF(Tiempo!$A133="","",Tiempo!F133),IF(TOP!$K133="","",TOP!N133))</f>
        <v>0.9</v>
      </c>
      <c r="Q135" s="12" cm="1">
        <f t="array" ref="Q135">IF(miNúmTOP=1,IF(Tiempo!$A133="","",Tiempo!G133),IF(TOP!$P133="","",TOP!S133))</f>
        <v>64</v>
      </c>
      <c r="R135" s="12" cm="1">
        <f t="array" ref="R135">IF(miNúmTOP=1,IF(Tiempo!$A133="","",Tiempo!H133),IF(TOP!$U133="","",TOP!X133))</f>
        <v>54</v>
      </c>
      <c r="S135" s="31" cm="1">
        <f t="array" ref="S135">IF(miNúmTOP=1,IF(Tiempo!$A133="","",Tiempo!I133),IF(TOP!$Z133="","",TOP!AC133))</f>
        <v>1.8</v>
      </c>
    </row>
    <row r="136" spans="1:19" x14ac:dyDescent="0.35">
      <c r="A136" s="13" t="str" cm="1">
        <f t="array" ref="A136">IF(miNúmTOP=1,IF(Tiempo!A134&gt;0,Tiempo!A134 &amp; "",""),
CHOOSE(miNúmTiempo,
IF(TOP!A134&gt;0,TOP!A134 &amp; "",""),
IF(TOP!F134&gt;0,TOP!F134 &amp; "",""),
IF(TOP!K134&gt;0,TOP!K134 &amp; "",""),
IF(TOP!P134&gt;0,TOP!P134 &amp; "",""),
IF(TOP!U134&gt;0,TOP!U134 &amp; "",""),
IF(TOP!Z134&gt;0,TOP!Z134 &amp; "","")))</f>
        <v>Lugo</v>
      </c>
      <c r="B136" s="13" t="str" cm="1">
        <f t="array" ref="B136">IF(miNúmTOP=1,IF(Tiempo!B134&gt;0,Tiempo!B134 &amp; "",""),
CHOOSE(miNúmTiempo,
IF(TOP!B134&gt;0,TOP!B134 &amp; "",""),
IF(TOP!G134&gt;0,TOP!G134 &amp; "",""),
IF(TOP!L134&gt;0,TOP!L134 &amp; "",""),
IF(TOP!Q134&gt;0,TOP!Q134 &amp; "",""),
IF(TOP!V134&gt;0,TOP!V134 &amp; "",""),
IF(TOP!AA134&gt;0,TOP!AA134 &amp; "","")))</f>
        <v>Galicia</v>
      </c>
      <c r="C136" s="23" cm="1">
        <f t="array" ref="C136">--IF(miNúmTOP=1,IF(Tiempo!C134&gt;0,Tiempo!C134 &amp; "",NA()),
CHOOSE(miNúmTiempo,
IF(TOP!C134&gt;0,TOP!C134 &amp; "",NA()),
IF(TOP!H134&gt;0,TOP!H134 &amp; "",NA()),
IF(TOP!M134&gt;0,TOP!M134 &amp; "",NA()),
IF(TOP!R134&gt;0,TOP!R134 &amp; "",NA()),
IF(TOP!W134&gt;0,TOP!W134 &amp; "",NA()),
IF(TOP!AB134&gt;0,TOP!AB134 &amp; "",NA())))</f>
        <v>45400</v>
      </c>
      <c r="D136" s="24" t="e" cm="1">
        <f t="array" ref="D136">IF($A136=D$1,IFERROR(INDEX($N136:$S136,1,miNúmTiempo),NA()),NA())</f>
        <v>#N/A</v>
      </c>
      <c r="E136" s="24" t="e" cm="1">
        <f t="array" ref="E136">IF($A136=E$1,IFERROR(INDEX($N136:$S136,1,miNúmTiempo),NA()),NA())</f>
        <v>#N/A</v>
      </c>
      <c r="F136" s="24" t="e" cm="1">
        <f t="array" ref="F136">IF($A136=F$1,IFERROR(INDEX($N136:$S136,1,miNúmTiempo),NA()),NA())</f>
        <v>#N/A</v>
      </c>
      <c r="G136" s="24" t="e" cm="1">
        <f t="array" ref="G136">IF($A136=G$1,IFERROR(INDEX($N136:$S136,1,miNúmTiempo),NA()),NA())</f>
        <v>#N/A</v>
      </c>
      <c r="H136" s="24" t="e" cm="1">
        <f t="array" ref="H136">IF($A136=H$1,IFERROR(INDEX($N136:$S136,1,miNúmTiempo),NA()),NA())</f>
        <v>#N/A</v>
      </c>
      <c r="I136" s="24" t="e" cm="1">
        <f t="array" ref="I136">IF($A136=I$1,IFERROR(INDEX($N136:$S136,1,miNúmTiempo),NA()),NA())</f>
        <v>#N/A</v>
      </c>
      <c r="J136" s="24" t="e" cm="1">
        <f t="array" ref="J136">IF($A136=J$1,IFERROR(INDEX($N136:$S136,1,miNúmTiempo),NA()),NA())</f>
        <v>#N/A</v>
      </c>
      <c r="K136" s="24" t="e" cm="1">
        <f t="array" ref="K136">IF($A136=K$1,IFERROR(INDEX($N136:$S136,1,miNúmTiempo),NA()),NA())</f>
        <v>#N/A</v>
      </c>
      <c r="L136" s="24" t="e" cm="1">
        <f t="array" ref="L136">IF($A136=L$1,IFERROR(INDEX($N136:$S136,1,miNúmTiempo),NA()),NA())</f>
        <v>#N/A</v>
      </c>
      <c r="M136" s="24" t="e" cm="1">
        <f t="array" ref="M136">IF($A136=M$1,IFERROR(INDEX($N136:$S136,1,miNúmTiempo),NA()),NA())</f>
        <v>#N/A</v>
      </c>
      <c r="N136" s="12" cm="1">
        <f t="array" ref="N136">IF(miNúmTOP=1,IF(Tiempo!$A134="","",Tiempo!D134),IF(TOP!$A134="","",TOP!D134))</f>
        <v>25.8</v>
      </c>
      <c r="O136" s="12" cm="1">
        <f t="array" ref="O136">IF(miNúmTOP=1,IF(Tiempo!$A134="","",Tiempo!E134),IF(TOP!$F134="","",TOP!I134))</f>
        <v>13.8</v>
      </c>
      <c r="P136" s="12" cm="1">
        <f t="array" ref="P136">IF(miNúmTOP=1,IF(Tiempo!$A134="","",Tiempo!F134),IF(TOP!$K134="","",TOP!N134))</f>
        <v>-2.8</v>
      </c>
      <c r="Q136" s="12" cm="1">
        <f t="array" ref="Q136">IF(miNúmTOP=1,IF(Tiempo!$A134="","",Tiempo!G134),IF(TOP!$P134="","",TOP!S134))</f>
        <v>57</v>
      </c>
      <c r="R136" s="12" cm="1">
        <f t="array" ref="R136">IF(miNúmTOP=1,IF(Tiempo!$A134="","",Tiempo!H134),IF(TOP!$U134="","",TOP!X134))</f>
        <v>58</v>
      </c>
      <c r="S136" s="31" cm="1">
        <f t="array" ref="S136">IF(miNúmTOP=1,IF(Tiempo!$A134="","",Tiempo!I134),IF(TOP!$Z134="","",TOP!AC134))</f>
        <v>18</v>
      </c>
    </row>
    <row r="137" spans="1:19" x14ac:dyDescent="0.35">
      <c r="A137" s="13" t="str" cm="1">
        <f t="array" ref="A137">IF(miNúmTOP=1,IF(Tiempo!A135&gt;0,Tiempo!A135 &amp; "",""),
CHOOSE(miNúmTiempo,
IF(TOP!A135&gt;0,TOP!A135 &amp; "",""),
IF(TOP!F135&gt;0,TOP!F135 &amp; "",""),
IF(TOP!K135&gt;0,TOP!K135 &amp; "",""),
IF(TOP!P135&gt;0,TOP!P135 &amp; "",""),
IF(TOP!U135&gt;0,TOP!U135 &amp; "",""),
IF(TOP!Z135&gt;0,TOP!Z135 &amp; "","")))</f>
        <v>Lugo</v>
      </c>
      <c r="B137" s="13" t="str" cm="1">
        <f t="array" ref="B137">IF(miNúmTOP=1,IF(Tiempo!B135&gt;0,Tiempo!B135 &amp; "",""),
CHOOSE(miNúmTiempo,
IF(TOP!B135&gt;0,TOP!B135 &amp; "",""),
IF(TOP!G135&gt;0,TOP!G135 &amp; "",""),
IF(TOP!L135&gt;0,TOP!L135 &amp; "",""),
IF(TOP!Q135&gt;0,TOP!Q135 &amp; "",""),
IF(TOP!V135&gt;0,TOP!V135 &amp; "",""),
IF(TOP!AA135&gt;0,TOP!AA135 &amp; "","")))</f>
        <v>Galicia</v>
      </c>
      <c r="C137" s="23" cm="1">
        <f t="array" ref="C137">--IF(miNúmTOP=1,IF(Tiempo!C135&gt;0,Tiempo!C135 &amp; "",NA()),
CHOOSE(miNúmTiempo,
IF(TOP!C135&gt;0,TOP!C135 &amp; "",NA()),
IF(TOP!H135&gt;0,TOP!H135 &amp; "",NA()),
IF(TOP!M135&gt;0,TOP!M135 &amp; "",NA()),
IF(TOP!R135&gt;0,TOP!R135 &amp; "",NA()),
IF(TOP!W135&gt;0,TOP!W135 &amp; "",NA()),
IF(TOP!AB135&gt;0,TOP!AB135 &amp; "",NA())))</f>
        <v>45401</v>
      </c>
      <c r="D137" s="24" t="e" cm="1">
        <f t="array" ref="D137">IF($A137=D$1,IFERROR(INDEX($N137:$S137,1,miNúmTiempo),NA()),NA())</f>
        <v>#N/A</v>
      </c>
      <c r="E137" s="24" t="e" cm="1">
        <f t="array" ref="E137">IF($A137=E$1,IFERROR(INDEX($N137:$S137,1,miNúmTiempo),NA()),NA())</f>
        <v>#N/A</v>
      </c>
      <c r="F137" s="24" t="e" cm="1">
        <f t="array" ref="F137">IF($A137=F$1,IFERROR(INDEX($N137:$S137,1,miNúmTiempo),NA()),NA())</f>
        <v>#N/A</v>
      </c>
      <c r="G137" s="24" t="e" cm="1">
        <f t="array" ref="G137">IF($A137=G$1,IFERROR(INDEX($N137:$S137,1,miNúmTiempo),NA()),NA())</f>
        <v>#N/A</v>
      </c>
      <c r="H137" s="24" t="e" cm="1">
        <f t="array" ref="H137">IF($A137=H$1,IFERROR(INDEX($N137:$S137,1,miNúmTiempo),NA()),NA())</f>
        <v>#N/A</v>
      </c>
      <c r="I137" s="24" t="e" cm="1">
        <f t="array" ref="I137">IF($A137=I$1,IFERROR(INDEX($N137:$S137,1,miNúmTiempo),NA()),NA())</f>
        <v>#N/A</v>
      </c>
      <c r="J137" s="24" t="e" cm="1">
        <f t="array" ref="J137">IF($A137=J$1,IFERROR(INDEX($N137:$S137,1,miNúmTiempo),NA()),NA())</f>
        <v>#N/A</v>
      </c>
      <c r="K137" s="24" t="e" cm="1">
        <f t="array" ref="K137">IF($A137=K$1,IFERROR(INDEX($N137:$S137,1,miNúmTiempo),NA()),NA())</f>
        <v>#N/A</v>
      </c>
      <c r="L137" s="24" t="e" cm="1">
        <f t="array" ref="L137">IF($A137=L$1,IFERROR(INDEX($N137:$S137,1,miNúmTiempo),NA()),NA())</f>
        <v>#N/A</v>
      </c>
      <c r="M137" s="24" t="e" cm="1">
        <f t="array" ref="M137">IF($A137=M$1,IFERROR(INDEX($N137:$S137,1,miNúmTiempo),NA()),NA())</f>
        <v>#N/A</v>
      </c>
      <c r="N137" s="12" cm="1">
        <f t="array" ref="N137">IF(miNúmTOP=1,IF(Tiempo!$A135="","",Tiempo!D135),IF(TOP!$A135="","",TOP!D135))</f>
        <v>28.1</v>
      </c>
      <c r="O137" s="12" cm="1">
        <f t="array" ref="O137">IF(miNúmTOP=1,IF(Tiempo!$A135="","",Tiempo!E135),IF(TOP!$F135="","",TOP!I135))</f>
        <v>13.2</v>
      </c>
      <c r="P137" s="12" cm="1">
        <f t="array" ref="P137">IF(miNúmTOP=1,IF(Tiempo!$A135="","",Tiempo!F135),IF(TOP!$K135="","",TOP!N135))</f>
        <v>-4.3</v>
      </c>
      <c r="Q137" s="12" cm="1">
        <f t="array" ref="Q137">IF(miNúmTOP=1,IF(Tiempo!$A135="","",Tiempo!G135),IF(TOP!$P135="","",TOP!S135))</f>
        <v>39</v>
      </c>
      <c r="R137" s="12" cm="1">
        <f t="array" ref="R137">IF(miNúmTOP=1,IF(Tiempo!$A135="","",Tiempo!H135),IF(TOP!$U135="","",TOP!X135))</f>
        <v>41</v>
      </c>
      <c r="S137" s="31" cm="1">
        <f t="array" ref="S137">IF(miNúmTOP=1,IF(Tiempo!$A135="","",Tiempo!I135),IF(TOP!$Z135="","",TOP!AC135))</f>
        <v>0</v>
      </c>
    </row>
    <row r="138" spans="1:19" x14ac:dyDescent="0.35">
      <c r="A138" s="13" t="str" cm="1">
        <f t="array" ref="A138">IF(miNúmTOP=1,IF(Tiempo!A136&gt;0,Tiempo!A136 &amp; "",""),
CHOOSE(miNúmTiempo,
IF(TOP!A136&gt;0,TOP!A136 &amp; "",""),
IF(TOP!F136&gt;0,TOP!F136 &amp; "",""),
IF(TOP!K136&gt;0,TOP!K136 &amp; "",""),
IF(TOP!P136&gt;0,TOP!P136 &amp; "",""),
IF(TOP!U136&gt;0,TOP!U136 &amp; "",""),
IF(TOP!Z136&gt;0,TOP!Z136 &amp; "","")))</f>
        <v>Lugo</v>
      </c>
      <c r="B138" s="13" t="str" cm="1">
        <f t="array" ref="B138">IF(miNúmTOP=1,IF(Tiempo!B136&gt;0,Tiempo!B136 &amp; "",""),
CHOOSE(miNúmTiempo,
IF(TOP!B136&gt;0,TOP!B136 &amp; "",""),
IF(TOP!G136&gt;0,TOP!G136 &amp; "",""),
IF(TOP!L136&gt;0,TOP!L136 &amp; "",""),
IF(TOP!Q136&gt;0,TOP!Q136 &amp; "",""),
IF(TOP!V136&gt;0,TOP!V136 &amp; "",""),
IF(TOP!AA136&gt;0,TOP!AA136 &amp; "","")))</f>
        <v>Galicia</v>
      </c>
      <c r="C138" s="23" cm="1">
        <f t="array" ref="C138">--IF(miNúmTOP=1,IF(Tiempo!C136&gt;0,Tiempo!C136 &amp; "",NA()),
CHOOSE(miNúmTiempo,
IF(TOP!C136&gt;0,TOP!C136 &amp; "",NA()),
IF(TOP!H136&gt;0,TOP!H136 &amp; "",NA()),
IF(TOP!M136&gt;0,TOP!M136 &amp; "",NA()),
IF(TOP!R136&gt;0,TOP!R136 &amp; "",NA()),
IF(TOP!W136&gt;0,TOP!W136 &amp; "",NA()),
IF(TOP!AB136&gt;0,TOP!AB136 &amp; "",NA())))</f>
        <v>45402</v>
      </c>
      <c r="D138" s="24" t="e" cm="1">
        <f t="array" ref="D138">IF($A138=D$1,IFERROR(INDEX($N138:$S138,1,miNúmTiempo),NA()),NA())</f>
        <v>#N/A</v>
      </c>
      <c r="E138" s="24" t="e" cm="1">
        <f t="array" ref="E138">IF($A138=E$1,IFERROR(INDEX($N138:$S138,1,miNúmTiempo),NA()),NA())</f>
        <v>#N/A</v>
      </c>
      <c r="F138" s="24" t="e" cm="1">
        <f t="array" ref="F138">IF($A138=F$1,IFERROR(INDEX($N138:$S138,1,miNúmTiempo),NA()),NA())</f>
        <v>#N/A</v>
      </c>
      <c r="G138" s="24" t="e" cm="1">
        <f t="array" ref="G138">IF($A138=G$1,IFERROR(INDEX($N138:$S138,1,miNúmTiempo),NA()),NA())</f>
        <v>#N/A</v>
      </c>
      <c r="H138" s="24" t="e" cm="1">
        <f t="array" ref="H138">IF($A138=H$1,IFERROR(INDEX($N138:$S138,1,miNúmTiempo),NA()),NA())</f>
        <v>#N/A</v>
      </c>
      <c r="I138" s="24" t="e" cm="1">
        <f t="array" ref="I138">IF($A138=I$1,IFERROR(INDEX($N138:$S138,1,miNúmTiempo),NA()),NA())</f>
        <v>#N/A</v>
      </c>
      <c r="J138" s="24" t="e" cm="1">
        <f t="array" ref="J138">IF($A138=J$1,IFERROR(INDEX($N138:$S138,1,miNúmTiempo),NA()),NA())</f>
        <v>#N/A</v>
      </c>
      <c r="K138" s="24" t="e" cm="1">
        <f t="array" ref="K138">IF($A138=K$1,IFERROR(INDEX($N138:$S138,1,miNúmTiempo),NA()),NA())</f>
        <v>#N/A</v>
      </c>
      <c r="L138" s="24" t="e" cm="1">
        <f t="array" ref="L138">IF($A138=L$1,IFERROR(INDEX($N138:$S138,1,miNúmTiempo),NA()),NA())</f>
        <v>#N/A</v>
      </c>
      <c r="M138" s="24" t="e" cm="1">
        <f t="array" ref="M138">IF($A138=M$1,IFERROR(INDEX($N138:$S138,1,miNúmTiempo),NA()),NA())</f>
        <v>#N/A</v>
      </c>
      <c r="N138" s="12" cm="1">
        <f t="array" ref="N138">IF(miNúmTOP=1,IF(Tiempo!$A136="","",Tiempo!D136),IF(TOP!$A136="","",TOP!D136))</f>
        <v>27.1</v>
      </c>
      <c r="O138" s="12" cm="1">
        <f t="array" ref="O138">IF(miNúmTOP=1,IF(Tiempo!$A136="","",Tiempo!E136),IF(TOP!$F136="","",TOP!I136))</f>
        <v>11.9</v>
      </c>
      <c r="P138" s="12" cm="1">
        <f t="array" ref="P138">IF(miNúmTOP=1,IF(Tiempo!$A136="","",Tiempo!F136),IF(TOP!$K136="","",TOP!N136))</f>
        <v>-1.1000000000000001</v>
      </c>
      <c r="Q138" s="12" cm="1">
        <f t="array" ref="Q138">IF(miNúmTOP=1,IF(Tiempo!$A136="","",Tiempo!G136),IF(TOP!$P136="","",TOP!S136))</f>
        <v>54</v>
      </c>
      <c r="R138" s="12" cm="1">
        <f t="array" ref="R138">IF(miNúmTOP=1,IF(Tiempo!$A136="","",Tiempo!H136),IF(TOP!$U136="","",TOP!X136))</f>
        <v>30</v>
      </c>
      <c r="S138" s="31" cm="1">
        <f t="array" ref="S138">IF(miNúmTOP=1,IF(Tiempo!$A136="","",Tiempo!I136),IF(TOP!$Z136="","",TOP!AC136))</f>
        <v>0</v>
      </c>
    </row>
    <row r="139" spans="1:19" x14ac:dyDescent="0.35">
      <c r="A139" s="13" t="str" cm="1">
        <f t="array" ref="A139">IF(miNúmTOP=1,IF(Tiempo!A137&gt;0,Tiempo!A137 &amp; "",""),
CHOOSE(miNúmTiempo,
IF(TOP!A137&gt;0,TOP!A137 &amp; "",""),
IF(TOP!F137&gt;0,TOP!F137 &amp; "",""),
IF(TOP!K137&gt;0,TOP!K137 &amp; "",""),
IF(TOP!P137&gt;0,TOP!P137 &amp; "",""),
IF(TOP!U137&gt;0,TOP!U137 &amp; "",""),
IF(TOP!Z137&gt;0,TOP!Z137 &amp; "","")))</f>
        <v>Lugo</v>
      </c>
      <c r="B139" s="13" t="str" cm="1">
        <f t="array" ref="B139">IF(miNúmTOP=1,IF(Tiempo!B137&gt;0,Tiempo!B137 &amp; "",""),
CHOOSE(miNúmTiempo,
IF(TOP!B137&gt;0,TOP!B137 &amp; "",""),
IF(TOP!G137&gt;0,TOP!G137 &amp; "",""),
IF(TOP!L137&gt;0,TOP!L137 &amp; "",""),
IF(TOP!Q137&gt;0,TOP!Q137 &amp; "",""),
IF(TOP!V137&gt;0,TOP!V137 &amp; "",""),
IF(TOP!AA137&gt;0,TOP!AA137 &amp; "","")))</f>
        <v>Galicia</v>
      </c>
      <c r="C139" s="23" cm="1">
        <f t="array" ref="C139">--IF(miNúmTOP=1,IF(Tiempo!C137&gt;0,Tiempo!C137 &amp; "",NA()),
CHOOSE(miNúmTiempo,
IF(TOP!C137&gt;0,TOP!C137 &amp; "",NA()),
IF(TOP!H137&gt;0,TOP!H137 &amp; "",NA()),
IF(TOP!M137&gt;0,TOP!M137 &amp; "",NA()),
IF(TOP!R137&gt;0,TOP!R137 &amp; "",NA()),
IF(TOP!W137&gt;0,TOP!W137 &amp; "",NA()),
IF(TOP!AB137&gt;0,TOP!AB137 &amp; "",NA())))</f>
        <v>45403</v>
      </c>
      <c r="D139" s="24" t="e" cm="1">
        <f t="array" ref="D139">IF($A139=D$1,IFERROR(INDEX($N139:$S139,1,miNúmTiempo),NA()),NA())</f>
        <v>#N/A</v>
      </c>
      <c r="E139" s="24" t="e" cm="1">
        <f t="array" ref="E139">IF($A139=E$1,IFERROR(INDEX($N139:$S139,1,miNúmTiempo),NA()),NA())</f>
        <v>#N/A</v>
      </c>
      <c r="F139" s="24" t="e" cm="1">
        <f t="array" ref="F139">IF($A139=F$1,IFERROR(INDEX($N139:$S139,1,miNúmTiempo),NA()),NA())</f>
        <v>#N/A</v>
      </c>
      <c r="G139" s="24" t="e" cm="1">
        <f t="array" ref="G139">IF($A139=G$1,IFERROR(INDEX($N139:$S139,1,miNúmTiempo),NA()),NA())</f>
        <v>#N/A</v>
      </c>
      <c r="H139" s="24" t="e" cm="1">
        <f t="array" ref="H139">IF($A139=H$1,IFERROR(INDEX($N139:$S139,1,miNúmTiempo),NA()),NA())</f>
        <v>#N/A</v>
      </c>
      <c r="I139" s="24" t="e" cm="1">
        <f t="array" ref="I139">IF($A139=I$1,IFERROR(INDEX($N139:$S139,1,miNúmTiempo),NA()),NA())</f>
        <v>#N/A</v>
      </c>
      <c r="J139" s="24" t="e" cm="1">
        <f t="array" ref="J139">IF($A139=J$1,IFERROR(INDEX($N139:$S139,1,miNúmTiempo),NA()),NA())</f>
        <v>#N/A</v>
      </c>
      <c r="K139" s="24" t="e" cm="1">
        <f t="array" ref="K139">IF($A139=K$1,IFERROR(INDEX($N139:$S139,1,miNúmTiempo),NA()),NA())</f>
        <v>#N/A</v>
      </c>
      <c r="L139" s="24" t="e" cm="1">
        <f t="array" ref="L139">IF($A139=L$1,IFERROR(INDEX($N139:$S139,1,miNúmTiempo),NA()),NA())</f>
        <v>#N/A</v>
      </c>
      <c r="M139" s="24" t="e" cm="1">
        <f t="array" ref="M139">IF($A139=M$1,IFERROR(INDEX($N139:$S139,1,miNúmTiempo),NA()),NA())</f>
        <v>#N/A</v>
      </c>
      <c r="N139" s="12" cm="1">
        <f t="array" ref="N139">IF(miNúmTOP=1,IF(Tiempo!$A137="","",Tiempo!D137),IF(TOP!$A137="","",TOP!D137))</f>
        <v>26.6</v>
      </c>
      <c r="O139" s="12" cm="1">
        <f t="array" ref="O139">IF(miNúmTOP=1,IF(Tiempo!$A137="","",Tiempo!E137),IF(TOP!$F137="","",TOP!I137))</f>
        <v>14.8</v>
      </c>
      <c r="P139" s="12" cm="1">
        <f t="array" ref="P139">IF(miNúmTOP=1,IF(Tiempo!$A137="","",Tiempo!F137),IF(TOP!$K137="","",TOP!N137))</f>
        <v>-1.6</v>
      </c>
      <c r="Q139" s="12" cm="1">
        <f t="array" ref="Q139">IF(miNúmTOP=1,IF(Tiempo!$A137="","",Tiempo!G137),IF(TOP!$P137="","",TOP!S137))</f>
        <v>75</v>
      </c>
      <c r="R139" s="12" cm="1">
        <f t="array" ref="R139">IF(miNúmTOP=1,IF(Tiempo!$A137="","",Tiempo!H137),IF(TOP!$U137="","",TOP!X137))</f>
        <v>37</v>
      </c>
      <c r="S139" s="31" cm="1">
        <f t="array" ref="S139">IF(miNúmTOP=1,IF(Tiempo!$A137="","",Tiempo!I137),IF(TOP!$Z137="","",TOP!AC137))</f>
        <v>2.4</v>
      </c>
    </row>
    <row r="140" spans="1:19" x14ac:dyDescent="0.35">
      <c r="A140" s="13" t="str" cm="1">
        <f t="array" ref="A140">IF(miNúmTOP=1,IF(Tiempo!A138&gt;0,Tiempo!A138 &amp; "",""),
CHOOSE(miNúmTiempo,
IF(TOP!A138&gt;0,TOP!A138 &amp; "",""),
IF(TOP!F138&gt;0,TOP!F138 &amp; "",""),
IF(TOP!K138&gt;0,TOP!K138 &amp; "",""),
IF(TOP!P138&gt;0,TOP!P138 &amp; "",""),
IF(TOP!U138&gt;0,TOP!U138 &amp; "",""),
IF(TOP!Z138&gt;0,TOP!Z138 &amp; "","")))</f>
        <v>Lugo</v>
      </c>
      <c r="B140" s="13" t="str" cm="1">
        <f t="array" ref="B140">IF(miNúmTOP=1,IF(Tiempo!B138&gt;0,Tiempo!B138 &amp; "",""),
CHOOSE(miNúmTiempo,
IF(TOP!B138&gt;0,TOP!B138 &amp; "",""),
IF(TOP!G138&gt;0,TOP!G138 &amp; "",""),
IF(TOP!L138&gt;0,TOP!L138 &amp; "",""),
IF(TOP!Q138&gt;0,TOP!Q138 &amp; "",""),
IF(TOP!V138&gt;0,TOP!V138 &amp; "",""),
IF(TOP!AA138&gt;0,TOP!AA138 &amp; "","")))</f>
        <v>Galicia</v>
      </c>
      <c r="C140" s="23" cm="1">
        <f t="array" ref="C140">--IF(miNúmTOP=1,IF(Tiempo!C138&gt;0,Tiempo!C138 &amp; "",NA()),
CHOOSE(miNúmTiempo,
IF(TOP!C138&gt;0,TOP!C138 &amp; "",NA()),
IF(TOP!H138&gt;0,TOP!H138 &amp; "",NA()),
IF(TOP!M138&gt;0,TOP!M138 &amp; "",NA()),
IF(TOP!R138&gt;0,TOP!R138 &amp; "",NA()),
IF(TOP!W138&gt;0,TOP!W138 &amp; "",NA()),
IF(TOP!AB138&gt;0,TOP!AB138 &amp; "",NA())))</f>
        <v>45404</v>
      </c>
      <c r="D140" s="24" t="e" cm="1">
        <f t="array" ref="D140">IF($A140=D$1,IFERROR(INDEX($N140:$S140,1,miNúmTiempo),NA()),NA())</f>
        <v>#N/A</v>
      </c>
      <c r="E140" s="24" t="e" cm="1">
        <f t="array" ref="E140">IF($A140=E$1,IFERROR(INDEX($N140:$S140,1,miNúmTiempo),NA()),NA())</f>
        <v>#N/A</v>
      </c>
      <c r="F140" s="24" t="e" cm="1">
        <f t="array" ref="F140">IF($A140=F$1,IFERROR(INDEX($N140:$S140,1,miNúmTiempo),NA()),NA())</f>
        <v>#N/A</v>
      </c>
      <c r="G140" s="24" t="e" cm="1">
        <f t="array" ref="G140">IF($A140=G$1,IFERROR(INDEX($N140:$S140,1,miNúmTiempo),NA()),NA())</f>
        <v>#N/A</v>
      </c>
      <c r="H140" s="24" t="e" cm="1">
        <f t="array" ref="H140">IF($A140=H$1,IFERROR(INDEX($N140:$S140,1,miNúmTiempo),NA()),NA())</f>
        <v>#N/A</v>
      </c>
      <c r="I140" s="24" t="e" cm="1">
        <f t="array" ref="I140">IF($A140=I$1,IFERROR(INDEX($N140:$S140,1,miNúmTiempo),NA()),NA())</f>
        <v>#N/A</v>
      </c>
      <c r="J140" s="24" t="e" cm="1">
        <f t="array" ref="J140">IF($A140=J$1,IFERROR(INDEX($N140:$S140,1,miNúmTiempo),NA()),NA())</f>
        <v>#N/A</v>
      </c>
      <c r="K140" s="24" t="e" cm="1">
        <f t="array" ref="K140">IF($A140=K$1,IFERROR(INDEX($N140:$S140,1,miNúmTiempo),NA()),NA())</f>
        <v>#N/A</v>
      </c>
      <c r="L140" s="24" t="e" cm="1">
        <f t="array" ref="L140">IF($A140=L$1,IFERROR(INDEX($N140:$S140,1,miNúmTiempo),NA()),NA())</f>
        <v>#N/A</v>
      </c>
      <c r="M140" s="24" t="e" cm="1">
        <f t="array" ref="M140">IF($A140=M$1,IFERROR(INDEX($N140:$S140,1,miNúmTiempo),NA()),NA())</f>
        <v>#N/A</v>
      </c>
      <c r="N140" s="12" cm="1">
        <f t="array" ref="N140">IF(miNúmTOP=1,IF(Tiempo!$A138="","",Tiempo!D138),IF(TOP!$A138="","",TOP!D138))</f>
        <v>24.2</v>
      </c>
      <c r="O140" s="12" cm="1">
        <f t="array" ref="O140">IF(miNúmTOP=1,IF(Tiempo!$A138="","",Tiempo!E138),IF(TOP!$F138="","",TOP!I138))</f>
        <v>10.9</v>
      </c>
      <c r="P140" s="12" cm="1">
        <f t="array" ref="P140">IF(miNúmTOP=1,IF(Tiempo!$A138="","",Tiempo!F138),IF(TOP!$K138="","",TOP!N138))</f>
        <v>-1.6</v>
      </c>
      <c r="Q140" s="12" cm="1">
        <f t="array" ref="Q140">IF(miNúmTOP=1,IF(Tiempo!$A138="","",Tiempo!G138),IF(TOP!$P138="","",TOP!S138))</f>
        <v>88</v>
      </c>
      <c r="R140" s="12" cm="1">
        <f t="array" ref="R140">IF(miNúmTOP=1,IF(Tiempo!$A138="","",Tiempo!H138),IF(TOP!$U138="","",TOP!X138))</f>
        <v>53</v>
      </c>
      <c r="S140" s="31" cm="1">
        <f t="array" ref="S140">IF(miNúmTOP=1,IF(Tiempo!$A138="","",Tiempo!I138),IF(TOP!$Z138="","",TOP!AC138))</f>
        <v>8</v>
      </c>
    </row>
    <row r="141" spans="1:19" x14ac:dyDescent="0.35">
      <c r="A141" s="13" t="str" cm="1">
        <f t="array" ref="A141">IF(miNúmTOP=1,IF(Tiempo!A139&gt;0,Tiempo!A139 &amp; "",""),
CHOOSE(miNúmTiempo,
IF(TOP!A139&gt;0,TOP!A139 &amp; "",""),
IF(TOP!F139&gt;0,TOP!F139 &amp; "",""),
IF(TOP!K139&gt;0,TOP!K139 &amp; "",""),
IF(TOP!P139&gt;0,TOP!P139 &amp; "",""),
IF(TOP!U139&gt;0,TOP!U139 &amp; "",""),
IF(TOP!Z139&gt;0,TOP!Z139 &amp; "","")))</f>
        <v>Lugo</v>
      </c>
      <c r="B141" s="13" t="str" cm="1">
        <f t="array" ref="B141">IF(miNúmTOP=1,IF(Tiempo!B139&gt;0,Tiempo!B139 &amp; "",""),
CHOOSE(miNúmTiempo,
IF(TOP!B139&gt;0,TOP!B139 &amp; "",""),
IF(TOP!G139&gt;0,TOP!G139 &amp; "",""),
IF(TOP!L139&gt;0,TOP!L139 &amp; "",""),
IF(TOP!Q139&gt;0,TOP!Q139 &amp; "",""),
IF(TOP!V139&gt;0,TOP!V139 &amp; "",""),
IF(TOP!AA139&gt;0,TOP!AA139 &amp; "","")))</f>
        <v>Galicia</v>
      </c>
      <c r="C141" s="23" cm="1">
        <f t="array" ref="C141">--IF(miNúmTOP=1,IF(Tiempo!C139&gt;0,Tiempo!C139 &amp; "",NA()),
CHOOSE(miNúmTiempo,
IF(TOP!C139&gt;0,TOP!C139 &amp; "",NA()),
IF(TOP!H139&gt;0,TOP!H139 &amp; "",NA()),
IF(TOP!M139&gt;0,TOP!M139 &amp; "",NA()),
IF(TOP!R139&gt;0,TOP!R139 &amp; "",NA()),
IF(TOP!W139&gt;0,TOP!W139 &amp; "",NA()),
IF(TOP!AB139&gt;0,TOP!AB139 &amp; "",NA())))</f>
        <v>45405</v>
      </c>
      <c r="D141" s="24" t="e" cm="1">
        <f t="array" ref="D141">IF($A141=D$1,IFERROR(INDEX($N141:$S141,1,miNúmTiempo),NA()),NA())</f>
        <v>#N/A</v>
      </c>
      <c r="E141" s="24" t="e" cm="1">
        <f t="array" ref="E141">IF($A141=E$1,IFERROR(INDEX($N141:$S141,1,miNúmTiempo),NA()),NA())</f>
        <v>#N/A</v>
      </c>
      <c r="F141" s="24" t="e" cm="1">
        <f t="array" ref="F141">IF($A141=F$1,IFERROR(INDEX($N141:$S141,1,miNúmTiempo),NA()),NA())</f>
        <v>#N/A</v>
      </c>
      <c r="G141" s="24" t="e" cm="1">
        <f t="array" ref="G141">IF($A141=G$1,IFERROR(INDEX($N141:$S141,1,miNúmTiempo),NA()),NA())</f>
        <v>#N/A</v>
      </c>
      <c r="H141" s="24" t="e" cm="1">
        <f t="array" ref="H141">IF($A141=H$1,IFERROR(INDEX($N141:$S141,1,miNúmTiempo),NA()),NA())</f>
        <v>#N/A</v>
      </c>
      <c r="I141" s="24" t="e" cm="1">
        <f t="array" ref="I141">IF($A141=I$1,IFERROR(INDEX($N141:$S141,1,miNúmTiempo),NA()),NA())</f>
        <v>#N/A</v>
      </c>
      <c r="J141" s="24" t="e" cm="1">
        <f t="array" ref="J141">IF($A141=J$1,IFERROR(INDEX($N141:$S141,1,miNúmTiempo),NA()),NA())</f>
        <v>#N/A</v>
      </c>
      <c r="K141" s="24" t="e" cm="1">
        <f t="array" ref="K141">IF($A141=K$1,IFERROR(INDEX($N141:$S141,1,miNúmTiempo),NA()),NA())</f>
        <v>#N/A</v>
      </c>
      <c r="L141" s="24" t="e" cm="1">
        <f t="array" ref="L141">IF($A141=L$1,IFERROR(INDEX($N141:$S141,1,miNúmTiempo),NA()),NA())</f>
        <v>#N/A</v>
      </c>
      <c r="M141" s="24" t="e" cm="1">
        <f t="array" ref="M141">IF($A141=M$1,IFERROR(INDEX($N141:$S141,1,miNúmTiempo),NA()),NA())</f>
        <v>#N/A</v>
      </c>
      <c r="N141" s="12" cm="1">
        <f t="array" ref="N141">IF(miNúmTOP=1,IF(Tiempo!$A139="","",Tiempo!D139),IF(TOP!$A139="","",TOP!D139))</f>
        <v>20.100000000000001</v>
      </c>
      <c r="O141" s="12" cm="1">
        <f t="array" ref="O141">IF(miNúmTOP=1,IF(Tiempo!$A139="","",Tiempo!E139),IF(TOP!$F139="","",TOP!I139))</f>
        <v>10</v>
      </c>
      <c r="P141" s="12" cm="1">
        <f t="array" ref="P141">IF(miNúmTOP=1,IF(Tiempo!$A139="","",Tiempo!F139),IF(TOP!$K139="","",TOP!N139))</f>
        <v>-3.8</v>
      </c>
      <c r="Q141" s="12" cm="1">
        <f t="array" ref="Q141">IF(miNúmTOP=1,IF(Tiempo!$A139="","",Tiempo!G139),IF(TOP!$P139="","",TOP!S139))</f>
        <v>53</v>
      </c>
      <c r="R141" s="12" cm="1">
        <f t="array" ref="R141">IF(miNúmTOP=1,IF(Tiempo!$A139="","",Tiempo!H139),IF(TOP!$U139="","",TOP!X139))</f>
        <v>60</v>
      </c>
      <c r="S141" s="31" cm="1">
        <f t="array" ref="S141">IF(miNúmTOP=1,IF(Tiempo!$A139="","",Tiempo!I139),IF(TOP!$Z139="","",TOP!AC139))</f>
        <v>0</v>
      </c>
    </row>
    <row r="142" spans="1:19" x14ac:dyDescent="0.35">
      <c r="A142" s="13" t="str" cm="1">
        <f t="array" ref="A142">IF(miNúmTOP=1,IF(Tiempo!A140&gt;0,Tiempo!A140 &amp; "",""),
CHOOSE(miNúmTiempo,
IF(TOP!A140&gt;0,TOP!A140 &amp; "",""),
IF(TOP!F140&gt;0,TOP!F140 &amp; "",""),
IF(TOP!K140&gt;0,TOP!K140 &amp; "",""),
IF(TOP!P140&gt;0,TOP!P140 &amp; "",""),
IF(TOP!U140&gt;0,TOP!U140 &amp; "",""),
IF(TOP!Z140&gt;0,TOP!Z140 &amp; "","")))</f>
        <v>Lugo</v>
      </c>
      <c r="B142" s="13" t="str" cm="1">
        <f t="array" ref="B142">IF(miNúmTOP=1,IF(Tiempo!B140&gt;0,Tiempo!B140 &amp; "",""),
CHOOSE(miNúmTiempo,
IF(TOP!B140&gt;0,TOP!B140 &amp; "",""),
IF(TOP!G140&gt;0,TOP!G140 &amp; "",""),
IF(TOP!L140&gt;0,TOP!L140 &amp; "",""),
IF(TOP!Q140&gt;0,TOP!Q140 &amp; "",""),
IF(TOP!V140&gt;0,TOP!V140 &amp; "",""),
IF(TOP!AA140&gt;0,TOP!AA140 &amp; "","")))</f>
        <v>Galicia</v>
      </c>
      <c r="C142" s="23" cm="1">
        <f t="array" ref="C142">--IF(miNúmTOP=1,IF(Tiempo!C140&gt;0,Tiempo!C140 &amp; "",NA()),
CHOOSE(miNúmTiempo,
IF(TOP!C140&gt;0,TOP!C140 &amp; "",NA()),
IF(TOP!H140&gt;0,TOP!H140 &amp; "",NA()),
IF(TOP!M140&gt;0,TOP!M140 &amp; "",NA()),
IF(TOP!R140&gt;0,TOP!R140 &amp; "",NA()),
IF(TOP!W140&gt;0,TOP!W140 &amp; "",NA()),
IF(TOP!AB140&gt;0,TOP!AB140 &amp; "",NA())))</f>
        <v>45406</v>
      </c>
      <c r="D142" s="24" t="e" cm="1">
        <f t="array" ref="D142">IF($A142=D$1,IFERROR(INDEX($N142:$S142,1,miNúmTiempo),NA()),NA())</f>
        <v>#N/A</v>
      </c>
      <c r="E142" s="24" t="e" cm="1">
        <f t="array" ref="E142">IF($A142=E$1,IFERROR(INDEX($N142:$S142,1,miNúmTiempo),NA()),NA())</f>
        <v>#N/A</v>
      </c>
      <c r="F142" s="24" t="e" cm="1">
        <f t="array" ref="F142">IF($A142=F$1,IFERROR(INDEX($N142:$S142,1,miNúmTiempo),NA()),NA())</f>
        <v>#N/A</v>
      </c>
      <c r="G142" s="24" t="e" cm="1">
        <f t="array" ref="G142">IF($A142=G$1,IFERROR(INDEX($N142:$S142,1,miNúmTiempo),NA()),NA())</f>
        <v>#N/A</v>
      </c>
      <c r="H142" s="24" t="e" cm="1">
        <f t="array" ref="H142">IF($A142=H$1,IFERROR(INDEX($N142:$S142,1,miNúmTiempo),NA()),NA())</f>
        <v>#N/A</v>
      </c>
      <c r="I142" s="24" t="e" cm="1">
        <f t="array" ref="I142">IF($A142=I$1,IFERROR(INDEX($N142:$S142,1,miNúmTiempo),NA()),NA())</f>
        <v>#N/A</v>
      </c>
      <c r="J142" s="24" t="e" cm="1">
        <f t="array" ref="J142">IF($A142=J$1,IFERROR(INDEX($N142:$S142,1,miNúmTiempo),NA()),NA())</f>
        <v>#N/A</v>
      </c>
      <c r="K142" s="24" t="e" cm="1">
        <f t="array" ref="K142">IF($A142=K$1,IFERROR(INDEX($N142:$S142,1,miNúmTiempo),NA()),NA())</f>
        <v>#N/A</v>
      </c>
      <c r="L142" s="24" t="e" cm="1">
        <f t="array" ref="L142">IF($A142=L$1,IFERROR(INDEX($N142:$S142,1,miNúmTiempo),NA()),NA())</f>
        <v>#N/A</v>
      </c>
      <c r="M142" s="24" t="e" cm="1">
        <f t="array" ref="M142">IF($A142=M$1,IFERROR(INDEX($N142:$S142,1,miNúmTiempo),NA()),NA())</f>
        <v>#N/A</v>
      </c>
      <c r="N142" s="12" cm="1">
        <f t="array" ref="N142">IF(miNúmTOP=1,IF(Tiempo!$A140="","",Tiempo!D140),IF(TOP!$A140="","",TOP!D140))</f>
        <v>21.4</v>
      </c>
      <c r="O142" s="12" cm="1">
        <f t="array" ref="O142">IF(miNúmTOP=1,IF(Tiempo!$A140="","",Tiempo!E140),IF(TOP!$F140="","",TOP!I140))</f>
        <v>9.8000000000000007</v>
      </c>
      <c r="P142" s="12" cm="1">
        <f t="array" ref="P142">IF(miNúmTOP=1,IF(Tiempo!$A140="","",Tiempo!F140),IF(TOP!$K140="","",TOP!N140))</f>
        <v>-4.0999999999999996</v>
      </c>
      <c r="Q142" s="12" cm="1">
        <f t="array" ref="Q142">IF(miNúmTOP=1,IF(Tiempo!$A140="","",Tiempo!G140),IF(TOP!$P140="","",TOP!S140))</f>
        <v>54</v>
      </c>
      <c r="R142" s="12" cm="1">
        <f t="array" ref="R142">IF(miNúmTOP=1,IF(Tiempo!$A140="","",Tiempo!H140),IF(TOP!$U140="","",TOP!X140))</f>
        <v>63</v>
      </c>
      <c r="S142" s="31" cm="1">
        <f t="array" ref="S142">IF(miNúmTOP=1,IF(Tiempo!$A140="","",Tiempo!I140),IF(TOP!$Z140="","",TOP!AC140))</f>
        <v>0</v>
      </c>
    </row>
    <row r="143" spans="1:19" x14ac:dyDescent="0.35">
      <c r="A143" s="13" t="str" cm="1">
        <f t="array" ref="A143">IF(miNúmTOP=1,IF(Tiempo!A141&gt;0,Tiempo!A141 &amp; "",""),
CHOOSE(miNúmTiempo,
IF(TOP!A141&gt;0,TOP!A141 &amp; "",""),
IF(TOP!F141&gt;0,TOP!F141 &amp; "",""),
IF(TOP!K141&gt;0,TOP!K141 &amp; "",""),
IF(TOP!P141&gt;0,TOP!P141 &amp; "",""),
IF(TOP!U141&gt;0,TOP!U141 &amp; "",""),
IF(TOP!Z141&gt;0,TOP!Z141 &amp; "","")))</f>
        <v>Lugo</v>
      </c>
      <c r="B143" s="13" t="str" cm="1">
        <f t="array" ref="B143">IF(miNúmTOP=1,IF(Tiempo!B141&gt;0,Tiempo!B141 &amp; "",""),
CHOOSE(miNúmTiempo,
IF(TOP!B141&gt;0,TOP!B141 &amp; "",""),
IF(TOP!G141&gt;0,TOP!G141 &amp; "",""),
IF(TOP!L141&gt;0,TOP!L141 &amp; "",""),
IF(TOP!Q141&gt;0,TOP!Q141 &amp; "",""),
IF(TOP!V141&gt;0,TOP!V141 &amp; "",""),
IF(TOP!AA141&gt;0,TOP!AA141 &amp; "","")))</f>
        <v>Galicia</v>
      </c>
      <c r="C143" s="23" cm="1">
        <f t="array" ref="C143">--IF(miNúmTOP=1,IF(Tiempo!C141&gt;0,Tiempo!C141 &amp; "",NA()),
CHOOSE(miNúmTiempo,
IF(TOP!C141&gt;0,TOP!C141 &amp; "",NA()),
IF(TOP!H141&gt;0,TOP!H141 &amp; "",NA()),
IF(TOP!M141&gt;0,TOP!M141 &amp; "",NA()),
IF(TOP!R141&gt;0,TOP!R141 &amp; "",NA()),
IF(TOP!W141&gt;0,TOP!W141 &amp; "",NA()),
IF(TOP!AB141&gt;0,TOP!AB141 &amp; "",NA())))</f>
        <v>45407</v>
      </c>
      <c r="D143" s="24" t="e" cm="1">
        <f t="array" ref="D143">IF($A143=D$1,IFERROR(INDEX($N143:$S143,1,miNúmTiempo),NA()),NA())</f>
        <v>#N/A</v>
      </c>
      <c r="E143" s="24" t="e" cm="1">
        <f t="array" ref="E143">IF($A143=E$1,IFERROR(INDEX($N143:$S143,1,miNúmTiempo),NA()),NA())</f>
        <v>#N/A</v>
      </c>
      <c r="F143" s="24" t="e" cm="1">
        <f t="array" ref="F143">IF($A143=F$1,IFERROR(INDEX($N143:$S143,1,miNúmTiempo),NA()),NA())</f>
        <v>#N/A</v>
      </c>
      <c r="G143" s="24" t="e" cm="1">
        <f t="array" ref="G143">IF($A143=G$1,IFERROR(INDEX($N143:$S143,1,miNúmTiempo),NA()),NA())</f>
        <v>#N/A</v>
      </c>
      <c r="H143" s="24" t="e" cm="1">
        <f t="array" ref="H143">IF($A143=H$1,IFERROR(INDEX($N143:$S143,1,miNúmTiempo),NA()),NA())</f>
        <v>#N/A</v>
      </c>
      <c r="I143" s="24" t="e" cm="1">
        <f t="array" ref="I143">IF($A143=I$1,IFERROR(INDEX($N143:$S143,1,miNúmTiempo),NA()),NA())</f>
        <v>#N/A</v>
      </c>
      <c r="J143" s="24" t="e" cm="1">
        <f t="array" ref="J143">IF($A143=J$1,IFERROR(INDEX($N143:$S143,1,miNúmTiempo),NA()),NA())</f>
        <v>#N/A</v>
      </c>
      <c r="K143" s="24" t="e" cm="1">
        <f t="array" ref="K143">IF($A143=K$1,IFERROR(INDEX($N143:$S143,1,miNúmTiempo),NA()),NA())</f>
        <v>#N/A</v>
      </c>
      <c r="L143" s="24" t="e" cm="1">
        <f t="array" ref="L143">IF($A143=L$1,IFERROR(INDEX($N143:$S143,1,miNúmTiempo),NA()),NA())</f>
        <v>#N/A</v>
      </c>
      <c r="M143" s="24" t="e" cm="1">
        <f t="array" ref="M143">IF($A143=M$1,IFERROR(INDEX($N143:$S143,1,miNúmTiempo),NA()),NA())</f>
        <v>#N/A</v>
      </c>
      <c r="N143" s="12" cm="1">
        <f t="array" ref="N143">IF(miNúmTOP=1,IF(Tiempo!$A141="","",Tiempo!D141),IF(TOP!$A141="","",TOP!D141))</f>
        <v>18.8</v>
      </c>
      <c r="O143" s="12" cm="1">
        <f t="array" ref="O143">IF(miNúmTOP=1,IF(Tiempo!$A141="","",Tiempo!E141),IF(TOP!$F141="","",TOP!I141))</f>
        <v>13.9</v>
      </c>
      <c r="P143" s="12" cm="1">
        <f t="array" ref="P143">IF(miNúmTOP=1,IF(Tiempo!$A141="","",Tiempo!F141),IF(TOP!$K141="","",TOP!N141))</f>
        <v>-1.1000000000000001</v>
      </c>
      <c r="Q143" s="12" cm="1">
        <f t="array" ref="Q143">IF(miNúmTOP=1,IF(Tiempo!$A141="","",Tiempo!G141),IF(TOP!$P141="","",TOP!S141))</f>
        <v>42</v>
      </c>
      <c r="R143" s="12" cm="1">
        <f t="array" ref="R143">IF(miNúmTOP=1,IF(Tiempo!$A141="","",Tiempo!H141),IF(TOP!$U141="","",TOP!X141))</f>
        <v>34</v>
      </c>
      <c r="S143" s="31" cm="1">
        <f t="array" ref="S143">IF(miNúmTOP=1,IF(Tiempo!$A141="","",Tiempo!I141),IF(TOP!$Z141="","",TOP!AC141))</f>
        <v>4</v>
      </c>
    </row>
    <row r="144" spans="1:19" x14ac:dyDescent="0.35">
      <c r="A144" s="34" t="s">
        <v>111</v>
      </c>
      <c r="C144" s="35">
        <f>_xlfn.MAXIFS(TablaProvincias[Fecha],TablaProvincias[Fecha],"&gt;0")</f>
        <v>45407</v>
      </c>
      <c r="D144" s="36" cm="1">
        <f t="array" ref="D144">IF(miNúmTiempo=3,_xlfn.MINIFS(TablaProvincias[Datos1],TablaProvincias[Datos1],"&lt;1000"),_xlfn.MAXIFS(TablaProvincias[Datos1],TablaProvincias[Datos1],"&lt;1000"))</f>
        <v>37.200000000000003</v>
      </c>
      <c r="E144" s="36" cm="1">
        <f t="array" ref="E144">IF(miNúmTiempo=3,_xlfn.MINIFS(TablaProvincias[Datos2],TablaProvincias[Datos2],"&lt;1000"),_xlfn.MAXIFS(TablaProvincias[Datos2],TablaProvincias[Datos2],"&lt;1000"))</f>
        <v>36.299999999999997</v>
      </c>
      <c r="F144" s="36" cm="1">
        <f t="array" ref="F144">IF(miNúmTiempo=3,_xlfn.MINIFS(TablaProvincias[Datos3],TablaProvincias[Datos3],"&lt;1000"),_xlfn.MAXIFS(TablaProvincias[Datos3],TablaProvincias[Datos3],"&lt;1000"))</f>
        <v>35.4</v>
      </c>
      <c r="G144" s="36" cm="1">
        <f t="array" ref="G144">IF(miNúmTiempo=3,_xlfn.MINIFS(TablaProvincias[Datos4],TablaProvincias[Datos4],"&lt;1000"),_xlfn.MAXIFS(TablaProvincias[Datos4],TablaProvincias[Datos4],"&lt;1000"))</f>
        <v>34.4</v>
      </c>
      <c r="H144" s="36" cm="1">
        <f t="array" ref="H144">IF(miNúmTiempo=3,_xlfn.MINIFS(TablaProvincias[Datos5],TablaProvincias[Datos5],"&lt;1000"),_xlfn.MAXIFS(TablaProvincias[Datos5],TablaProvincias[Datos5],"&lt;1000"))</f>
        <v>33.9</v>
      </c>
      <c r="I144" s="36" cm="1">
        <f t="array" ref="I144">IF(miNúmTiempo=3,_xlfn.MINIFS(TablaProvincias[Datos6],TablaProvincias[Datos6],"&lt;1000"),_xlfn.MAXIFS(TablaProvincias[Datos6],TablaProvincias[Datos6],"&lt;1000"))</f>
        <v>0</v>
      </c>
      <c r="J144" s="36" cm="1">
        <f t="array" ref="J144">IF(miNúmTiempo=3,_xlfn.MINIFS(TablaProvincias[Datos7],TablaProvincias[Datos7],"&lt;1000"),_xlfn.MAXIFS(TablaProvincias[Datos7],TablaProvincias[Datos7],"&lt;1000"))</f>
        <v>0</v>
      </c>
      <c r="K144" s="36" cm="1">
        <f t="array" ref="K144">IF(miNúmTiempo=3,_xlfn.MINIFS(TablaProvincias[Datos8],TablaProvincias[Datos8],"&lt;1000"),_xlfn.MAXIFS(TablaProvincias[Datos8],TablaProvincias[Datos8],"&lt;1000"))</f>
        <v>0</v>
      </c>
      <c r="L144" s="36" cm="1">
        <f t="array" ref="L144">IF(miNúmTiempo=3,_xlfn.MINIFS(TablaProvincias[Datos9],TablaProvincias[Datos9],"&lt;1000"),_xlfn.MAXIFS(TablaProvincias[Datos9],TablaProvincias[Datos9],"&lt;1000"))</f>
        <v>0</v>
      </c>
      <c r="M144" s="36" cm="1">
        <f t="array" ref="M144">IF(miNúmTiempo=3,_xlfn.MINIFS(TablaProvincias[Datos10],TablaProvincias[Datos10],"&lt;1000"),_xlfn.MAXIFS(TablaProvincias[Datos10],TablaProvincias[Datos10],"&lt;1000"))</f>
        <v>0</v>
      </c>
      <c r="N144" s="36">
        <f>SUBTOTAL(104,TablaProvincias[Máximas (°C)])</f>
        <v>37.200000000000003</v>
      </c>
      <c r="O144" s="36">
        <f>SUBTOTAL(104,TablaProvincias[Mínimas máx. (°C)])</f>
        <v>26.3</v>
      </c>
      <c r="P144" s="36">
        <f>SUBTOTAL(105,TablaProvincias[Mínimas (°C)])</f>
        <v>-11.4</v>
      </c>
      <c r="Q144" s="36">
        <f>SUBTOTAL(104,TablaProvincias[Racha (km/h)])</f>
        <v>113</v>
      </c>
      <c r="R144" s="36">
        <f>SUBTOTAL(104,TablaProvincias[Velocidad máxima (km/h)])</f>
        <v>87</v>
      </c>
      <c r="S144" s="36">
        <f>SUBTOTAL(104,TablaProvincias[Precipitación (mm)])</f>
        <v>102.8</v>
      </c>
    </row>
  </sheetData>
  <sheetProtection sheet="1" objects="1" scenarios="1" autoFilter="0"/>
  <phoneticPr fontId="3" type="noConversion"/>
  <pageMargins left="0.7" right="0.7" top="0.75" bottom="0.75" header="0.3" footer="0.3"/>
  <pageSetup paperSize="9" scale="67" orientation="landscape" horizontalDpi="300" verticalDpi="300" r:id="rId1"/>
  <ignoredErrors>
    <ignoredError sqref="B4:B143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81A2-B1C7-4176-85FE-E4C86E6A9354}">
  <sheetPr codeName="Hoja3">
    <tabColor rgb="FFFFFF00"/>
  </sheetPr>
  <dimension ref="A1:B53"/>
  <sheetViews>
    <sheetView showGridLines="0" workbookViewId="0">
      <pane ySplit="1" topLeftCell="A2" activePane="bottomLeft" state="frozen"/>
      <selection pane="bottomLeft" activeCell="A2" sqref="A2"/>
    </sheetView>
  </sheetViews>
  <sheetFormatPr baseColWidth="10" defaultColWidth="10.90625" defaultRowHeight="14.5" x14ac:dyDescent="0.35"/>
  <cols>
    <col min="1" max="1" width="23.54296875" bestFit="1" customWidth="1"/>
    <col min="2" max="2" width="19.81640625" bestFit="1" customWidth="1"/>
  </cols>
  <sheetData>
    <row r="1" spans="1:2" x14ac:dyDescent="0.35">
      <c r="A1" s="19" t="s">
        <v>3</v>
      </c>
      <c r="B1" s="20" t="s">
        <v>81</v>
      </c>
    </row>
    <row r="2" spans="1:2" x14ac:dyDescent="0.35">
      <c r="A2" s="14" t="s">
        <v>21</v>
      </c>
      <c r="B2" s="16" t="s">
        <v>22</v>
      </c>
    </row>
    <row r="3" spans="1:2" x14ac:dyDescent="0.35">
      <c r="A3" s="14" t="s">
        <v>23</v>
      </c>
      <c r="B3" s="16" t="s">
        <v>24</v>
      </c>
    </row>
    <row r="4" spans="1:2" x14ac:dyDescent="0.35">
      <c r="A4" s="14" t="s">
        <v>25</v>
      </c>
      <c r="B4" s="16" t="s">
        <v>26</v>
      </c>
    </row>
    <row r="5" spans="1:2" x14ac:dyDescent="0.35">
      <c r="A5" s="14" t="s">
        <v>27</v>
      </c>
      <c r="B5" s="16" t="s">
        <v>28</v>
      </c>
    </row>
    <row r="6" spans="1:2" x14ac:dyDescent="0.35">
      <c r="A6" s="14" t="s">
        <v>29</v>
      </c>
      <c r="B6" s="16" t="s">
        <v>29</v>
      </c>
    </row>
    <row r="7" spans="1:2" x14ac:dyDescent="0.35">
      <c r="A7" s="14" t="s">
        <v>30</v>
      </c>
      <c r="B7" s="16" t="s">
        <v>31</v>
      </c>
    </row>
    <row r="8" spans="1:2" x14ac:dyDescent="0.35">
      <c r="A8" s="14" t="s">
        <v>32</v>
      </c>
      <c r="B8" s="16" t="s">
        <v>33</v>
      </c>
    </row>
    <row r="9" spans="1:2" x14ac:dyDescent="0.35">
      <c r="A9" s="14" t="s">
        <v>34</v>
      </c>
      <c r="B9" s="16" t="s">
        <v>35</v>
      </c>
    </row>
    <row r="10" spans="1:2" x14ac:dyDescent="0.35">
      <c r="A10" s="14" t="s">
        <v>30</v>
      </c>
      <c r="B10" s="16" t="s">
        <v>36</v>
      </c>
    </row>
    <row r="11" spans="1:2" x14ac:dyDescent="0.35">
      <c r="A11" s="14" t="s">
        <v>32</v>
      </c>
      <c r="B11" s="16" t="s">
        <v>37</v>
      </c>
    </row>
    <row r="12" spans="1:2" x14ac:dyDescent="0.35">
      <c r="A12" s="14" t="s">
        <v>27</v>
      </c>
      <c r="B12" s="16" t="s">
        <v>38</v>
      </c>
    </row>
    <row r="13" spans="1:2" x14ac:dyDescent="0.35">
      <c r="A13" s="14" t="s">
        <v>39</v>
      </c>
      <c r="B13" s="16" t="s">
        <v>39</v>
      </c>
    </row>
    <row r="14" spans="1:2" x14ac:dyDescent="0.35">
      <c r="A14" s="14" t="s">
        <v>25</v>
      </c>
      <c r="B14" s="16" t="s">
        <v>40</v>
      </c>
    </row>
    <row r="15" spans="1:2" x14ac:dyDescent="0.35">
      <c r="A15" s="14" t="s">
        <v>41</v>
      </c>
      <c r="B15" s="17" t="s">
        <v>41</v>
      </c>
    </row>
    <row r="16" spans="1:2" x14ac:dyDescent="0.35">
      <c r="A16" s="14" t="s">
        <v>23</v>
      </c>
      <c r="B16" s="16" t="s">
        <v>42</v>
      </c>
    </row>
    <row r="17" spans="1:2" x14ac:dyDescent="0.35">
      <c r="A17" s="14" t="s">
        <v>27</v>
      </c>
      <c r="B17" s="16" t="s">
        <v>43</v>
      </c>
    </row>
    <row r="18" spans="1:2" x14ac:dyDescent="0.35">
      <c r="A18" s="14" t="s">
        <v>23</v>
      </c>
      <c r="B18" s="16" t="s">
        <v>44</v>
      </c>
    </row>
    <row r="19" spans="1:2" x14ac:dyDescent="0.35">
      <c r="A19" s="14" t="s">
        <v>34</v>
      </c>
      <c r="B19" s="16" t="s">
        <v>45</v>
      </c>
    </row>
    <row r="20" spans="1:2" x14ac:dyDescent="0.35">
      <c r="A20" s="14" t="s">
        <v>27</v>
      </c>
      <c r="B20" s="16" t="s">
        <v>46</v>
      </c>
    </row>
    <row r="21" spans="1:2" x14ac:dyDescent="0.35">
      <c r="A21" s="14" t="s">
        <v>23</v>
      </c>
      <c r="B21" s="16" t="s">
        <v>47</v>
      </c>
    </row>
    <row r="22" spans="1:2" x14ac:dyDescent="0.35">
      <c r="A22" s="14" t="s">
        <v>21</v>
      </c>
      <c r="B22" s="16" t="s">
        <v>48</v>
      </c>
    </row>
    <row r="23" spans="1:2" x14ac:dyDescent="0.35">
      <c r="A23" s="14" t="s">
        <v>27</v>
      </c>
      <c r="B23" s="16" t="s">
        <v>49</v>
      </c>
    </row>
    <row r="24" spans="1:2" x14ac:dyDescent="0.35">
      <c r="A24" s="14" t="s">
        <v>4</v>
      </c>
      <c r="B24" s="16" t="s">
        <v>0</v>
      </c>
    </row>
    <row r="25" spans="1:2" x14ac:dyDescent="0.35">
      <c r="A25" s="14" t="s">
        <v>50</v>
      </c>
      <c r="B25" s="16" t="s">
        <v>50</v>
      </c>
    </row>
    <row r="26" spans="1:2" x14ac:dyDescent="0.35">
      <c r="A26" s="14" t="s">
        <v>27</v>
      </c>
      <c r="B26" s="16" t="s">
        <v>51</v>
      </c>
    </row>
    <row r="27" spans="1:2" x14ac:dyDescent="0.35">
      <c r="A27" s="14" t="s">
        <v>52</v>
      </c>
      <c r="B27" s="16" t="s">
        <v>53</v>
      </c>
    </row>
    <row r="28" spans="1:2" x14ac:dyDescent="0.35">
      <c r="A28" s="14" t="s">
        <v>54</v>
      </c>
      <c r="B28" s="16" t="s">
        <v>54</v>
      </c>
    </row>
    <row r="29" spans="1:2" x14ac:dyDescent="0.35">
      <c r="A29" s="15" t="s">
        <v>55</v>
      </c>
      <c r="B29" s="18" t="s">
        <v>56</v>
      </c>
    </row>
    <row r="30" spans="1:2" x14ac:dyDescent="0.35">
      <c r="A30" s="14" t="s">
        <v>30</v>
      </c>
      <c r="B30" s="16" t="s">
        <v>57</v>
      </c>
    </row>
    <row r="31" spans="1:2" x14ac:dyDescent="0.35">
      <c r="A31" s="14" t="s">
        <v>34</v>
      </c>
      <c r="B31" s="16" t="s">
        <v>58</v>
      </c>
    </row>
    <row r="32" spans="1:2" x14ac:dyDescent="0.35">
      <c r="A32" s="14" t="s">
        <v>52</v>
      </c>
      <c r="B32" s="16" t="s">
        <v>59</v>
      </c>
    </row>
    <row r="33" spans="1:2" x14ac:dyDescent="0.35">
      <c r="A33" s="14" t="s">
        <v>60</v>
      </c>
      <c r="B33" s="16" t="s">
        <v>61</v>
      </c>
    </row>
    <row r="34" spans="1:2" x14ac:dyDescent="0.35">
      <c r="A34" s="14" t="s">
        <v>27</v>
      </c>
      <c r="B34" s="16" t="s">
        <v>62</v>
      </c>
    </row>
    <row r="35" spans="1:2" x14ac:dyDescent="0.35">
      <c r="A35" s="14" t="s">
        <v>63</v>
      </c>
      <c r="B35" s="17" t="s">
        <v>63</v>
      </c>
    </row>
    <row r="36" spans="1:2" x14ac:dyDescent="0.35">
      <c r="A36" s="14" t="s">
        <v>64</v>
      </c>
      <c r="B36" s="16" t="s">
        <v>65</v>
      </c>
    </row>
    <row r="37" spans="1:2" x14ac:dyDescent="0.35">
      <c r="A37" s="14" t="s">
        <v>66</v>
      </c>
      <c r="B37" s="16" t="s">
        <v>66</v>
      </c>
    </row>
    <row r="38" spans="1:2" x14ac:dyDescent="0.35">
      <c r="A38" s="14" t="s">
        <v>52</v>
      </c>
      <c r="B38" s="16" t="s">
        <v>67</v>
      </c>
    </row>
    <row r="39" spans="1:2" x14ac:dyDescent="0.35">
      <c r="A39" s="14" t="s">
        <v>30</v>
      </c>
      <c r="B39" s="16" t="s">
        <v>68</v>
      </c>
    </row>
    <row r="40" spans="1:2" x14ac:dyDescent="0.35">
      <c r="A40" s="14" t="s">
        <v>52</v>
      </c>
      <c r="B40" s="16" t="s">
        <v>69</v>
      </c>
    </row>
    <row r="41" spans="1:2" x14ac:dyDescent="0.35">
      <c r="A41" s="14" t="s">
        <v>30</v>
      </c>
      <c r="B41" s="16" t="s">
        <v>70</v>
      </c>
    </row>
    <row r="42" spans="1:2" x14ac:dyDescent="0.35">
      <c r="A42" s="15" t="s">
        <v>55</v>
      </c>
      <c r="B42" s="16" t="s">
        <v>71</v>
      </c>
    </row>
    <row r="43" spans="1:2" x14ac:dyDescent="0.35">
      <c r="A43" s="14" t="s">
        <v>30</v>
      </c>
      <c r="B43" s="16" t="s">
        <v>72</v>
      </c>
    </row>
    <row r="44" spans="1:2" x14ac:dyDescent="0.35">
      <c r="A44" s="14" t="s">
        <v>27</v>
      </c>
      <c r="B44" s="16" t="s">
        <v>73</v>
      </c>
    </row>
    <row r="45" spans="1:2" x14ac:dyDescent="0.35">
      <c r="A45" s="14" t="s">
        <v>30</v>
      </c>
      <c r="B45" s="16" t="s">
        <v>74</v>
      </c>
    </row>
    <row r="46" spans="1:2" x14ac:dyDescent="0.35">
      <c r="A46" s="14" t="s">
        <v>34</v>
      </c>
      <c r="B46" s="16" t="s">
        <v>75</v>
      </c>
    </row>
    <row r="47" spans="1:2" x14ac:dyDescent="0.35">
      <c r="A47" s="14" t="s">
        <v>4</v>
      </c>
      <c r="B47" s="16" t="s">
        <v>2</v>
      </c>
    </row>
    <row r="48" spans="1:2" x14ac:dyDescent="0.35">
      <c r="A48" s="14" t="s">
        <v>23</v>
      </c>
      <c r="B48" s="16" t="s">
        <v>76</v>
      </c>
    </row>
    <row r="49" spans="1:2" x14ac:dyDescent="0.35">
      <c r="A49" s="14" t="s">
        <v>25</v>
      </c>
      <c r="B49" s="16" t="s">
        <v>77</v>
      </c>
    </row>
    <row r="50" spans="1:2" x14ac:dyDescent="0.35">
      <c r="A50" s="14" t="s">
        <v>30</v>
      </c>
      <c r="B50" s="16" t="s">
        <v>78</v>
      </c>
    </row>
    <row r="51" spans="1:2" x14ac:dyDescent="0.35">
      <c r="A51" s="14" t="s">
        <v>21</v>
      </c>
      <c r="B51" s="16" t="s">
        <v>79</v>
      </c>
    </row>
    <row r="52" spans="1:2" x14ac:dyDescent="0.35">
      <c r="A52" s="14" t="s">
        <v>30</v>
      </c>
      <c r="B52" s="16" t="s">
        <v>80</v>
      </c>
    </row>
    <row r="53" spans="1:2" x14ac:dyDescent="0.35">
      <c r="A53" s="21" t="s">
        <v>4</v>
      </c>
      <c r="B53" s="22" t="s">
        <v>1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FDC7-018A-49AA-A2D3-4AF54ED24512}">
  <sheetPr codeName="Hoja31">
    <tabColor rgb="FFFF0000"/>
  </sheetPr>
  <dimension ref="A1:L85"/>
  <sheetViews>
    <sheetView showGridLines="0" topLeftCell="B1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1640625" defaultRowHeight="14.5" x14ac:dyDescent="0.35"/>
  <cols>
    <col min="1" max="1" width="19.81640625" style="3" bestFit="1" customWidth="1"/>
    <col min="2" max="2" width="19.6328125" style="3" bestFit="1" customWidth="1"/>
    <col min="3" max="3" width="10.453125" style="3" bestFit="1" customWidth="1"/>
    <col min="4" max="4" width="19.1796875" style="3" bestFit="1" customWidth="1"/>
    <col min="5" max="5" width="23.453125" style="3" bestFit="1" customWidth="1"/>
    <col min="6" max="6" width="18.453125" style="3" bestFit="1" customWidth="1"/>
    <col min="7" max="7" width="19.36328125" style="3" bestFit="1" customWidth="1"/>
    <col min="8" max="8" width="29.81640625" style="3" bestFit="1" customWidth="1"/>
    <col min="9" max="9" width="24" style="3" bestFit="1" customWidth="1"/>
    <col min="10" max="10" width="10.81640625" style="3"/>
    <col min="11" max="11" width="20.6328125" style="3" customWidth="1"/>
    <col min="12" max="12" width="11.90625" style="3" bestFit="1" customWidth="1"/>
    <col min="13" max="16384" width="10.81640625" style="3"/>
  </cols>
  <sheetData>
    <row r="1" spans="1:12" x14ac:dyDescent="0.35">
      <c r="A1" s="1" t="s">
        <v>81</v>
      </c>
      <c r="B1" s="1" t="s">
        <v>3</v>
      </c>
      <c r="C1" s="1" t="s">
        <v>5</v>
      </c>
      <c r="D1" s="2" t="s">
        <v>90</v>
      </c>
      <c r="E1" s="2" t="s">
        <v>91</v>
      </c>
      <c r="F1" s="2" t="s">
        <v>92</v>
      </c>
      <c r="G1" s="2" t="s">
        <v>93</v>
      </c>
      <c r="H1" s="2" t="s">
        <v>94</v>
      </c>
      <c r="I1" s="2" t="s">
        <v>95</v>
      </c>
      <c r="K1" s="1" t="s">
        <v>81</v>
      </c>
      <c r="L1" s="1" t="s">
        <v>5</v>
      </c>
    </row>
    <row r="2" spans="1:12" x14ac:dyDescent="0.35">
      <c r="A2" s="2" t="s">
        <v>45</v>
      </c>
      <c r="B2" s="2" t="s">
        <v>34</v>
      </c>
      <c r="C2" s="7">
        <v>45394</v>
      </c>
      <c r="D2" s="70">
        <v>28.6</v>
      </c>
      <c r="E2" s="70">
        <v>13.9</v>
      </c>
      <c r="F2" s="70">
        <v>0.8</v>
      </c>
      <c r="G2" s="70">
        <v>32</v>
      </c>
      <c r="H2" s="70">
        <v>23</v>
      </c>
      <c r="I2" s="70">
        <v>0</v>
      </c>
      <c r="K2" s="2" t="s">
        <v>45</v>
      </c>
      <c r="L2" s="7">
        <v>45394</v>
      </c>
    </row>
    <row r="3" spans="1:12" x14ac:dyDescent="0.35">
      <c r="A3" s="2" t="s">
        <v>45</v>
      </c>
      <c r="B3" s="2" t="s">
        <v>34</v>
      </c>
      <c r="C3" s="7">
        <v>45395</v>
      </c>
      <c r="D3" s="70">
        <v>31.6</v>
      </c>
      <c r="E3" s="70">
        <v>17.3</v>
      </c>
      <c r="F3" s="70">
        <v>3.7</v>
      </c>
      <c r="G3" s="70">
        <v>32</v>
      </c>
      <c r="H3" s="70">
        <v>22</v>
      </c>
      <c r="I3" s="70">
        <v>0</v>
      </c>
      <c r="K3" s="2" t="s">
        <v>56</v>
      </c>
      <c r="L3" s="7">
        <v>45395</v>
      </c>
    </row>
    <row r="4" spans="1:12" x14ac:dyDescent="0.35">
      <c r="A4" s="2" t="s">
        <v>45</v>
      </c>
      <c r="B4" s="2" t="s">
        <v>34</v>
      </c>
      <c r="C4" s="7">
        <v>45396</v>
      </c>
      <c r="D4" s="70">
        <v>31.3</v>
      </c>
      <c r="E4" s="70">
        <v>16.8</v>
      </c>
      <c r="F4" s="70">
        <v>4.5999999999999996</v>
      </c>
      <c r="G4" s="70">
        <v>45</v>
      </c>
      <c r="H4" s="70">
        <v>32</v>
      </c>
      <c r="I4" s="70">
        <v>0</v>
      </c>
      <c r="K4" s="2" t="s">
        <v>59</v>
      </c>
      <c r="L4" s="7">
        <v>45396</v>
      </c>
    </row>
    <row r="5" spans="1:12" x14ac:dyDescent="0.35">
      <c r="A5" s="2" t="s">
        <v>45</v>
      </c>
      <c r="B5" s="2" t="s">
        <v>34</v>
      </c>
      <c r="C5" s="7">
        <v>45397</v>
      </c>
      <c r="D5" s="70">
        <v>25.9</v>
      </c>
      <c r="E5" s="70">
        <v>16.5</v>
      </c>
      <c r="F5" s="70">
        <v>6.9</v>
      </c>
      <c r="G5" s="70">
        <v>47</v>
      </c>
      <c r="H5" s="70">
        <v>49</v>
      </c>
      <c r="I5" s="70">
        <v>1.4</v>
      </c>
      <c r="K5" s="2" t="s">
        <v>61</v>
      </c>
      <c r="L5" s="7">
        <v>45397</v>
      </c>
    </row>
    <row r="6" spans="1:12" x14ac:dyDescent="0.35">
      <c r="A6" s="2" t="s">
        <v>45</v>
      </c>
      <c r="B6" s="2" t="s">
        <v>34</v>
      </c>
      <c r="C6" s="7">
        <v>45398</v>
      </c>
      <c r="D6" s="70">
        <v>20.5</v>
      </c>
      <c r="E6" s="70">
        <v>13.8</v>
      </c>
      <c r="F6" s="70">
        <v>2.7</v>
      </c>
      <c r="G6" s="70">
        <v>74</v>
      </c>
      <c r="H6" s="70">
        <v>73</v>
      </c>
      <c r="I6" s="70">
        <v>1</v>
      </c>
      <c r="K6" s="2" t="s">
        <v>71</v>
      </c>
      <c r="L6" s="7">
        <v>45398</v>
      </c>
    </row>
    <row r="7" spans="1:12" x14ac:dyDescent="0.35">
      <c r="A7" s="2" t="s">
        <v>45</v>
      </c>
      <c r="B7" s="2" t="s">
        <v>34</v>
      </c>
      <c r="C7" s="7">
        <v>45399</v>
      </c>
      <c r="D7" s="70">
        <v>21</v>
      </c>
      <c r="E7" s="70">
        <v>12.1</v>
      </c>
      <c r="F7" s="70">
        <v>0.4</v>
      </c>
      <c r="G7" s="70">
        <v>83</v>
      </c>
      <c r="H7" s="70">
        <v>85</v>
      </c>
      <c r="I7" s="70">
        <v>1.8</v>
      </c>
      <c r="K7" s="2" t="s">
        <v>1</v>
      </c>
      <c r="L7" s="7">
        <v>45399</v>
      </c>
    </row>
    <row r="8" spans="1:12" x14ac:dyDescent="0.35">
      <c r="A8" s="2" t="s">
        <v>45</v>
      </c>
      <c r="B8" s="2" t="s">
        <v>34</v>
      </c>
      <c r="C8" s="7">
        <v>45400</v>
      </c>
      <c r="D8" s="70">
        <v>18.2</v>
      </c>
      <c r="E8" s="70">
        <v>12.1</v>
      </c>
      <c r="F8" s="70">
        <v>-1.7</v>
      </c>
      <c r="G8" s="70">
        <v>81</v>
      </c>
      <c r="H8" s="70">
        <v>79</v>
      </c>
      <c r="I8" s="70">
        <v>18</v>
      </c>
      <c r="L8" s="7">
        <v>45400</v>
      </c>
    </row>
    <row r="9" spans="1:12" x14ac:dyDescent="0.35">
      <c r="A9" s="2" t="s">
        <v>45</v>
      </c>
      <c r="B9" s="2" t="s">
        <v>34</v>
      </c>
      <c r="C9" s="7">
        <v>45401</v>
      </c>
      <c r="D9" s="70">
        <v>21.5</v>
      </c>
      <c r="E9" s="70">
        <v>11.9</v>
      </c>
      <c r="F9" s="70">
        <v>-4.2</v>
      </c>
      <c r="G9" s="70">
        <v>65</v>
      </c>
      <c r="H9" s="70">
        <v>66</v>
      </c>
      <c r="I9" s="70">
        <v>0</v>
      </c>
      <c r="L9" s="7">
        <v>45401</v>
      </c>
    </row>
    <row r="10" spans="1:12" x14ac:dyDescent="0.35">
      <c r="A10" s="2" t="s">
        <v>45</v>
      </c>
      <c r="B10" s="2" t="s">
        <v>34</v>
      </c>
      <c r="C10" s="7">
        <v>45402</v>
      </c>
      <c r="D10" s="70">
        <v>24</v>
      </c>
      <c r="E10" s="70">
        <v>14.5</v>
      </c>
      <c r="F10" s="70">
        <v>0.2</v>
      </c>
      <c r="G10" s="70">
        <v>62</v>
      </c>
      <c r="H10" s="70">
        <v>49</v>
      </c>
      <c r="I10" s="70">
        <v>0</v>
      </c>
      <c r="L10" s="7">
        <v>45402</v>
      </c>
    </row>
    <row r="11" spans="1:12" x14ac:dyDescent="0.35">
      <c r="A11" s="2" t="s">
        <v>45</v>
      </c>
      <c r="B11" s="2" t="s">
        <v>34</v>
      </c>
      <c r="C11" s="7">
        <v>45403</v>
      </c>
      <c r="D11" s="70">
        <v>21.6</v>
      </c>
      <c r="E11" s="70">
        <v>12.2</v>
      </c>
      <c r="F11" s="70">
        <v>0.6</v>
      </c>
      <c r="G11" s="70">
        <v>61</v>
      </c>
      <c r="H11" s="70">
        <v>58</v>
      </c>
      <c r="I11" s="70">
        <v>2.4</v>
      </c>
      <c r="L11" s="7">
        <v>45403</v>
      </c>
    </row>
    <row r="12" spans="1:12" x14ac:dyDescent="0.35">
      <c r="A12" s="2" t="s">
        <v>45</v>
      </c>
      <c r="B12" s="2" t="s">
        <v>34</v>
      </c>
      <c r="C12" s="7">
        <v>45404</v>
      </c>
      <c r="D12" s="70">
        <v>18.899999999999999</v>
      </c>
      <c r="E12" s="70">
        <v>10.9</v>
      </c>
      <c r="F12" s="70">
        <v>-4.0999999999999996</v>
      </c>
      <c r="G12" s="70">
        <v>88</v>
      </c>
      <c r="H12" s="70">
        <v>83</v>
      </c>
      <c r="I12" s="70">
        <v>8</v>
      </c>
      <c r="K12" s="3" t="s">
        <v>96</v>
      </c>
      <c r="L12" s="7">
        <v>45404</v>
      </c>
    </row>
    <row r="13" spans="1:12" x14ac:dyDescent="0.35">
      <c r="A13" s="2" t="s">
        <v>45</v>
      </c>
      <c r="B13" s="2" t="s">
        <v>34</v>
      </c>
      <c r="C13" s="7">
        <v>45405</v>
      </c>
      <c r="D13" s="70">
        <v>17.5</v>
      </c>
      <c r="E13" s="70">
        <v>9.6</v>
      </c>
      <c r="F13" s="70">
        <v>-5.2</v>
      </c>
      <c r="G13" s="70">
        <v>82</v>
      </c>
      <c r="H13" s="70">
        <v>72</v>
      </c>
      <c r="I13" s="70">
        <v>0</v>
      </c>
      <c r="K13" s="30">
        <f>COUNTA($K$2:$K$11)</f>
        <v>6</v>
      </c>
      <c r="L13" s="7">
        <v>45405</v>
      </c>
    </row>
    <row r="14" spans="1:12" x14ac:dyDescent="0.35">
      <c r="A14" s="2" t="s">
        <v>45</v>
      </c>
      <c r="B14" s="2" t="s">
        <v>34</v>
      </c>
      <c r="C14" s="7">
        <v>45406</v>
      </c>
      <c r="D14" s="70">
        <v>20.5</v>
      </c>
      <c r="E14" s="70">
        <v>10.8</v>
      </c>
      <c r="F14" s="70">
        <v>-4.3</v>
      </c>
      <c r="G14" s="70">
        <v>67</v>
      </c>
      <c r="H14" s="70">
        <v>76</v>
      </c>
      <c r="I14" s="70">
        <v>0</v>
      </c>
      <c r="L14" s="7">
        <v>45406</v>
      </c>
    </row>
    <row r="15" spans="1:12" x14ac:dyDescent="0.35">
      <c r="A15" s="2" t="s">
        <v>45</v>
      </c>
      <c r="B15" s="2" t="s">
        <v>34</v>
      </c>
      <c r="C15" s="7">
        <v>45407</v>
      </c>
      <c r="D15" s="70">
        <v>18.5</v>
      </c>
      <c r="E15" s="70">
        <v>12.5</v>
      </c>
      <c r="F15" s="70">
        <v>-2.7</v>
      </c>
      <c r="G15" s="70">
        <v>41</v>
      </c>
      <c r="H15" s="70">
        <v>48</v>
      </c>
      <c r="I15" s="70">
        <v>4</v>
      </c>
      <c r="L15" s="7">
        <v>45407</v>
      </c>
    </row>
    <row r="16" spans="1:12" x14ac:dyDescent="0.35">
      <c r="A16" s="2" t="s">
        <v>56</v>
      </c>
      <c r="B16" s="2" t="s">
        <v>55</v>
      </c>
      <c r="C16" s="7">
        <v>45394</v>
      </c>
      <c r="D16" s="70">
        <v>36.299999999999997</v>
      </c>
      <c r="E16" s="70">
        <v>26.3</v>
      </c>
      <c r="F16" s="70">
        <v>14.5</v>
      </c>
      <c r="G16" s="70">
        <v>56</v>
      </c>
      <c r="H16" s="70">
        <v>44</v>
      </c>
      <c r="I16" s="70">
        <v>0</v>
      </c>
      <c r="L16" s="3" t="s">
        <v>97</v>
      </c>
    </row>
    <row r="17" spans="1:12" x14ac:dyDescent="0.35">
      <c r="A17" s="2" t="s">
        <v>56</v>
      </c>
      <c r="B17" s="2" t="s">
        <v>55</v>
      </c>
      <c r="C17" s="7">
        <v>45395</v>
      </c>
      <c r="D17" s="70">
        <v>34.4</v>
      </c>
      <c r="E17" s="70">
        <v>24.5</v>
      </c>
      <c r="F17" s="70">
        <v>13.3</v>
      </c>
      <c r="G17" s="70">
        <v>48</v>
      </c>
      <c r="H17" s="70">
        <v>37</v>
      </c>
      <c r="I17" s="70">
        <v>0</v>
      </c>
      <c r="L17" s="30">
        <f>COUNTA($L$2:$L$15)</f>
        <v>14</v>
      </c>
    </row>
    <row r="18" spans="1:12" x14ac:dyDescent="0.35">
      <c r="A18" s="2" t="s">
        <v>56</v>
      </c>
      <c r="B18" s="2" t="s">
        <v>55</v>
      </c>
      <c r="C18" s="7">
        <v>45396</v>
      </c>
      <c r="D18" s="70">
        <v>34.9</v>
      </c>
      <c r="E18" s="70">
        <v>22.7</v>
      </c>
      <c r="F18" s="70">
        <v>9.5</v>
      </c>
      <c r="G18" s="70">
        <v>38</v>
      </c>
      <c r="H18" s="70">
        <v>29</v>
      </c>
      <c r="I18" s="70">
        <v>0</v>
      </c>
    </row>
    <row r="19" spans="1:12" x14ac:dyDescent="0.35">
      <c r="A19" s="2" t="s">
        <v>56</v>
      </c>
      <c r="B19" s="2" t="s">
        <v>55</v>
      </c>
      <c r="C19" s="7">
        <v>45397</v>
      </c>
      <c r="D19" s="70">
        <v>34.700000000000003</v>
      </c>
      <c r="E19" s="70">
        <v>22.8</v>
      </c>
      <c r="F19" s="70">
        <v>12.3</v>
      </c>
      <c r="G19" s="70">
        <v>47</v>
      </c>
      <c r="H19" s="70">
        <v>38</v>
      </c>
      <c r="I19" s="70">
        <v>0</v>
      </c>
    </row>
    <row r="20" spans="1:12" x14ac:dyDescent="0.35">
      <c r="A20" s="2" t="s">
        <v>56</v>
      </c>
      <c r="B20" s="2" t="s">
        <v>55</v>
      </c>
      <c r="C20" s="7">
        <v>45398</v>
      </c>
      <c r="D20" s="70">
        <v>31.4</v>
      </c>
      <c r="E20" s="70">
        <v>21.7</v>
      </c>
      <c r="F20" s="70">
        <v>11.6</v>
      </c>
      <c r="G20" s="70">
        <v>67</v>
      </c>
      <c r="H20" s="70">
        <v>39</v>
      </c>
      <c r="I20" s="70">
        <v>2.2999999999999998</v>
      </c>
    </row>
    <row r="21" spans="1:12" x14ac:dyDescent="0.35">
      <c r="A21" s="2" t="s">
        <v>56</v>
      </c>
      <c r="B21" s="2" t="s">
        <v>55</v>
      </c>
      <c r="C21" s="7">
        <v>45399</v>
      </c>
      <c r="D21" s="70">
        <v>31.3</v>
      </c>
      <c r="E21" s="70">
        <v>21.4</v>
      </c>
      <c r="F21" s="70">
        <v>12.7</v>
      </c>
      <c r="G21" s="70">
        <v>39</v>
      </c>
      <c r="H21" s="70">
        <v>30</v>
      </c>
      <c r="I21" s="70">
        <v>0</v>
      </c>
    </row>
    <row r="22" spans="1:12" x14ac:dyDescent="0.35">
      <c r="A22" s="2" t="s">
        <v>56</v>
      </c>
      <c r="B22" s="2" t="s">
        <v>55</v>
      </c>
      <c r="C22" s="7">
        <v>45400</v>
      </c>
      <c r="D22" s="70">
        <v>29.9</v>
      </c>
      <c r="E22" s="70">
        <v>19.8</v>
      </c>
      <c r="F22" s="70">
        <v>13.1</v>
      </c>
      <c r="G22" s="70">
        <v>49</v>
      </c>
      <c r="H22" s="70">
        <v>30</v>
      </c>
      <c r="I22" s="70">
        <v>0</v>
      </c>
    </row>
    <row r="23" spans="1:12" x14ac:dyDescent="0.35">
      <c r="A23" s="2" t="s">
        <v>56</v>
      </c>
      <c r="B23" s="2" t="s">
        <v>55</v>
      </c>
      <c r="C23" s="7">
        <v>45401</v>
      </c>
      <c r="D23" s="70">
        <v>28.5</v>
      </c>
      <c r="E23" s="70">
        <v>20.399999999999999</v>
      </c>
      <c r="F23" s="70">
        <v>6.9</v>
      </c>
      <c r="G23" s="70">
        <v>60</v>
      </c>
      <c r="H23" s="70">
        <v>43</v>
      </c>
      <c r="I23" s="70">
        <v>0</v>
      </c>
    </row>
    <row r="24" spans="1:12" x14ac:dyDescent="0.35">
      <c r="A24" s="2" t="s">
        <v>56</v>
      </c>
      <c r="B24" s="2" t="s">
        <v>55</v>
      </c>
      <c r="C24" s="7">
        <v>45402</v>
      </c>
      <c r="D24" s="70">
        <v>27.3</v>
      </c>
      <c r="E24" s="70">
        <v>20.2</v>
      </c>
      <c r="F24" s="70">
        <v>5.7</v>
      </c>
      <c r="G24" s="70">
        <v>63</v>
      </c>
      <c r="H24" s="70">
        <v>48</v>
      </c>
      <c r="I24" s="70">
        <v>0.6</v>
      </c>
    </row>
    <row r="25" spans="1:12" x14ac:dyDescent="0.35">
      <c r="A25" s="2" t="s">
        <v>56</v>
      </c>
      <c r="B25" s="2" t="s">
        <v>55</v>
      </c>
      <c r="C25" s="7">
        <v>45403</v>
      </c>
      <c r="D25" s="70">
        <v>27.6</v>
      </c>
      <c r="E25" s="70">
        <v>19.7</v>
      </c>
      <c r="F25" s="70">
        <v>5.5</v>
      </c>
      <c r="G25" s="70">
        <v>64</v>
      </c>
      <c r="H25" s="70">
        <v>45</v>
      </c>
      <c r="I25" s="70">
        <v>2</v>
      </c>
    </row>
    <row r="26" spans="1:12" x14ac:dyDescent="0.35">
      <c r="A26" s="2" t="s">
        <v>56</v>
      </c>
      <c r="B26" s="2" t="s">
        <v>55</v>
      </c>
      <c r="C26" s="7">
        <v>45404</v>
      </c>
      <c r="D26" s="70">
        <v>26.5</v>
      </c>
      <c r="E26" s="70">
        <v>19.8</v>
      </c>
      <c r="F26" s="70">
        <v>5</v>
      </c>
      <c r="G26" s="70">
        <v>65</v>
      </c>
      <c r="H26" s="70">
        <v>45</v>
      </c>
      <c r="I26" s="70">
        <v>0</v>
      </c>
    </row>
    <row r="27" spans="1:12" x14ac:dyDescent="0.35">
      <c r="A27" s="2" t="s">
        <v>56</v>
      </c>
      <c r="B27" s="2" t="s">
        <v>55</v>
      </c>
      <c r="C27" s="7">
        <v>45405</v>
      </c>
      <c r="D27" s="70">
        <v>28.2</v>
      </c>
      <c r="E27" s="70">
        <v>19.8</v>
      </c>
      <c r="F27" s="70">
        <v>6.4</v>
      </c>
      <c r="G27" s="70">
        <v>60</v>
      </c>
      <c r="H27" s="70">
        <v>45</v>
      </c>
      <c r="I27" s="70">
        <v>0</v>
      </c>
    </row>
    <row r="28" spans="1:12" x14ac:dyDescent="0.35">
      <c r="A28" s="2" t="s">
        <v>56</v>
      </c>
      <c r="B28" s="2" t="s">
        <v>55</v>
      </c>
      <c r="C28" s="7">
        <v>45406</v>
      </c>
      <c r="D28" s="70">
        <v>29.9</v>
      </c>
      <c r="E28" s="70">
        <v>20.8</v>
      </c>
      <c r="F28" s="70">
        <v>8.3000000000000007</v>
      </c>
      <c r="G28" s="70">
        <v>78</v>
      </c>
      <c r="H28" s="70">
        <v>50</v>
      </c>
      <c r="I28" s="70">
        <v>0</v>
      </c>
    </row>
    <row r="29" spans="1:12" x14ac:dyDescent="0.35">
      <c r="A29" s="2" t="s">
        <v>56</v>
      </c>
      <c r="B29" s="2" t="s">
        <v>55</v>
      </c>
      <c r="C29" s="7">
        <v>45407</v>
      </c>
      <c r="D29" s="70">
        <v>29</v>
      </c>
      <c r="E29" s="70">
        <v>19.7</v>
      </c>
      <c r="F29" s="70">
        <v>8.4</v>
      </c>
      <c r="G29" s="70">
        <v>69</v>
      </c>
      <c r="H29" s="70">
        <v>43</v>
      </c>
      <c r="I29" s="70">
        <v>0</v>
      </c>
    </row>
    <row r="30" spans="1:12" x14ac:dyDescent="0.35">
      <c r="A30" s="2" t="s">
        <v>59</v>
      </c>
      <c r="B30" s="2" t="s">
        <v>52</v>
      </c>
      <c r="C30" s="7">
        <v>45394</v>
      </c>
      <c r="D30" s="70">
        <v>33</v>
      </c>
      <c r="E30" s="70">
        <v>15.9</v>
      </c>
      <c r="F30" s="70">
        <v>7.1</v>
      </c>
      <c r="G30" s="70">
        <v>26</v>
      </c>
      <c r="H30" s="70">
        <v>17</v>
      </c>
      <c r="I30" s="70">
        <v>0</v>
      </c>
    </row>
    <row r="31" spans="1:12" x14ac:dyDescent="0.35">
      <c r="A31" s="2" t="s">
        <v>59</v>
      </c>
      <c r="B31" s="2" t="s">
        <v>52</v>
      </c>
      <c r="C31" s="7">
        <v>45395</v>
      </c>
      <c r="D31" s="70">
        <v>32.700000000000003</v>
      </c>
      <c r="E31" s="70">
        <v>15.8</v>
      </c>
      <c r="F31" s="70">
        <v>9.1</v>
      </c>
      <c r="G31" s="70">
        <v>26</v>
      </c>
      <c r="H31" s="70">
        <v>14</v>
      </c>
      <c r="I31" s="70">
        <v>0</v>
      </c>
    </row>
    <row r="32" spans="1:12" x14ac:dyDescent="0.35">
      <c r="A32" s="2" t="s">
        <v>59</v>
      </c>
      <c r="B32" s="2" t="s">
        <v>52</v>
      </c>
      <c r="C32" s="7">
        <v>45396</v>
      </c>
      <c r="D32" s="70">
        <v>31.4</v>
      </c>
      <c r="E32" s="70">
        <v>14.4</v>
      </c>
      <c r="F32" s="70">
        <v>8.8000000000000007</v>
      </c>
      <c r="G32" s="70">
        <v>31</v>
      </c>
      <c r="H32" s="70">
        <v>15</v>
      </c>
      <c r="I32" s="70">
        <v>0</v>
      </c>
    </row>
    <row r="33" spans="1:9" x14ac:dyDescent="0.35">
      <c r="A33" s="2" t="s">
        <v>59</v>
      </c>
      <c r="B33" s="2" t="s">
        <v>52</v>
      </c>
      <c r="C33" s="7">
        <v>45397</v>
      </c>
      <c r="D33" s="70">
        <v>24.3</v>
      </c>
      <c r="E33" s="70">
        <v>11</v>
      </c>
      <c r="F33" s="70">
        <v>6.2</v>
      </c>
      <c r="G33" s="70">
        <v>31</v>
      </c>
      <c r="H33" s="70">
        <v>15</v>
      </c>
      <c r="I33" s="70">
        <v>1</v>
      </c>
    </row>
    <row r="34" spans="1:9" x14ac:dyDescent="0.35">
      <c r="A34" s="2" t="s">
        <v>59</v>
      </c>
      <c r="B34" s="2" t="s">
        <v>52</v>
      </c>
      <c r="C34" s="7">
        <v>45398</v>
      </c>
      <c r="D34" s="70">
        <v>21.5</v>
      </c>
      <c r="E34" s="70">
        <v>11.6</v>
      </c>
      <c r="F34" s="70">
        <v>3.1</v>
      </c>
      <c r="G34" s="70">
        <v>36</v>
      </c>
      <c r="H34" s="70">
        <v>20</v>
      </c>
      <c r="I34" s="70">
        <v>0.6</v>
      </c>
    </row>
    <row r="35" spans="1:9" x14ac:dyDescent="0.35">
      <c r="A35" s="2" t="s">
        <v>59</v>
      </c>
      <c r="B35" s="2" t="s">
        <v>52</v>
      </c>
      <c r="C35" s="7">
        <v>45399</v>
      </c>
      <c r="D35" s="70">
        <v>22.9</v>
      </c>
      <c r="E35" s="70">
        <v>10.199999999999999</v>
      </c>
      <c r="F35" s="70">
        <v>2</v>
      </c>
      <c r="G35" s="70">
        <v>40</v>
      </c>
      <c r="H35" s="70">
        <v>19</v>
      </c>
      <c r="I35" s="70">
        <v>0</v>
      </c>
    </row>
    <row r="36" spans="1:9" x14ac:dyDescent="0.35">
      <c r="A36" s="2" t="s">
        <v>59</v>
      </c>
      <c r="B36" s="2" t="s">
        <v>52</v>
      </c>
      <c r="C36" s="7">
        <v>45400</v>
      </c>
      <c r="D36" s="70">
        <v>25.8</v>
      </c>
      <c r="E36" s="70">
        <v>11.6</v>
      </c>
      <c r="F36" s="70">
        <v>1.7</v>
      </c>
      <c r="G36" s="70">
        <v>46</v>
      </c>
      <c r="H36" s="70">
        <v>28</v>
      </c>
      <c r="I36" s="70">
        <v>0</v>
      </c>
    </row>
    <row r="37" spans="1:9" x14ac:dyDescent="0.35">
      <c r="A37" s="2" t="s">
        <v>59</v>
      </c>
      <c r="B37" s="2" t="s">
        <v>52</v>
      </c>
      <c r="C37" s="7">
        <v>45401</v>
      </c>
      <c r="D37" s="70">
        <v>28.1</v>
      </c>
      <c r="E37" s="70">
        <v>9.5</v>
      </c>
      <c r="F37" s="70">
        <v>3</v>
      </c>
      <c r="G37" s="70">
        <v>41</v>
      </c>
      <c r="H37" s="70">
        <v>26</v>
      </c>
      <c r="I37" s="70">
        <v>0</v>
      </c>
    </row>
    <row r="38" spans="1:9" x14ac:dyDescent="0.35">
      <c r="A38" s="2" t="s">
        <v>59</v>
      </c>
      <c r="B38" s="2" t="s">
        <v>52</v>
      </c>
      <c r="C38" s="7">
        <v>45402</v>
      </c>
      <c r="D38" s="70">
        <v>27.1</v>
      </c>
      <c r="E38" s="70">
        <v>12.3</v>
      </c>
      <c r="F38" s="70">
        <v>4.3</v>
      </c>
      <c r="G38" s="70">
        <v>49</v>
      </c>
      <c r="H38" s="70">
        <v>30</v>
      </c>
      <c r="I38" s="70">
        <v>0</v>
      </c>
    </row>
    <row r="39" spans="1:9" x14ac:dyDescent="0.35">
      <c r="A39" s="2" t="s">
        <v>59</v>
      </c>
      <c r="B39" s="2" t="s">
        <v>52</v>
      </c>
      <c r="C39" s="7">
        <v>45403</v>
      </c>
      <c r="D39" s="70">
        <v>26.6</v>
      </c>
      <c r="E39" s="70">
        <v>11.2</v>
      </c>
      <c r="F39" s="70">
        <v>2.7</v>
      </c>
      <c r="G39" s="70">
        <v>61</v>
      </c>
      <c r="H39" s="70">
        <v>35</v>
      </c>
      <c r="I39" s="70">
        <v>0</v>
      </c>
    </row>
    <row r="40" spans="1:9" x14ac:dyDescent="0.35">
      <c r="A40" s="2" t="s">
        <v>59</v>
      </c>
      <c r="B40" s="2" t="s">
        <v>52</v>
      </c>
      <c r="C40" s="7">
        <v>45404</v>
      </c>
      <c r="D40" s="70">
        <v>24.2</v>
      </c>
      <c r="E40" s="70">
        <v>10.9</v>
      </c>
      <c r="F40" s="70">
        <v>1.7</v>
      </c>
      <c r="G40" s="70">
        <v>60</v>
      </c>
      <c r="H40" s="70">
        <v>37</v>
      </c>
      <c r="I40" s="70">
        <v>0</v>
      </c>
    </row>
    <row r="41" spans="1:9" x14ac:dyDescent="0.35">
      <c r="A41" s="2" t="s">
        <v>59</v>
      </c>
      <c r="B41" s="2" t="s">
        <v>52</v>
      </c>
      <c r="C41" s="7">
        <v>45405</v>
      </c>
      <c r="D41" s="70">
        <v>20.100000000000001</v>
      </c>
      <c r="E41" s="70">
        <v>7.1</v>
      </c>
      <c r="F41" s="70">
        <v>-0.3</v>
      </c>
      <c r="G41" s="70">
        <v>35</v>
      </c>
      <c r="H41" s="70">
        <v>19</v>
      </c>
      <c r="I41" s="70">
        <v>0.8</v>
      </c>
    </row>
    <row r="42" spans="1:9" x14ac:dyDescent="0.35">
      <c r="A42" s="2" t="s">
        <v>59</v>
      </c>
      <c r="B42" s="2" t="s">
        <v>52</v>
      </c>
      <c r="C42" s="7">
        <v>45406</v>
      </c>
      <c r="D42" s="70">
        <v>21.4</v>
      </c>
      <c r="E42" s="70">
        <v>7.7</v>
      </c>
      <c r="F42" s="70">
        <v>-0.6</v>
      </c>
      <c r="G42" s="70">
        <v>31</v>
      </c>
      <c r="H42" s="70">
        <v>13</v>
      </c>
      <c r="I42" s="70">
        <v>0</v>
      </c>
    </row>
    <row r="43" spans="1:9" x14ac:dyDescent="0.35">
      <c r="A43" s="2" t="s">
        <v>59</v>
      </c>
      <c r="B43" s="2" t="s">
        <v>52</v>
      </c>
      <c r="C43" s="7">
        <v>45407</v>
      </c>
      <c r="D43" s="70">
        <v>18.8</v>
      </c>
      <c r="E43" s="70">
        <v>10.4</v>
      </c>
      <c r="F43" s="70">
        <v>2.4</v>
      </c>
      <c r="G43" s="70">
        <v>36</v>
      </c>
      <c r="H43" s="70">
        <v>17</v>
      </c>
      <c r="I43" s="70">
        <v>8.1999999999999993</v>
      </c>
    </row>
    <row r="44" spans="1:9" x14ac:dyDescent="0.35">
      <c r="A44" s="2" t="s">
        <v>61</v>
      </c>
      <c r="B44" s="2" t="s">
        <v>60</v>
      </c>
      <c r="C44" s="7">
        <v>45394</v>
      </c>
      <c r="D44" s="70">
        <v>26.9</v>
      </c>
      <c r="E44" s="70">
        <v>11.1</v>
      </c>
      <c r="F44" s="70">
        <v>3.2</v>
      </c>
      <c r="G44" s="70">
        <v>44</v>
      </c>
      <c r="H44" s="70">
        <v>21</v>
      </c>
      <c r="I44" s="70">
        <v>0</v>
      </c>
    </row>
    <row r="45" spans="1:9" x14ac:dyDescent="0.35">
      <c r="A45" s="2" t="s">
        <v>61</v>
      </c>
      <c r="B45" s="2" t="s">
        <v>60</v>
      </c>
      <c r="C45" s="7">
        <v>45395</v>
      </c>
      <c r="D45" s="70">
        <v>29.5</v>
      </c>
      <c r="E45" s="70">
        <v>12.8</v>
      </c>
      <c r="F45" s="70">
        <v>4.2</v>
      </c>
      <c r="G45" s="70">
        <v>36</v>
      </c>
      <c r="H45" s="70">
        <v>15</v>
      </c>
      <c r="I45" s="70">
        <v>0</v>
      </c>
    </row>
    <row r="46" spans="1:9" x14ac:dyDescent="0.35">
      <c r="A46" s="2" t="s">
        <v>61</v>
      </c>
      <c r="B46" s="2" t="s">
        <v>60</v>
      </c>
      <c r="C46" s="7">
        <v>45396</v>
      </c>
      <c r="D46" s="70">
        <v>28.7</v>
      </c>
      <c r="E46" s="70">
        <v>13.7</v>
      </c>
      <c r="F46" s="70">
        <v>4.5999999999999996</v>
      </c>
      <c r="G46" s="70">
        <v>32</v>
      </c>
      <c r="H46" s="70">
        <v>21</v>
      </c>
      <c r="I46" s="70">
        <v>0</v>
      </c>
    </row>
    <row r="47" spans="1:9" x14ac:dyDescent="0.35">
      <c r="A47" s="2" t="s">
        <v>61</v>
      </c>
      <c r="B47" s="2" t="s">
        <v>60</v>
      </c>
      <c r="C47" s="7">
        <v>45397</v>
      </c>
      <c r="D47" s="70">
        <v>30.3</v>
      </c>
      <c r="E47" s="70">
        <v>14.9</v>
      </c>
      <c r="F47" s="70">
        <v>8.6999999999999993</v>
      </c>
      <c r="G47" s="70">
        <v>55</v>
      </c>
      <c r="H47" s="70">
        <v>35</v>
      </c>
      <c r="I47" s="70">
        <v>0</v>
      </c>
    </row>
    <row r="48" spans="1:9" x14ac:dyDescent="0.35">
      <c r="A48" s="2" t="s">
        <v>61</v>
      </c>
      <c r="B48" s="2" t="s">
        <v>60</v>
      </c>
      <c r="C48" s="7">
        <v>45398</v>
      </c>
      <c r="D48" s="70">
        <v>28.5</v>
      </c>
      <c r="E48" s="70">
        <v>12.4</v>
      </c>
      <c r="F48" s="70">
        <v>5.2</v>
      </c>
      <c r="G48" s="70">
        <v>49</v>
      </c>
      <c r="H48" s="70">
        <v>31</v>
      </c>
      <c r="I48" s="70">
        <v>0</v>
      </c>
    </row>
    <row r="49" spans="1:9" x14ac:dyDescent="0.35">
      <c r="A49" s="2" t="s">
        <v>61</v>
      </c>
      <c r="B49" s="2" t="s">
        <v>60</v>
      </c>
      <c r="C49" s="7">
        <v>45399</v>
      </c>
      <c r="D49" s="70">
        <v>24.3</v>
      </c>
      <c r="E49" s="70">
        <v>8.6999999999999993</v>
      </c>
      <c r="F49" s="70">
        <v>0.1</v>
      </c>
      <c r="G49" s="70">
        <v>48</v>
      </c>
      <c r="H49" s="70">
        <v>30</v>
      </c>
      <c r="I49" s="70">
        <v>0</v>
      </c>
    </row>
    <row r="50" spans="1:9" x14ac:dyDescent="0.35">
      <c r="A50" s="2" t="s">
        <v>61</v>
      </c>
      <c r="B50" s="2" t="s">
        <v>60</v>
      </c>
      <c r="C50" s="7">
        <v>45400</v>
      </c>
      <c r="D50" s="70">
        <v>24.2</v>
      </c>
      <c r="E50" s="70">
        <v>8.8000000000000007</v>
      </c>
      <c r="F50" s="70">
        <v>-0.2</v>
      </c>
      <c r="G50" s="70">
        <v>40</v>
      </c>
      <c r="H50" s="70">
        <v>23</v>
      </c>
      <c r="I50" s="70">
        <v>0</v>
      </c>
    </row>
    <row r="51" spans="1:9" x14ac:dyDescent="0.35">
      <c r="A51" s="2" t="s">
        <v>61</v>
      </c>
      <c r="B51" s="2" t="s">
        <v>60</v>
      </c>
      <c r="C51" s="7">
        <v>45401</v>
      </c>
      <c r="D51" s="70">
        <v>24.7</v>
      </c>
      <c r="E51" s="70">
        <v>7.3</v>
      </c>
      <c r="F51" s="70">
        <v>-1</v>
      </c>
      <c r="G51" s="70">
        <v>41</v>
      </c>
      <c r="H51" s="70">
        <v>26</v>
      </c>
      <c r="I51" s="70">
        <v>0</v>
      </c>
    </row>
    <row r="52" spans="1:9" x14ac:dyDescent="0.35">
      <c r="A52" s="2" t="s">
        <v>61</v>
      </c>
      <c r="B52" s="2" t="s">
        <v>60</v>
      </c>
      <c r="C52" s="7">
        <v>45402</v>
      </c>
      <c r="D52" s="70">
        <v>26.9</v>
      </c>
      <c r="E52" s="70">
        <v>10.9</v>
      </c>
      <c r="F52" s="70">
        <v>1</v>
      </c>
      <c r="G52" s="70">
        <v>33</v>
      </c>
      <c r="H52" s="70">
        <v>23</v>
      </c>
      <c r="I52" s="70">
        <v>0</v>
      </c>
    </row>
    <row r="53" spans="1:9" x14ac:dyDescent="0.35">
      <c r="A53" s="2" t="s">
        <v>61</v>
      </c>
      <c r="B53" s="2" t="s">
        <v>60</v>
      </c>
      <c r="C53" s="7">
        <v>45403</v>
      </c>
      <c r="D53" s="70">
        <v>26.2</v>
      </c>
      <c r="E53" s="70">
        <v>10.1</v>
      </c>
      <c r="F53" s="70">
        <v>0</v>
      </c>
      <c r="G53" s="70">
        <v>46</v>
      </c>
      <c r="H53" s="70">
        <v>25</v>
      </c>
      <c r="I53" s="70">
        <v>0</v>
      </c>
    </row>
    <row r="54" spans="1:9" x14ac:dyDescent="0.35">
      <c r="A54" s="2" t="s">
        <v>61</v>
      </c>
      <c r="B54" s="2" t="s">
        <v>60</v>
      </c>
      <c r="C54" s="7">
        <v>45404</v>
      </c>
      <c r="D54" s="70">
        <v>21.6</v>
      </c>
      <c r="E54" s="70">
        <v>7.7</v>
      </c>
      <c r="F54" s="70">
        <v>-3.9</v>
      </c>
      <c r="G54" s="70">
        <v>50</v>
      </c>
      <c r="H54" s="70">
        <v>30</v>
      </c>
      <c r="I54" s="70">
        <v>0</v>
      </c>
    </row>
    <row r="55" spans="1:9" x14ac:dyDescent="0.35">
      <c r="A55" s="2" t="s">
        <v>61</v>
      </c>
      <c r="B55" s="2" t="s">
        <v>60</v>
      </c>
      <c r="C55" s="7">
        <v>45405</v>
      </c>
      <c r="D55" s="70">
        <v>20.399999999999999</v>
      </c>
      <c r="E55" s="70">
        <v>3.8</v>
      </c>
      <c r="F55" s="70">
        <v>-5.4</v>
      </c>
      <c r="G55" s="70">
        <v>59</v>
      </c>
      <c r="H55" s="70">
        <v>35</v>
      </c>
      <c r="I55" s="70">
        <v>0</v>
      </c>
    </row>
    <row r="56" spans="1:9" x14ac:dyDescent="0.35">
      <c r="A56" s="2" t="s">
        <v>61</v>
      </c>
      <c r="B56" s="2" t="s">
        <v>60</v>
      </c>
      <c r="C56" s="7">
        <v>45406</v>
      </c>
      <c r="D56" s="70">
        <v>21.8</v>
      </c>
      <c r="E56" s="70">
        <v>4.8</v>
      </c>
      <c r="F56" s="70">
        <v>-4.2</v>
      </c>
      <c r="G56" s="70">
        <v>67</v>
      </c>
      <c r="H56" s="70">
        <v>31</v>
      </c>
      <c r="I56" s="70">
        <v>0</v>
      </c>
    </row>
    <row r="57" spans="1:9" x14ac:dyDescent="0.35">
      <c r="A57" s="2" t="s">
        <v>61</v>
      </c>
      <c r="B57" s="2" t="s">
        <v>60</v>
      </c>
      <c r="C57" s="7">
        <v>45407</v>
      </c>
      <c r="D57" s="70">
        <v>23.1</v>
      </c>
      <c r="E57" s="70">
        <v>8.8000000000000007</v>
      </c>
      <c r="F57" s="70">
        <v>1.6</v>
      </c>
      <c r="G57" s="70">
        <v>49</v>
      </c>
      <c r="H57" s="70">
        <v>32</v>
      </c>
      <c r="I57" s="70">
        <v>0</v>
      </c>
    </row>
    <row r="58" spans="1:9" x14ac:dyDescent="0.35">
      <c r="A58" s="2" t="s">
        <v>71</v>
      </c>
      <c r="B58" s="2" t="s">
        <v>55</v>
      </c>
      <c r="C58" s="7">
        <v>45394</v>
      </c>
      <c r="D58" s="70">
        <v>37.200000000000003</v>
      </c>
      <c r="E58" s="70">
        <v>25.9</v>
      </c>
      <c r="F58" s="70">
        <v>11.4</v>
      </c>
      <c r="G58" s="70">
        <v>62</v>
      </c>
      <c r="H58" s="70">
        <v>46</v>
      </c>
      <c r="I58" s="70">
        <v>0</v>
      </c>
    </row>
    <row r="59" spans="1:9" x14ac:dyDescent="0.35">
      <c r="A59" s="2" t="s">
        <v>71</v>
      </c>
      <c r="B59" s="2" t="s">
        <v>55</v>
      </c>
      <c r="C59" s="7">
        <v>45395</v>
      </c>
      <c r="D59" s="70">
        <v>34.6</v>
      </c>
      <c r="E59" s="70">
        <v>24.7</v>
      </c>
      <c r="F59" s="70">
        <v>5</v>
      </c>
      <c r="G59" s="70">
        <v>51</v>
      </c>
      <c r="H59" s="70">
        <v>46</v>
      </c>
      <c r="I59" s="70">
        <v>0</v>
      </c>
    </row>
    <row r="60" spans="1:9" x14ac:dyDescent="0.35">
      <c r="A60" s="2" t="s">
        <v>71</v>
      </c>
      <c r="B60" s="2" t="s">
        <v>55</v>
      </c>
      <c r="C60" s="7">
        <v>45396</v>
      </c>
      <c r="D60" s="70">
        <v>32.700000000000003</v>
      </c>
      <c r="E60" s="70">
        <v>23.4</v>
      </c>
      <c r="F60" s="70">
        <v>5.0999999999999996</v>
      </c>
      <c r="G60" s="70">
        <v>64</v>
      </c>
      <c r="H60" s="70">
        <v>51</v>
      </c>
      <c r="I60" s="70">
        <v>0</v>
      </c>
    </row>
    <row r="61" spans="1:9" x14ac:dyDescent="0.35">
      <c r="A61" s="2" t="s">
        <v>71</v>
      </c>
      <c r="B61" s="2" t="s">
        <v>55</v>
      </c>
      <c r="C61" s="7">
        <v>45397</v>
      </c>
      <c r="D61" s="70">
        <v>33.1</v>
      </c>
      <c r="E61" s="70">
        <v>23.7</v>
      </c>
      <c r="F61" s="70">
        <v>9.1</v>
      </c>
      <c r="G61" s="70">
        <v>86</v>
      </c>
      <c r="H61" s="70">
        <v>69</v>
      </c>
      <c r="I61" s="70">
        <v>0</v>
      </c>
    </row>
    <row r="62" spans="1:9" x14ac:dyDescent="0.35">
      <c r="A62" s="2" t="s">
        <v>71</v>
      </c>
      <c r="B62" s="2" t="s">
        <v>55</v>
      </c>
      <c r="C62" s="7">
        <v>45398</v>
      </c>
      <c r="D62" s="70">
        <v>32.6</v>
      </c>
      <c r="E62" s="70">
        <v>21.4</v>
      </c>
      <c r="F62" s="70">
        <v>11.4</v>
      </c>
      <c r="G62" s="70">
        <v>82</v>
      </c>
      <c r="H62" s="70">
        <v>67</v>
      </c>
      <c r="I62" s="70">
        <v>0</v>
      </c>
    </row>
    <row r="63" spans="1:9" x14ac:dyDescent="0.35">
      <c r="A63" s="2" t="s">
        <v>71</v>
      </c>
      <c r="B63" s="2" t="s">
        <v>55</v>
      </c>
      <c r="C63" s="7">
        <v>45399</v>
      </c>
      <c r="D63" s="70">
        <v>30.4</v>
      </c>
      <c r="E63" s="70">
        <v>20</v>
      </c>
      <c r="F63" s="70">
        <v>9.8000000000000007</v>
      </c>
      <c r="G63" s="70">
        <v>54</v>
      </c>
      <c r="H63" s="70">
        <v>37</v>
      </c>
      <c r="I63" s="70">
        <v>0</v>
      </c>
    </row>
    <row r="64" spans="1:9" x14ac:dyDescent="0.35">
      <c r="A64" s="2" t="s">
        <v>71</v>
      </c>
      <c r="B64" s="2" t="s">
        <v>55</v>
      </c>
      <c r="C64" s="7">
        <v>45400</v>
      </c>
      <c r="D64" s="70">
        <v>30.6</v>
      </c>
      <c r="E64" s="70">
        <v>19.7</v>
      </c>
      <c r="F64" s="70">
        <v>8.3000000000000007</v>
      </c>
      <c r="G64" s="70">
        <v>80</v>
      </c>
      <c r="H64" s="70">
        <v>57</v>
      </c>
      <c r="I64" s="70">
        <v>0</v>
      </c>
    </row>
    <row r="65" spans="1:9" x14ac:dyDescent="0.35">
      <c r="A65" s="2" t="s">
        <v>71</v>
      </c>
      <c r="B65" s="2" t="s">
        <v>55</v>
      </c>
      <c r="C65" s="7">
        <v>45401</v>
      </c>
      <c r="D65" s="70">
        <v>26.7</v>
      </c>
      <c r="E65" s="70">
        <v>20.8</v>
      </c>
      <c r="F65" s="70">
        <v>4</v>
      </c>
      <c r="G65" s="70">
        <v>61</v>
      </c>
      <c r="H65" s="70">
        <v>47</v>
      </c>
      <c r="I65" s="70">
        <v>0.2</v>
      </c>
    </row>
    <row r="66" spans="1:9" x14ac:dyDescent="0.35">
      <c r="A66" s="2" t="s">
        <v>71</v>
      </c>
      <c r="B66" s="2" t="s">
        <v>55</v>
      </c>
      <c r="C66" s="7">
        <v>45402</v>
      </c>
      <c r="D66" s="70">
        <v>27.4</v>
      </c>
      <c r="E66" s="70">
        <v>20.7</v>
      </c>
      <c r="F66" s="70">
        <v>2.6</v>
      </c>
      <c r="G66" s="70">
        <v>60</v>
      </c>
      <c r="H66" s="70">
        <v>48</v>
      </c>
      <c r="I66" s="70">
        <v>1</v>
      </c>
    </row>
    <row r="67" spans="1:9" x14ac:dyDescent="0.35">
      <c r="A67" s="2" t="s">
        <v>71</v>
      </c>
      <c r="B67" s="2" t="s">
        <v>55</v>
      </c>
      <c r="C67" s="7">
        <v>45403</v>
      </c>
      <c r="D67" s="70">
        <v>26.8</v>
      </c>
      <c r="E67" s="70">
        <v>20.100000000000001</v>
      </c>
      <c r="F67" s="70">
        <v>1.5</v>
      </c>
      <c r="G67" s="70">
        <v>57</v>
      </c>
      <c r="H67" s="70">
        <v>40</v>
      </c>
      <c r="I67" s="70">
        <v>4.4000000000000004</v>
      </c>
    </row>
    <row r="68" spans="1:9" x14ac:dyDescent="0.35">
      <c r="A68" s="2" t="s">
        <v>71</v>
      </c>
      <c r="B68" s="2" t="s">
        <v>55</v>
      </c>
      <c r="C68" s="7">
        <v>45404</v>
      </c>
      <c r="D68" s="70">
        <v>25.9</v>
      </c>
      <c r="E68" s="70">
        <v>20.100000000000001</v>
      </c>
      <c r="F68" s="70">
        <v>4.8</v>
      </c>
      <c r="G68" s="70">
        <v>47</v>
      </c>
      <c r="H68" s="70">
        <v>34</v>
      </c>
      <c r="I68" s="70">
        <v>1</v>
      </c>
    </row>
    <row r="69" spans="1:9" x14ac:dyDescent="0.35">
      <c r="A69" s="2" t="s">
        <v>71</v>
      </c>
      <c r="B69" s="2" t="s">
        <v>55</v>
      </c>
      <c r="C69" s="7">
        <v>45405</v>
      </c>
      <c r="D69" s="70">
        <v>27.4</v>
      </c>
      <c r="E69" s="70">
        <v>19.899999999999999</v>
      </c>
      <c r="F69" s="70">
        <v>4.7</v>
      </c>
      <c r="G69" s="70">
        <v>46</v>
      </c>
      <c r="H69" s="70">
        <v>33</v>
      </c>
      <c r="I69" s="70">
        <v>0.2</v>
      </c>
    </row>
    <row r="70" spans="1:9" x14ac:dyDescent="0.35">
      <c r="A70" s="2" t="s">
        <v>71</v>
      </c>
      <c r="B70" s="2" t="s">
        <v>55</v>
      </c>
      <c r="C70" s="7">
        <v>45406</v>
      </c>
      <c r="D70" s="70">
        <v>28.5</v>
      </c>
      <c r="E70" s="70">
        <v>20.6</v>
      </c>
      <c r="F70" s="70">
        <v>6.7</v>
      </c>
      <c r="G70" s="70">
        <v>52</v>
      </c>
      <c r="H70" s="70">
        <v>35</v>
      </c>
      <c r="I70" s="70">
        <v>0</v>
      </c>
    </row>
    <row r="71" spans="1:9" x14ac:dyDescent="0.35">
      <c r="A71" s="2" t="s">
        <v>71</v>
      </c>
      <c r="B71" s="2" t="s">
        <v>55</v>
      </c>
      <c r="C71" s="7">
        <v>45407</v>
      </c>
      <c r="D71" s="70">
        <v>26.9</v>
      </c>
      <c r="E71" s="70">
        <v>20.2</v>
      </c>
      <c r="F71" s="70">
        <v>5.2</v>
      </c>
      <c r="G71" s="70">
        <v>59</v>
      </c>
      <c r="H71" s="70">
        <v>44</v>
      </c>
      <c r="I71" s="70">
        <v>0</v>
      </c>
    </row>
    <row r="72" spans="1:9" x14ac:dyDescent="0.35">
      <c r="A72" s="2" t="s">
        <v>1</v>
      </c>
      <c r="B72" s="2" t="s">
        <v>4</v>
      </c>
      <c r="C72" s="7">
        <v>45394</v>
      </c>
      <c r="D72" s="70">
        <v>28.5</v>
      </c>
      <c r="E72" s="70">
        <v>8.6999999999999993</v>
      </c>
      <c r="F72" s="70">
        <v>1.7</v>
      </c>
      <c r="G72" s="70">
        <v>24</v>
      </c>
      <c r="H72" s="70">
        <v>15</v>
      </c>
      <c r="I72" s="70">
        <v>0</v>
      </c>
    </row>
    <row r="73" spans="1:9" x14ac:dyDescent="0.35">
      <c r="A73" s="2" t="s">
        <v>1</v>
      </c>
      <c r="B73" s="2" t="s">
        <v>4</v>
      </c>
      <c r="C73" s="7">
        <v>45395</v>
      </c>
      <c r="D73" s="70">
        <v>30.7</v>
      </c>
      <c r="E73" s="70">
        <v>11.2</v>
      </c>
      <c r="F73" s="70">
        <v>3.8</v>
      </c>
      <c r="G73" s="70">
        <v>25</v>
      </c>
      <c r="H73" s="70">
        <v>16</v>
      </c>
      <c r="I73" s="70">
        <v>0</v>
      </c>
    </row>
    <row r="74" spans="1:9" x14ac:dyDescent="0.35">
      <c r="A74" s="2" t="s">
        <v>1</v>
      </c>
      <c r="B74" s="2" t="s">
        <v>4</v>
      </c>
      <c r="C74" s="7">
        <v>45396</v>
      </c>
      <c r="D74" s="70">
        <v>31.3</v>
      </c>
      <c r="E74" s="70">
        <v>12.6</v>
      </c>
      <c r="F74" s="70">
        <v>5.0999999999999996</v>
      </c>
      <c r="G74" s="70">
        <v>32</v>
      </c>
      <c r="H74" s="70">
        <v>22</v>
      </c>
      <c r="I74" s="70">
        <v>0</v>
      </c>
    </row>
    <row r="75" spans="1:9" x14ac:dyDescent="0.35">
      <c r="A75" s="2" t="s">
        <v>1</v>
      </c>
      <c r="B75" s="2" t="s">
        <v>4</v>
      </c>
      <c r="C75" s="7">
        <v>45397</v>
      </c>
      <c r="D75" s="70">
        <v>25.7</v>
      </c>
      <c r="E75" s="70">
        <v>13</v>
      </c>
      <c r="F75" s="70">
        <v>8.4</v>
      </c>
      <c r="G75" s="70">
        <v>72</v>
      </c>
      <c r="H75" s="70">
        <v>52</v>
      </c>
      <c r="I75" s="70">
        <v>0</v>
      </c>
    </row>
    <row r="76" spans="1:9" x14ac:dyDescent="0.35">
      <c r="A76" s="2" t="s">
        <v>1</v>
      </c>
      <c r="B76" s="2" t="s">
        <v>4</v>
      </c>
      <c r="C76" s="7">
        <v>45398</v>
      </c>
      <c r="D76" s="70">
        <v>23</v>
      </c>
      <c r="E76" s="70">
        <v>11.6</v>
      </c>
      <c r="F76" s="70">
        <v>3.5</v>
      </c>
      <c r="G76" s="70">
        <v>102</v>
      </c>
      <c r="H76" s="70">
        <v>73</v>
      </c>
      <c r="I76" s="70">
        <v>0</v>
      </c>
    </row>
    <row r="77" spans="1:9" x14ac:dyDescent="0.35">
      <c r="A77" s="2" t="s">
        <v>1</v>
      </c>
      <c r="B77" s="2" t="s">
        <v>4</v>
      </c>
      <c r="C77" s="7">
        <v>45399</v>
      </c>
      <c r="D77" s="70">
        <v>20</v>
      </c>
      <c r="E77" s="70">
        <v>10</v>
      </c>
      <c r="F77" s="70">
        <v>4</v>
      </c>
      <c r="G77" s="70">
        <v>82</v>
      </c>
      <c r="H77" s="70">
        <v>62</v>
      </c>
      <c r="I77" s="70">
        <v>0</v>
      </c>
    </row>
    <row r="78" spans="1:9" x14ac:dyDescent="0.35">
      <c r="A78" s="2" t="s">
        <v>1</v>
      </c>
      <c r="B78" s="2" t="s">
        <v>4</v>
      </c>
      <c r="C78" s="7">
        <v>45400</v>
      </c>
      <c r="D78" s="70">
        <v>19.2</v>
      </c>
      <c r="E78" s="70">
        <v>9.6</v>
      </c>
      <c r="F78" s="70">
        <v>0.1</v>
      </c>
      <c r="G78" s="70">
        <v>94</v>
      </c>
      <c r="H78" s="70">
        <v>66</v>
      </c>
      <c r="I78" s="70">
        <v>0</v>
      </c>
    </row>
    <row r="79" spans="1:9" x14ac:dyDescent="0.35">
      <c r="A79" s="2" t="s">
        <v>1</v>
      </c>
      <c r="B79" s="2" t="s">
        <v>4</v>
      </c>
      <c r="C79" s="7">
        <v>45401</v>
      </c>
      <c r="D79" s="70">
        <v>23.7</v>
      </c>
      <c r="E79" s="70">
        <v>6.4</v>
      </c>
      <c r="F79" s="70">
        <v>-1.1000000000000001</v>
      </c>
      <c r="G79" s="70">
        <v>46</v>
      </c>
      <c r="H79" s="70">
        <v>33</v>
      </c>
      <c r="I79" s="70">
        <v>0</v>
      </c>
    </row>
    <row r="80" spans="1:9" x14ac:dyDescent="0.35">
      <c r="A80" s="2" t="s">
        <v>1</v>
      </c>
      <c r="B80" s="2" t="s">
        <v>4</v>
      </c>
      <c r="C80" s="7">
        <v>45402</v>
      </c>
      <c r="D80" s="70">
        <v>26.4</v>
      </c>
      <c r="E80" s="70">
        <v>8.9</v>
      </c>
      <c r="F80" s="70">
        <v>1.4</v>
      </c>
      <c r="G80" s="70">
        <v>69</v>
      </c>
      <c r="H80" s="70">
        <v>45</v>
      </c>
      <c r="I80" s="70">
        <v>0</v>
      </c>
    </row>
    <row r="81" spans="1:9" x14ac:dyDescent="0.35">
      <c r="A81" s="2" t="s">
        <v>1</v>
      </c>
      <c r="B81" s="2" t="s">
        <v>4</v>
      </c>
      <c r="C81" s="7">
        <v>45403</v>
      </c>
      <c r="D81" s="70">
        <v>24.3</v>
      </c>
      <c r="E81" s="70">
        <v>9.6</v>
      </c>
      <c r="F81" s="70">
        <v>1.1000000000000001</v>
      </c>
      <c r="G81" s="70">
        <v>90</v>
      </c>
      <c r="H81" s="70">
        <v>65</v>
      </c>
      <c r="I81" s="70">
        <v>0.6</v>
      </c>
    </row>
    <row r="82" spans="1:9" x14ac:dyDescent="0.35">
      <c r="A82" s="2" t="s">
        <v>1</v>
      </c>
      <c r="B82" s="2" t="s">
        <v>4</v>
      </c>
      <c r="C82" s="7">
        <v>45404</v>
      </c>
      <c r="D82" s="70">
        <v>19</v>
      </c>
      <c r="E82" s="70">
        <v>8.9</v>
      </c>
      <c r="F82" s="70">
        <v>2.8</v>
      </c>
      <c r="G82" s="70">
        <v>87</v>
      </c>
      <c r="H82" s="70">
        <v>63</v>
      </c>
      <c r="I82" s="70">
        <v>0</v>
      </c>
    </row>
    <row r="83" spans="1:9" x14ac:dyDescent="0.35">
      <c r="A83" s="2" t="s">
        <v>1</v>
      </c>
      <c r="B83" s="2" t="s">
        <v>4</v>
      </c>
      <c r="C83" s="7">
        <v>45405</v>
      </c>
      <c r="D83" s="70">
        <v>15.8</v>
      </c>
      <c r="E83" s="70">
        <v>7</v>
      </c>
      <c r="F83" s="70">
        <v>0.1</v>
      </c>
      <c r="G83" s="70">
        <v>80</v>
      </c>
      <c r="H83" s="70">
        <v>60</v>
      </c>
      <c r="I83" s="70">
        <v>2.6</v>
      </c>
    </row>
    <row r="84" spans="1:9" x14ac:dyDescent="0.35">
      <c r="A84" s="2" t="s">
        <v>1</v>
      </c>
      <c r="B84" s="2" t="s">
        <v>4</v>
      </c>
      <c r="C84" s="7">
        <v>45406</v>
      </c>
      <c r="D84" s="70">
        <v>18.399999999999999</v>
      </c>
      <c r="E84" s="70">
        <v>7.1</v>
      </c>
      <c r="F84" s="70">
        <v>-1.9</v>
      </c>
      <c r="G84" s="70">
        <v>72</v>
      </c>
      <c r="H84" s="70">
        <v>51</v>
      </c>
      <c r="I84" s="70">
        <v>0</v>
      </c>
    </row>
    <row r="85" spans="1:9" x14ac:dyDescent="0.35">
      <c r="A85" s="2" t="s">
        <v>1</v>
      </c>
      <c r="B85" s="2" t="s">
        <v>4</v>
      </c>
      <c r="C85" s="7">
        <v>45407</v>
      </c>
      <c r="D85" s="70">
        <v>18.2</v>
      </c>
      <c r="E85" s="70">
        <v>8.8000000000000007</v>
      </c>
      <c r="F85" s="70">
        <v>1.1000000000000001</v>
      </c>
      <c r="G85" s="70">
        <v>61</v>
      </c>
      <c r="H85" s="70">
        <v>44</v>
      </c>
      <c r="I85" s="70">
        <v>1.2</v>
      </c>
    </row>
  </sheetData>
  <sheetProtection sheet="1" objects="1" scenarios="1" autoFilter="0" pivotTables="0"/>
  <pageMargins left="0.7" right="0.7" top="0.75" bottom="0.75" header="0.3" footer="0.3"/>
  <pageSetup paperSize="9" orientation="portrait" horizontalDpi="300" verticalDpi="300" r:id="rId4"/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11F26-44BB-437A-942B-9C7D91B531C2}">
  <sheetPr codeName="Hoja4">
    <tabColor rgb="FF92D050"/>
  </sheetPr>
  <dimension ref="A1:AC729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90625" defaultRowHeight="14.5" x14ac:dyDescent="0.35"/>
  <cols>
    <col min="1" max="1" width="19.81640625" style="3" bestFit="1" customWidth="1"/>
    <col min="2" max="2" width="20.08984375" style="3" bestFit="1" customWidth="1"/>
    <col min="3" max="3" width="7.90625" style="3" bestFit="1" customWidth="1"/>
    <col min="4" max="4" width="11.26953125" style="3" bestFit="1" customWidth="1"/>
    <col min="5" max="5" width="10.90625" style="3"/>
    <col min="6" max="6" width="19.81640625" style="3" bestFit="1" customWidth="1"/>
    <col min="7" max="7" width="20.08984375" style="3" bestFit="1" customWidth="1"/>
    <col min="8" max="8" width="7.90625" style="3" bestFit="1" customWidth="1"/>
    <col min="9" max="9" width="15.453125" style="3" bestFit="1" customWidth="1"/>
    <col min="10" max="10" width="10.90625" style="3"/>
    <col min="11" max="11" width="19.81640625" style="3" bestFit="1" customWidth="1"/>
    <col min="12" max="12" width="20.08984375" style="3" bestFit="1" customWidth="1"/>
    <col min="13" max="13" width="7.90625" style="3" bestFit="1" customWidth="1"/>
    <col min="14" max="14" width="10.90625" style="3" bestFit="1" customWidth="1"/>
    <col min="15" max="15" width="10.90625" style="3"/>
    <col min="16" max="16" width="19.81640625" style="3" bestFit="1" customWidth="1"/>
    <col min="17" max="17" width="20.08984375" style="3" bestFit="1" customWidth="1"/>
    <col min="18" max="18" width="7.90625" style="3" bestFit="1" customWidth="1"/>
    <col min="19" max="19" width="12.08984375" style="3" bestFit="1" customWidth="1"/>
    <col min="20" max="20" width="10.90625" style="3"/>
    <col min="21" max="21" width="19.81640625" style="3" bestFit="1" customWidth="1"/>
    <col min="22" max="22" width="20.08984375" style="3" bestFit="1" customWidth="1"/>
    <col min="23" max="23" width="7.90625" style="3" bestFit="1" customWidth="1"/>
    <col min="24" max="24" width="22.54296875" style="3" bestFit="1" customWidth="1"/>
    <col min="25" max="25" width="10.90625" style="3"/>
    <col min="26" max="26" width="19.81640625" style="3" bestFit="1" customWidth="1"/>
    <col min="27" max="27" width="20.08984375" style="3" bestFit="1" customWidth="1"/>
    <col min="28" max="28" width="7.90625" style="3" bestFit="1" customWidth="1"/>
    <col min="29" max="29" width="16.7265625" style="3" bestFit="1" customWidth="1"/>
    <col min="30" max="16384" width="10.90625" style="3"/>
  </cols>
  <sheetData>
    <row r="1" spans="1:29" x14ac:dyDescent="0.35">
      <c r="A1" s="1" t="s">
        <v>81</v>
      </c>
      <c r="B1" s="1" t="s">
        <v>3</v>
      </c>
      <c r="C1" s="1" t="s">
        <v>5</v>
      </c>
      <c r="D1" s="2" t="s">
        <v>107</v>
      </c>
      <c r="F1" s="1" t="s">
        <v>81</v>
      </c>
      <c r="G1" s="1" t="s">
        <v>3</v>
      </c>
      <c r="H1" s="1" t="s">
        <v>5</v>
      </c>
      <c r="I1" s="2" t="s">
        <v>108</v>
      </c>
      <c r="K1" s="1" t="s">
        <v>81</v>
      </c>
      <c r="L1" s="1" t="s">
        <v>3</v>
      </c>
      <c r="M1" s="1" t="s">
        <v>5</v>
      </c>
      <c r="N1" s="2" t="s">
        <v>109</v>
      </c>
      <c r="P1" s="1" t="s">
        <v>81</v>
      </c>
      <c r="Q1" s="1" t="s">
        <v>3</v>
      </c>
      <c r="R1" s="1" t="s">
        <v>5</v>
      </c>
      <c r="S1" s="2" t="s">
        <v>17</v>
      </c>
      <c r="U1" s="1" t="s">
        <v>81</v>
      </c>
      <c r="V1" s="1" t="s">
        <v>3</v>
      </c>
      <c r="W1" s="1" t="s">
        <v>5</v>
      </c>
      <c r="X1" s="2" t="s">
        <v>18</v>
      </c>
      <c r="Z1" s="1" t="s">
        <v>81</v>
      </c>
      <c r="AA1" s="1" t="s">
        <v>3</v>
      </c>
      <c r="AB1" s="1" t="s">
        <v>5</v>
      </c>
      <c r="AC1" s="2" t="s">
        <v>19</v>
      </c>
    </row>
    <row r="2" spans="1:29" x14ac:dyDescent="0.35">
      <c r="A2" s="2" t="s">
        <v>71</v>
      </c>
      <c r="B2" s="2" t="s">
        <v>55</v>
      </c>
      <c r="C2" s="27">
        <v>45394</v>
      </c>
      <c r="D2" s="70">
        <v>37.200000000000003</v>
      </c>
      <c r="F2" s="2" t="s">
        <v>56</v>
      </c>
      <c r="G2" s="2" t="s">
        <v>55</v>
      </c>
      <c r="H2" s="27">
        <v>45394</v>
      </c>
      <c r="I2" s="70">
        <v>26.3</v>
      </c>
      <c r="K2" s="2" t="s">
        <v>58</v>
      </c>
      <c r="L2" s="2" t="s">
        <v>34</v>
      </c>
      <c r="M2" s="27">
        <v>45394</v>
      </c>
      <c r="N2" s="70">
        <v>0.1</v>
      </c>
      <c r="P2" s="2" t="s">
        <v>46</v>
      </c>
      <c r="Q2" s="2" t="s">
        <v>27</v>
      </c>
      <c r="R2" s="27">
        <v>45394</v>
      </c>
      <c r="S2" s="70">
        <v>113</v>
      </c>
      <c r="U2" s="2" t="s">
        <v>46</v>
      </c>
      <c r="V2" s="2" t="s">
        <v>27</v>
      </c>
      <c r="W2" s="27">
        <v>45394</v>
      </c>
      <c r="X2" s="70">
        <v>85</v>
      </c>
      <c r="Z2" s="2" t="s">
        <v>51</v>
      </c>
      <c r="AA2" s="2" t="s">
        <v>27</v>
      </c>
      <c r="AB2" s="27">
        <v>45394</v>
      </c>
      <c r="AC2" s="70">
        <v>0</v>
      </c>
    </row>
    <row r="3" spans="1:29" x14ac:dyDescent="0.35">
      <c r="A3" s="2" t="s">
        <v>71</v>
      </c>
      <c r="B3" s="2" t="s">
        <v>55</v>
      </c>
      <c r="C3" s="27">
        <v>45395</v>
      </c>
      <c r="D3" s="70">
        <v>34.6</v>
      </c>
      <c r="F3" s="2" t="s">
        <v>56</v>
      </c>
      <c r="G3" s="2" t="s">
        <v>55</v>
      </c>
      <c r="H3" s="27">
        <v>45395</v>
      </c>
      <c r="I3" s="70">
        <v>24.5</v>
      </c>
      <c r="K3" s="2" t="s">
        <v>58</v>
      </c>
      <c r="L3" s="2" t="s">
        <v>34</v>
      </c>
      <c r="M3" s="27">
        <v>45395</v>
      </c>
      <c r="N3" s="70">
        <v>1.6</v>
      </c>
      <c r="P3" s="2" t="s">
        <v>46</v>
      </c>
      <c r="Q3" s="2" t="s">
        <v>27</v>
      </c>
      <c r="R3" s="27">
        <v>45395</v>
      </c>
      <c r="S3" s="70">
        <v>102</v>
      </c>
      <c r="U3" s="2" t="s">
        <v>46</v>
      </c>
      <c r="V3" s="2" t="s">
        <v>27</v>
      </c>
      <c r="W3" s="27">
        <v>45395</v>
      </c>
      <c r="X3" s="70">
        <v>87</v>
      </c>
      <c r="Z3" s="2" t="s">
        <v>51</v>
      </c>
      <c r="AA3" s="2" t="s">
        <v>27</v>
      </c>
      <c r="AB3" s="27">
        <v>45395</v>
      </c>
      <c r="AC3" s="70">
        <v>0</v>
      </c>
    </row>
    <row r="4" spans="1:29" x14ac:dyDescent="0.35">
      <c r="A4" s="2" t="s">
        <v>71</v>
      </c>
      <c r="B4" s="2" t="s">
        <v>55</v>
      </c>
      <c r="C4" s="27">
        <v>45396</v>
      </c>
      <c r="D4" s="70">
        <v>32.700000000000003</v>
      </c>
      <c r="F4" s="2" t="s">
        <v>56</v>
      </c>
      <c r="G4" s="2" t="s">
        <v>55</v>
      </c>
      <c r="H4" s="27">
        <v>45396</v>
      </c>
      <c r="I4" s="70">
        <v>22.7</v>
      </c>
      <c r="K4" s="2" t="s">
        <v>58</v>
      </c>
      <c r="L4" s="2" t="s">
        <v>34</v>
      </c>
      <c r="M4" s="27">
        <v>45396</v>
      </c>
      <c r="N4" s="70">
        <v>3.8</v>
      </c>
      <c r="P4" s="2" t="s">
        <v>46</v>
      </c>
      <c r="Q4" s="2" t="s">
        <v>27</v>
      </c>
      <c r="R4" s="27">
        <v>45396</v>
      </c>
      <c r="S4" s="70">
        <v>95</v>
      </c>
      <c r="U4" s="2" t="s">
        <v>46</v>
      </c>
      <c r="V4" s="2" t="s">
        <v>27</v>
      </c>
      <c r="W4" s="27">
        <v>45396</v>
      </c>
      <c r="X4" s="70">
        <v>75</v>
      </c>
      <c r="Z4" s="2" t="s">
        <v>51</v>
      </c>
      <c r="AA4" s="2" t="s">
        <v>27</v>
      </c>
      <c r="AB4" s="27">
        <v>45396</v>
      </c>
      <c r="AC4" s="70">
        <v>0</v>
      </c>
    </row>
    <row r="5" spans="1:29" x14ac:dyDescent="0.35">
      <c r="A5" s="2" t="s">
        <v>71</v>
      </c>
      <c r="B5" s="2" t="s">
        <v>55</v>
      </c>
      <c r="C5" s="27">
        <v>45397</v>
      </c>
      <c r="D5" s="70">
        <v>33.1</v>
      </c>
      <c r="F5" s="2" t="s">
        <v>56</v>
      </c>
      <c r="G5" s="2" t="s">
        <v>55</v>
      </c>
      <c r="H5" s="27">
        <v>45397</v>
      </c>
      <c r="I5" s="70">
        <v>22.8</v>
      </c>
      <c r="K5" s="2" t="s">
        <v>58</v>
      </c>
      <c r="L5" s="2" t="s">
        <v>34</v>
      </c>
      <c r="M5" s="27">
        <v>45397</v>
      </c>
      <c r="N5" s="70">
        <v>0.4</v>
      </c>
      <c r="P5" s="2" t="s">
        <v>46</v>
      </c>
      <c r="Q5" s="2" t="s">
        <v>27</v>
      </c>
      <c r="R5" s="27">
        <v>45397</v>
      </c>
      <c r="S5" s="70">
        <v>68</v>
      </c>
      <c r="U5" s="2" t="s">
        <v>46</v>
      </c>
      <c r="V5" s="2" t="s">
        <v>27</v>
      </c>
      <c r="W5" s="27">
        <v>45397</v>
      </c>
      <c r="X5" s="70">
        <v>58</v>
      </c>
      <c r="Z5" s="2" t="s">
        <v>51</v>
      </c>
      <c r="AA5" s="2" t="s">
        <v>27</v>
      </c>
      <c r="AB5" s="27">
        <v>45397</v>
      </c>
      <c r="AC5" s="70">
        <v>6.4</v>
      </c>
    </row>
    <row r="6" spans="1:29" x14ac:dyDescent="0.35">
      <c r="A6" s="2" t="s">
        <v>71</v>
      </c>
      <c r="B6" s="2" t="s">
        <v>55</v>
      </c>
      <c r="C6" s="27">
        <v>45398</v>
      </c>
      <c r="D6" s="70">
        <v>32.6</v>
      </c>
      <c r="F6" s="2" t="s">
        <v>56</v>
      </c>
      <c r="G6" s="2" t="s">
        <v>55</v>
      </c>
      <c r="H6" s="27">
        <v>45398</v>
      </c>
      <c r="I6" s="70">
        <v>21.7</v>
      </c>
      <c r="K6" s="2" t="s">
        <v>58</v>
      </c>
      <c r="L6" s="2" t="s">
        <v>34</v>
      </c>
      <c r="M6" s="27">
        <v>45398</v>
      </c>
      <c r="N6" s="70">
        <v>-4.2</v>
      </c>
      <c r="P6" s="2" t="s">
        <v>46</v>
      </c>
      <c r="Q6" s="2" t="s">
        <v>27</v>
      </c>
      <c r="R6" s="27">
        <v>45398</v>
      </c>
      <c r="S6" s="70">
        <v>50</v>
      </c>
      <c r="U6" s="2" t="s">
        <v>46</v>
      </c>
      <c r="V6" s="2" t="s">
        <v>27</v>
      </c>
      <c r="W6" s="27">
        <v>45398</v>
      </c>
      <c r="X6" s="70">
        <v>34</v>
      </c>
      <c r="Z6" s="2" t="s">
        <v>51</v>
      </c>
      <c r="AA6" s="2" t="s">
        <v>27</v>
      </c>
      <c r="AB6" s="27">
        <v>45398</v>
      </c>
      <c r="AC6" s="70">
        <v>0</v>
      </c>
    </row>
    <row r="7" spans="1:29" x14ac:dyDescent="0.35">
      <c r="A7" s="2" t="s">
        <v>71</v>
      </c>
      <c r="B7" s="2" t="s">
        <v>55</v>
      </c>
      <c r="C7" s="27">
        <v>45399</v>
      </c>
      <c r="D7" s="70">
        <v>30.4</v>
      </c>
      <c r="F7" s="2" t="s">
        <v>56</v>
      </c>
      <c r="G7" s="2" t="s">
        <v>55</v>
      </c>
      <c r="H7" s="27">
        <v>45399</v>
      </c>
      <c r="I7" s="70">
        <v>21.4</v>
      </c>
      <c r="K7" s="2" t="s">
        <v>58</v>
      </c>
      <c r="L7" s="2" t="s">
        <v>34</v>
      </c>
      <c r="M7" s="27">
        <v>45399</v>
      </c>
      <c r="N7" s="70">
        <v>-5.9</v>
      </c>
      <c r="P7" s="2" t="s">
        <v>46</v>
      </c>
      <c r="Q7" s="2" t="s">
        <v>27</v>
      </c>
      <c r="R7" s="27">
        <v>45399</v>
      </c>
      <c r="S7" s="70">
        <v>42</v>
      </c>
      <c r="U7" s="2" t="s">
        <v>46</v>
      </c>
      <c r="V7" s="2" t="s">
        <v>27</v>
      </c>
      <c r="W7" s="27">
        <v>45399</v>
      </c>
      <c r="X7" s="70">
        <v>33</v>
      </c>
      <c r="Z7" s="2" t="s">
        <v>51</v>
      </c>
      <c r="AA7" s="2" t="s">
        <v>27</v>
      </c>
      <c r="AB7" s="27">
        <v>45399</v>
      </c>
      <c r="AC7" s="70">
        <v>0</v>
      </c>
    </row>
    <row r="8" spans="1:29" x14ac:dyDescent="0.35">
      <c r="A8" s="2" t="s">
        <v>71</v>
      </c>
      <c r="B8" s="2" t="s">
        <v>55</v>
      </c>
      <c r="C8" s="27">
        <v>45400</v>
      </c>
      <c r="D8" s="70">
        <v>30.6</v>
      </c>
      <c r="F8" s="2" t="s">
        <v>56</v>
      </c>
      <c r="G8" s="2" t="s">
        <v>55</v>
      </c>
      <c r="H8" s="27">
        <v>45400</v>
      </c>
      <c r="I8" s="70">
        <v>19.8</v>
      </c>
      <c r="K8" s="2" t="s">
        <v>58</v>
      </c>
      <c r="L8" s="2" t="s">
        <v>34</v>
      </c>
      <c r="M8" s="27">
        <v>45400</v>
      </c>
      <c r="N8" s="70">
        <v>-9.6</v>
      </c>
      <c r="P8" s="2" t="s">
        <v>46</v>
      </c>
      <c r="Q8" s="2" t="s">
        <v>27</v>
      </c>
      <c r="R8" s="27">
        <v>45400</v>
      </c>
      <c r="S8" s="70">
        <v>37</v>
      </c>
      <c r="U8" s="2" t="s">
        <v>46</v>
      </c>
      <c r="V8" s="2" t="s">
        <v>27</v>
      </c>
      <c r="W8" s="27">
        <v>45400</v>
      </c>
      <c r="X8" s="70">
        <v>25</v>
      </c>
      <c r="Z8" s="2" t="s">
        <v>51</v>
      </c>
      <c r="AA8" s="2" t="s">
        <v>27</v>
      </c>
      <c r="AB8" s="27">
        <v>45400</v>
      </c>
      <c r="AC8" s="70">
        <v>0</v>
      </c>
    </row>
    <row r="9" spans="1:29" x14ac:dyDescent="0.35">
      <c r="A9" s="2" t="s">
        <v>71</v>
      </c>
      <c r="B9" s="2" t="s">
        <v>55</v>
      </c>
      <c r="C9" s="27">
        <v>45401</v>
      </c>
      <c r="D9" s="70">
        <v>26.7</v>
      </c>
      <c r="F9" s="2" t="s">
        <v>56</v>
      </c>
      <c r="G9" s="2" t="s">
        <v>55</v>
      </c>
      <c r="H9" s="27">
        <v>45401</v>
      </c>
      <c r="I9" s="70">
        <v>20.399999999999999</v>
      </c>
      <c r="K9" s="2" t="s">
        <v>58</v>
      </c>
      <c r="L9" s="2" t="s">
        <v>34</v>
      </c>
      <c r="M9" s="27">
        <v>45401</v>
      </c>
      <c r="N9" s="70">
        <v>-10</v>
      </c>
      <c r="P9" s="2" t="s">
        <v>46</v>
      </c>
      <c r="Q9" s="2" t="s">
        <v>27</v>
      </c>
      <c r="R9" s="27">
        <v>45401</v>
      </c>
      <c r="S9" s="70">
        <v>62</v>
      </c>
      <c r="U9" s="2" t="s">
        <v>46</v>
      </c>
      <c r="V9" s="2" t="s">
        <v>27</v>
      </c>
      <c r="W9" s="27">
        <v>45401</v>
      </c>
      <c r="X9" s="70">
        <v>41</v>
      </c>
      <c r="Z9" s="2" t="s">
        <v>51</v>
      </c>
      <c r="AA9" s="2" t="s">
        <v>27</v>
      </c>
      <c r="AB9" s="27">
        <v>45401</v>
      </c>
      <c r="AC9" s="70">
        <v>0</v>
      </c>
    </row>
    <row r="10" spans="1:29" x14ac:dyDescent="0.35">
      <c r="A10" s="2" t="s">
        <v>71</v>
      </c>
      <c r="B10" s="2" t="s">
        <v>55</v>
      </c>
      <c r="C10" s="27">
        <v>45402</v>
      </c>
      <c r="D10" s="70">
        <v>27.4</v>
      </c>
      <c r="F10" s="2" t="s">
        <v>56</v>
      </c>
      <c r="G10" s="2" t="s">
        <v>55</v>
      </c>
      <c r="H10" s="27">
        <v>45402</v>
      </c>
      <c r="I10" s="70">
        <v>20.2</v>
      </c>
      <c r="K10" s="2" t="s">
        <v>58</v>
      </c>
      <c r="L10" s="2" t="s">
        <v>34</v>
      </c>
      <c r="M10" s="27">
        <v>45402</v>
      </c>
      <c r="N10" s="70">
        <v>-2.7</v>
      </c>
      <c r="P10" s="2" t="s">
        <v>46</v>
      </c>
      <c r="Q10" s="2" t="s">
        <v>27</v>
      </c>
      <c r="R10" s="27">
        <v>45402</v>
      </c>
      <c r="S10" s="70">
        <v>45</v>
      </c>
      <c r="U10" s="2" t="s">
        <v>46</v>
      </c>
      <c r="V10" s="2" t="s">
        <v>27</v>
      </c>
      <c r="W10" s="27">
        <v>45402</v>
      </c>
      <c r="X10" s="70">
        <v>33</v>
      </c>
      <c r="Z10" s="2" t="s">
        <v>51</v>
      </c>
      <c r="AA10" s="2" t="s">
        <v>27</v>
      </c>
      <c r="AB10" s="27">
        <v>45402</v>
      </c>
      <c r="AC10" s="70">
        <v>102.8</v>
      </c>
    </row>
    <row r="11" spans="1:29" x14ac:dyDescent="0.35">
      <c r="A11" s="2" t="s">
        <v>71</v>
      </c>
      <c r="B11" s="2" t="s">
        <v>55</v>
      </c>
      <c r="C11" s="27">
        <v>45403</v>
      </c>
      <c r="D11" s="70">
        <v>26.8</v>
      </c>
      <c r="F11" s="2" t="s">
        <v>56</v>
      </c>
      <c r="G11" s="2" t="s">
        <v>55</v>
      </c>
      <c r="H11" s="27">
        <v>45403</v>
      </c>
      <c r="I11" s="70">
        <v>19.7</v>
      </c>
      <c r="K11" s="2" t="s">
        <v>58</v>
      </c>
      <c r="L11" s="2" t="s">
        <v>34</v>
      </c>
      <c r="M11" s="27">
        <v>45403</v>
      </c>
      <c r="N11" s="70">
        <v>-6.2</v>
      </c>
      <c r="P11" s="2" t="s">
        <v>46</v>
      </c>
      <c r="Q11" s="2" t="s">
        <v>27</v>
      </c>
      <c r="R11" s="27">
        <v>45403</v>
      </c>
      <c r="S11" s="70">
        <v>53</v>
      </c>
      <c r="U11" s="2" t="s">
        <v>46</v>
      </c>
      <c r="V11" s="2" t="s">
        <v>27</v>
      </c>
      <c r="W11" s="27">
        <v>45403</v>
      </c>
      <c r="X11" s="70">
        <v>42</v>
      </c>
      <c r="Z11" s="2" t="s">
        <v>51</v>
      </c>
      <c r="AA11" s="2" t="s">
        <v>27</v>
      </c>
      <c r="AB11" s="27">
        <v>45403</v>
      </c>
      <c r="AC11" s="70">
        <v>0.8</v>
      </c>
    </row>
    <row r="12" spans="1:29" x14ac:dyDescent="0.35">
      <c r="A12" s="2" t="s">
        <v>71</v>
      </c>
      <c r="B12" s="2" t="s">
        <v>55</v>
      </c>
      <c r="C12" s="27">
        <v>45404</v>
      </c>
      <c r="D12" s="70">
        <v>25.9</v>
      </c>
      <c r="F12" s="2" t="s">
        <v>56</v>
      </c>
      <c r="G12" s="2" t="s">
        <v>55</v>
      </c>
      <c r="H12" s="27">
        <v>45404</v>
      </c>
      <c r="I12" s="70">
        <v>19.8</v>
      </c>
      <c r="K12" s="2" t="s">
        <v>58</v>
      </c>
      <c r="L12" s="2" t="s">
        <v>34</v>
      </c>
      <c r="M12" s="27">
        <v>45404</v>
      </c>
      <c r="N12" s="70">
        <v>-10.199999999999999</v>
      </c>
      <c r="P12" s="2" t="s">
        <v>46</v>
      </c>
      <c r="Q12" s="2" t="s">
        <v>27</v>
      </c>
      <c r="R12" s="27">
        <v>45404</v>
      </c>
      <c r="S12" s="70">
        <v>64</v>
      </c>
      <c r="U12" s="2" t="s">
        <v>46</v>
      </c>
      <c r="V12" s="2" t="s">
        <v>27</v>
      </c>
      <c r="W12" s="27">
        <v>45404</v>
      </c>
      <c r="X12" s="70">
        <v>47</v>
      </c>
      <c r="Z12" s="2" t="s">
        <v>51</v>
      </c>
      <c r="AA12" s="2" t="s">
        <v>27</v>
      </c>
      <c r="AB12" s="27">
        <v>45404</v>
      </c>
      <c r="AC12" s="70">
        <v>0</v>
      </c>
    </row>
    <row r="13" spans="1:29" x14ac:dyDescent="0.35">
      <c r="A13" s="2" t="s">
        <v>71</v>
      </c>
      <c r="B13" s="2" t="s">
        <v>55</v>
      </c>
      <c r="C13" s="27">
        <v>45405</v>
      </c>
      <c r="D13" s="70">
        <v>27.4</v>
      </c>
      <c r="F13" s="2" t="s">
        <v>56</v>
      </c>
      <c r="G13" s="2" t="s">
        <v>55</v>
      </c>
      <c r="H13" s="27">
        <v>45405</v>
      </c>
      <c r="I13" s="70">
        <v>19.8</v>
      </c>
      <c r="K13" s="2" t="s">
        <v>58</v>
      </c>
      <c r="L13" s="2" t="s">
        <v>34</v>
      </c>
      <c r="M13" s="27">
        <v>45405</v>
      </c>
      <c r="N13" s="70">
        <v>-11.4</v>
      </c>
      <c r="P13" s="2" t="s">
        <v>46</v>
      </c>
      <c r="Q13" s="2" t="s">
        <v>27</v>
      </c>
      <c r="R13" s="27">
        <v>45405</v>
      </c>
      <c r="S13" s="70">
        <v>45</v>
      </c>
      <c r="U13" s="2" t="s">
        <v>46</v>
      </c>
      <c r="V13" s="2" t="s">
        <v>27</v>
      </c>
      <c r="W13" s="27">
        <v>45405</v>
      </c>
      <c r="X13" s="70">
        <v>30</v>
      </c>
      <c r="Z13" s="2" t="s">
        <v>51</v>
      </c>
      <c r="AA13" s="2" t="s">
        <v>27</v>
      </c>
      <c r="AB13" s="27">
        <v>45405</v>
      </c>
      <c r="AC13" s="70">
        <v>0</v>
      </c>
    </row>
    <row r="14" spans="1:29" x14ac:dyDescent="0.35">
      <c r="A14" s="2" t="s">
        <v>71</v>
      </c>
      <c r="B14" s="2" t="s">
        <v>55</v>
      </c>
      <c r="C14" s="27">
        <v>45406</v>
      </c>
      <c r="D14" s="70">
        <v>28.5</v>
      </c>
      <c r="F14" s="2" t="s">
        <v>56</v>
      </c>
      <c r="G14" s="2" t="s">
        <v>55</v>
      </c>
      <c r="H14" s="27">
        <v>45406</v>
      </c>
      <c r="I14" s="70">
        <v>20.8</v>
      </c>
      <c r="K14" s="2" t="s">
        <v>58</v>
      </c>
      <c r="L14" s="2" t="s">
        <v>34</v>
      </c>
      <c r="M14" s="27">
        <v>45406</v>
      </c>
      <c r="N14" s="70">
        <v>-10.7</v>
      </c>
      <c r="P14" s="2" t="s">
        <v>46</v>
      </c>
      <c r="Q14" s="2" t="s">
        <v>27</v>
      </c>
      <c r="R14" s="27">
        <v>45406</v>
      </c>
      <c r="S14" s="70">
        <v>40</v>
      </c>
      <c r="U14" s="2" t="s">
        <v>46</v>
      </c>
      <c r="V14" s="2" t="s">
        <v>27</v>
      </c>
      <c r="W14" s="27">
        <v>45406</v>
      </c>
      <c r="X14" s="70">
        <v>28</v>
      </c>
      <c r="Z14" s="2" t="s">
        <v>51</v>
      </c>
      <c r="AA14" s="2" t="s">
        <v>27</v>
      </c>
      <c r="AB14" s="27">
        <v>45406</v>
      </c>
      <c r="AC14" s="70">
        <v>0</v>
      </c>
    </row>
    <row r="15" spans="1:29" x14ac:dyDescent="0.35">
      <c r="A15" s="2" t="s">
        <v>71</v>
      </c>
      <c r="B15" s="2" t="s">
        <v>55</v>
      </c>
      <c r="C15" s="27">
        <v>45407</v>
      </c>
      <c r="D15" s="70">
        <v>26.9</v>
      </c>
      <c r="F15" s="2" t="s">
        <v>56</v>
      </c>
      <c r="G15" s="2" t="s">
        <v>55</v>
      </c>
      <c r="H15" s="27">
        <v>45407</v>
      </c>
      <c r="I15" s="70">
        <v>19.7</v>
      </c>
      <c r="K15" s="2" t="s">
        <v>58</v>
      </c>
      <c r="L15" s="2" t="s">
        <v>34</v>
      </c>
      <c r="M15" s="27">
        <v>45407</v>
      </c>
      <c r="N15" s="70">
        <v>-6.8</v>
      </c>
      <c r="P15" s="2" t="s">
        <v>46</v>
      </c>
      <c r="Q15" s="2" t="s">
        <v>27</v>
      </c>
      <c r="R15" s="27">
        <v>45407</v>
      </c>
      <c r="S15" s="70">
        <v>53</v>
      </c>
      <c r="U15" s="2" t="s">
        <v>46</v>
      </c>
      <c r="V15" s="2" t="s">
        <v>27</v>
      </c>
      <c r="W15" s="27">
        <v>45407</v>
      </c>
      <c r="X15" s="70">
        <v>40</v>
      </c>
      <c r="Z15" s="2" t="s">
        <v>51</v>
      </c>
      <c r="AA15" s="2" t="s">
        <v>27</v>
      </c>
      <c r="AB15" s="27">
        <v>45407</v>
      </c>
      <c r="AC15" s="70">
        <v>0.4</v>
      </c>
    </row>
    <row r="16" spans="1:29" x14ac:dyDescent="0.35">
      <c r="A16" s="2" t="s">
        <v>56</v>
      </c>
      <c r="B16" s="2" t="s">
        <v>55</v>
      </c>
      <c r="C16" s="27">
        <v>45394</v>
      </c>
      <c r="D16" s="70">
        <v>36.299999999999997</v>
      </c>
      <c r="F16" s="2" t="s">
        <v>71</v>
      </c>
      <c r="G16" s="2" t="s">
        <v>55</v>
      </c>
      <c r="H16" s="27">
        <v>45394</v>
      </c>
      <c r="I16" s="70">
        <v>25.9</v>
      </c>
      <c r="K16" s="2" t="s">
        <v>0</v>
      </c>
      <c r="L16" s="2" t="s">
        <v>4</v>
      </c>
      <c r="M16" s="27">
        <v>45394</v>
      </c>
      <c r="N16" s="70">
        <v>0.1</v>
      </c>
      <c r="P16" s="2" t="s">
        <v>0</v>
      </c>
      <c r="Q16" s="2" t="s">
        <v>4</v>
      </c>
      <c r="R16" s="27">
        <v>45394</v>
      </c>
      <c r="S16" s="70">
        <v>54</v>
      </c>
      <c r="U16" s="2" t="s">
        <v>45</v>
      </c>
      <c r="V16" s="2" t="s">
        <v>34</v>
      </c>
      <c r="W16" s="27">
        <v>45394</v>
      </c>
      <c r="X16" s="70">
        <v>23</v>
      </c>
      <c r="Z16" s="2" t="s">
        <v>33</v>
      </c>
      <c r="AA16" s="2" t="s">
        <v>32</v>
      </c>
      <c r="AB16" s="27">
        <v>45394</v>
      </c>
      <c r="AC16" s="70">
        <v>0</v>
      </c>
    </row>
    <row r="17" spans="1:29" x14ac:dyDescent="0.35">
      <c r="A17" s="2" t="s">
        <v>56</v>
      </c>
      <c r="B17" s="2" t="s">
        <v>55</v>
      </c>
      <c r="C17" s="27">
        <v>45395</v>
      </c>
      <c r="D17" s="70">
        <v>34.4</v>
      </c>
      <c r="F17" s="2" t="s">
        <v>71</v>
      </c>
      <c r="G17" s="2" t="s">
        <v>55</v>
      </c>
      <c r="H17" s="27">
        <v>45395</v>
      </c>
      <c r="I17" s="70">
        <v>24.7</v>
      </c>
      <c r="K17" s="2" t="s">
        <v>0</v>
      </c>
      <c r="L17" s="2" t="s">
        <v>4</v>
      </c>
      <c r="M17" s="27">
        <v>45395</v>
      </c>
      <c r="N17" s="70">
        <v>1.9</v>
      </c>
      <c r="P17" s="2" t="s">
        <v>0</v>
      </c>
      <c r="Q17" s="2" t="s">
        <v>4</v>
      </c>
      <c r="R17" s="27">
        <v>45395</v>
      </c>
      <c r="S17" s="70">
        <v>50</v>
      </c>
      <c r="U17" s="2" t="s">
        <v>45</v>
      </c>
      <c r="V17" s="2" t="s">
        <v>34</v>
      </c>
      <c r="W17" s="27">
        <v>45395</v>
      </c>
      <c r="X17" s="70">
        <v>22</v>
      </c>
      <c r="Z17" s="2" t="s">
        <v>33</v>
      </c>
      <c r="AA17" s="2" t="s">
        <v>32</v>
      </c>
      <c r="AB17" s="27">
        <v>45395</v>
      </c>
      <c r="AC17" s="70">
        <v>0</v>
      </c>
    </row>
    <row r="18" spans="1:29" x14ac:dyDescent="0.35">
      <c r="A18" s="2" t="s">
        <v>56</v>
      </c>
      <c r="B18" s="2" t="s">
        <v>55</v>
      </c>
      <c r="C18" s="27">
        <v>45396</v>
      </c>
      <c r="D18" s="70">
        <v>34.9</v>
      </c>
      <c r="F18" s="2" t="s">
        <v>71</v>
      </c>
      <c r="G18" s="2" t="s">
        <v>55</v>
      </c>
      <c r="H18" s="27">
        <v>45396</v>
      </c>
      <c r="I18" s="70">
        <v>23.4</v>
      </c>
      <c r="K18" s="2" t="s">
        <v>0</v>
      </c>
      <c r="L18" s="2" t="s">
        <v>4</v>
      </c>
      <c r="M18" s="27">
        <v>45396</v>
      </c>
      <c r="N18" s="70">
        <v>3.5</v>
      </c>
      <c r="P18" s="2" t="s">
        <v>0</v>
      </c>
      <c r="Q18" s="2" t="s">
        <v>4</v>
      </c>
      <c r="R18" s="27">
        <v>45396</v>
      </c>
      <c r="S18" s="70">
        <v>52</v>
      </c>
      <c r="U18" s="2" t="s">
        <v>45</v>
      </c>
      <c r="V18" s="2" t="s">
        <v>34</v>
      </c>
      <c r="W18" s="27">
        <v>45396</v>
      </c>
      <c r="X18" s="70">
        <v>32</v>
      </c>
      <c r="Z18" s="2" t="s">
        <v>33</v>
      </c>
      <c r="AA18" s="2" t="s">
        <v>32</v>
      </c>
      <c r="AB18" s="27">
        <v>45396</v>
      </c>
      <c r="AC18" s="70">
        <v>0</v>
      </c>
    </row>
    <row r="19" spans="1:29" x14ac:dyDescent="0.35">
      <c r="A19" s="2" t="s">
        <v>56</v>
      </c>
      <c r="B19" s="2" t="s">
        <v>55</v>
      </c>
      <c r="C19" s="27">
        <v>45397</v>
      </c>
      <c r="D19" s="70">
        <v>34.700000000000003</v>
      </c>
      <c r="F19" s="2" t="s">
        <v>71</v>
      </c>
      <c r="G19" s="2" t="s">
        <v>55</v>
      </c>
      <c r="H19" s="27">
        <v>45397</v>
      </c>
      <c r="I19" s="70">
        <v>23.7</v>
      </c>
      <c r="K19" s="2" t="s">
        <v>0</v>
      </c>
      <c r="L19" s="2" t="s">
        <v>4</v>
      </c>
      <c r="M19" s="27">
        <v>45397</v>
      </c>
      <c r="N19" s="70">
        <v>1.5</v>
      </c>
      <c r="P19" s="2" t="s">
        <v>0</v>
      </c>
      <c r="Q19" s="2" t="s">
        <v>4</v>
      </c>
      <c r="R19" s="27">
        <v>45397</v>
      </c>
      <c r="S19" s="70">
        <v>66</v>
      </c>
      <c r="U19" s="2" t="s">
        <v>45</v>
      </c>
      <c r="V19" s="2" t="s">
        <v>34</v>
      </c>
      <c r="W19" s="27">
        <v>45397</v>
      </c>
      <c r="X19" s="70">
        <v>49</v>
      </c>
      <c r="Z19" s="2" t="s">
        <v>33</v>
      </c>
      <c r="AA19" s="2" t="s">
        <v>32</v>
      </c>
      <c r="AB19" s="27">
        <v>45397</v>
      </c>
      <c r="AC19" s="70">
        <v>0</v>
      </c>
    </row>
    <row r="20" spans="1:29" x14ac:dyDescent="0.35">
      <c r="A20" s="2" t="s">
        <v>56</v>
      </c>
      <c r="B20" s="2" t="s">
        <v>55</v>
      </c>
      <c r="C20" s="27">
        <v>45398</v>
      </c>
      <c r="D20" s="70">
        <v>31.4</v>
      </c>
      <c r="F20" s="2" t="s">
        <v>71</v>
      </c>
      <c r="G20" s="2" t="s">
        <v>55</v>
      </c>
      <c r="H20" s="27">
        <v>45398</v>
      </c>
      <c r="I20" s="70">
        <v>21.4</v>
      </c>
      <c r="K20" s="2" t="s">
        <v>0</v>
      </c>
      <c r="L20" s="2" t="s">
        <v>4</v>
      </c>
      <c r="M20" s="27">
        <v>45398</v>
      </c>
      <c r="N20" s="70">
        <v>-4.5999999999999996</v>
      </c>
      <c r="P20" s="2" t="s">
        <v>0</v>
      </c>
      <c r="Q20" s="2" t="s">
        <v>4</v>
      </c>
      <c r="R20" s="27">
        <v>45398</v>
      </c>
      <c r="S20" s="70">
        <v>92</v>
      </c>
      <c r="U20" s="2" t="s">
        <v>45</v>
      </c>
      <c r="V20" s="2" t="s">
        <v>34</v>
      </c>
      <c r="W20" s="27">
        <v>45398</v>
      </c>
      <c r="X20" s="70">
        <v>73</v>
      </c>
      <c r="Z20" s="2" t="s">
        <v>33</v>
      </c>
      <c r="AA20" s="2" t="s">
        <v>32</v>
      </c>
      <c r="AB20" s="27">
        <v>45398</v>
      </c>
      <c r="AC20" s="70">
        <v>0</v>
      </c>
    </row>
    <row r="21" spans="1:29" x14ac:dyDescent="0.35">
      <c r="A21" s="2" t="s">
        <v>56</v>
      </c>
      <c r="B21" s="2" t="s">
        <v>55</v>
      </c>
      <c r="C21" s="27">
        <v>45399</v>
      </c>
      <c r="D21" s="70">
        <v>31.3</v>
      </c>
      <c r="F21" s="2" t="s">
        <v>71</v>
      </c>
      <c r="G21" s="2" t="s">
        <v>55</v>
      </c>
      <c r="H21" s="27">
        <v>45399</v>
      </c>
      <c r="I21" s="70">
        <v>20</v>
      </c>
      <c r="K21" s="2" t="s">
        <v>0</v>
      </c>
      <c r="L21" s="2" t="s">
        <v>4</v>
      </c>
      <c r="M21" s="27">
        <v>45399</v>
      </c>
      <c r="N21" s="70">
        <v>-5.9</v>
      </c>
      <c r="P21" s="2" t="s">
        <v>0</v>
      </c>
      <c r="Q21" s="2" t="s">
        <v>4</v>
      </c>
      <c r="R21" s="27">
        <v>45399</v>
      </c>
      <c r="S21" s="70">
        <v>81</v>
      </c>
      <c r="U21" s="2" t="s">
        <v>45</v>
      </c>
      <c r="V21" s="2" t="s">
        <v>34</v>
      </c>
      <c r="W21" s="27">
        <v>45399</v>
      </c>
      <c r="X21" s="70">
        <v>85</v>
      </c>
      <c r="Z21" s="2" t="s">
        <v>33</v>
      </c>
      <c r="AA21" s="2" t="s">
        <v>32</v>
      </c>
      <c r="AB21" s="27">
        <v>45399</v>
      </c>
      <c r="AC21" s="70">
        <v>0</v>
      </c>
    </row>
    <row r="22" spans="1:29" x14ac:dyDescent="0.35">
      <c r="A22" s="2" t="s">
        <v>56</v>
      </c>
      <c r="B22" s="2" t="s">
        <v>55</v>
      </c>
      <c r="C22" s="27">
        <v>45400</v>
      </c>
      <c r="D22" s="70">
        <v>29.9</v>
      </c>
      <c r="F22" s="2" t="s">
        <v>71</v>
      </c>
      <c r="G22" s="2" t="s">
        <v>55</v>
      </c>
      <c r="H22" s="27">
        <v>45400</v>
      </c>
      <c r="I22" s="70">
        <v>19.7</v>
      </c>
      <c r="K22" s="2" t="s">
        <v>0</v>
      </c>
      <c r="L22" s="2" t="s">
        <v>4</v>
      </c>
      <c r="M22" s="27">
        <v>45400</v>
      </c>
      <c r="N22" s="70">
        <v>-6.9</v>
      </c>
      <c r="P22" s="2" t="s">
        <v>0</v>
      </c>
      <c r="Q22" s="2" t="s">
        <v>4</v>
      </c>
      <c r="R22" s="27">
        <v>45400</v>
      </c>
      <c r="S22" s="70">
        <v>112</v>
      </c>
      <c r="U22" s="2" t="s">
        <v>45</v>
      </c>
      <c r="V22" s="2" t="s">
        <v>34</v>
      </c>
      <c r="W22" s="27">
        <v>45400</v>
      </c>
      <c r="X22" s="70">
        <v>79</v>
      </c>
      <c r="Z22" s="2" t="s">
        <v>33</v>
      </c>
      <c r="AA22" s="2" t="s">
        <v>32</v>
      </c>
      <c r="AB22" s="27">
        <v>45400</v>
      </c>
      <c r="AC22" s="70">
        <v>6.2</v>
      </c>
    </row>
    <row r="23" spans="1:29" x14ac:dyDescent="0.35">
      <c r="A23" s="2" t="s">
        <v>56</v>
      </c>
      <c r="B23" s="2" t="s">
        <v>55</v>
      </c>
      <c r="C23" s="27">
        <v>45401</v>
      </c>
      <c r="D23" s="70">
        <v>28.5</v>
      </c>
      <c r="F23" s="2" t="s">
        <v>71</v>
      </c>
      <c r="G23" s="2" t="s">
        <v>55</v>
      </c>
      <c r="H23" s="27">
        <v>45401</v>
      </c>
      <c r="I23" s="70">
        <v>20.8</v>
      </c>
      <c r="K23" s="2" t="s">
        <v>0</v>
      </c>
      <c r="L23" s="2" t="s">
        <v>4</v>
      </c>
      <c r="M23" s="27">
        <v>45401</v>
      </c>
      <c r="N23" s="70">
        <v>-6.5</v>
      </c>
      <c r="P23" s="2" t="s">
        <v>0</v>
      </c>
      <c r="Q23" s="2" t="s">
        <v>4</v>
      </c>
      <c r="R23" s="27">
        <v>45401</v>
      </c>
      <c r="S23" s="70">
        <v>54</v>
      </c>
      <c r="U23" s="2" t="s">
        <v>45</v>
      </c>
      <c r="V23" s="2" t="s">
        <v>34</v>
      </c>
      <c r="W23" s="27">
        <v>45401</v>
      </c>
      <c r="X23" s="70">
        <v>66</v>
      </c>
      <c r="Z23" s="2" t="s">
        <v>33</v>
      </c>
      <c r="AA23" s="2" t="s">
        <v>32</v>
      </c>
      <c r="AB23" s="27">
        <v>45401</v>
      </c>
      <c r="AC23" s="70">
        <v>0</v>
      </c>
    </row>
    <row r="24" spans="1:29" x14ac:dyDescent="0.35">
      <c r="A24" s="2" t="s">
        <v>56</v>
      </c>
      <c r="B24" s="2" t="s">
        <v>55</v>
      </c>
      <c r="C24" s="27">
        <v>45402</v>
      </c>
      <c r="D24" s="70">
        <v>27.3</v>
      </c>
      <c r="F24" s="2" t="s">
        <v>71</v>
      </c>
      <c r="G24" s="2" t="s">
        <v>55</v>
      </c>
      <c r="H24" s="27">
        <v>45402</v>
      </c>
      <c r="I24" s="70">
        <v>20.7</v>
      </c>
      <c r="K24" s="2" t="s">
        <v>0</v>
      </c>
      <c r="L24" s="2" t="s">
        <v>4</v>
      </c>
      <c r="M24" s="27">
        <v>45402</v>
      </c>
      <c r="N24" s="70">
        <v>-0.8</v>
      </c>
      <c r="P24" s="2" t="s">
        <v>0</v>
      </c>
      <c r="Q24" s="2" t="s">
        <v>4</v>
      </c>
      <c r="R24" s="27">
        <v>45402</v>
      </c>
      <c r="S24" s="70">
        <v>70</v>
      </c>
      <c r="U24" s="2" t="s">
        <v>45</v>
      </c>
      <c r="V24" s="2" t="s">
        <v>34</v>
      </c>
      <c r="W24" s="27">
        <v>45402</v>
      </c>
      <c r="X24" s="70">
        <v>49</v>
      </c>
      <c r="Z24" s="2" t="s">
        <v>33</v>
      </c>
      <c r="AA24" s="2" t="s">
        <v>32</v>
      </c>
      <c r="AB24" s="27">
        <v>45402</v>
      </c>
      <c r="AC24" s="70">
        <v>52.4</v>
      </c>
    </row>
    <row r="25" spans="1:29" x14ac:dyDescent="0.35">
      <c r="A25" s="2" t="s">
        <v>56</v>
      </c>
      <c r="B25" s="2" t="s">
        <v>55</v>
      </c>
      <c r="C25" s="27">
        <v>45403</v>
      </c>
      <c r="D25" s="70">
        <v>27.6</v>
      </c>
      <c r="F25" s="2" t="s">
        <v>71</v>
      </c>
      <c r="G25" s="2" t="s">
        <v>55</v>
      </c>
      <c r="H25" s="27">
        <v>45403</v>
      </c>
      <c r="I25" s="70">
        <v>20.100000000000001</v>
      </c>
      <c r="K25" s="2" t="s">
        <v>0</v>
      </c>
      <c r="L25" s="2" t="s">
        <v>4</v>
      </c>
      <c r="M25" s="27">
        <v>45403</v>
      </c>
      <c r="N25" s="70">
        <v>-4.7</v>
      </c>
      <c r="P25" s="2" t="s">
        <v>0</v>
      </c>
      <c r="Q25" s="2" t="s">
        <v>4</v>
      </c>
      <c r="R25" s="27">
        <v>45403</v>
      </c>
      <c r="S25" s="70">
        <v>73</v>
      </c>
      <c r="U25" s="2" t="s">
        <v>45</v>
      </c>
      <c r="V25" s="2" t="s">
        <v>34</v>
      </c>
      <c r="W25" s="27">
        <v>45403</v>
      </c>
      <c r="X25" s="70">
        <v>58</v>
      </c>
      <c r="Z25" s="2" t="s">
        <v>33</v>
      </c>
      <c r="AA25" s="2" t="s">
        <v>32</v>
      </c>
      <c r="AB25" s="27">
        <v>45403</v>
      </c>
      <c r="AC25" s="70">
        <v>12</v>
      </c>
    </row>
    <row r="26" spans="1:29" x14ac:dyDescent="0.35">
      <c r="A26" s="2" t="s">
        <v>56</v>
      </c>
      <c r="B26" s="2" t="s">
        <v>55</v>
      </c>
      <c r="C26" s="27">
        <v>45404</v>
      </c>
      <c r="D26" s="70">
        <v>26.5</v>
      </c>
      <c r="F26" s="2" t="s">
        <v>71</v>
      </c>
      <c r="G26" s="2" t="s">
        <v>55</v>
      </c>
      <c r="H26" s="27">
        <v>45404</v>
      </c>
      <c r="I26" s="70">
        <v>20.100000000000001</v>
      </c>
      <c r="K26" s="2" t="s">
        <v>0</v>
      </c>
      <c r="L26" s="2" t="s">
        <v>4</v>
      </c>
      <c r="M26" s="27">
        <v>45404</v>
      </c>
      <c r="N26" s="70">
        <v>-9.1999999999999993</v>
      </c>
      <c r="P26" s="2" t="s">
        <v>0</v>
      </c>
      <c r="Q26" s="2" t="s">
        <v>4</v>
      </c>
      <c r="R26" s="27">
        <v>45404</v>
      </c>
      <c r="S26" s="70">
        <v>85</v>
      </c>
      <c r="U26" s="2" t="s">
        <v>45</v>
      </c>
      <c r="V26" s="2" t="s">
        <v>34</v>
      </c>
      <c r="W26" s="27">
        <v>45404</v>
      </c>
      <c r="X26" s="70">
        <v>83</v>
      </c>
      <c r="Z26" s="2" t="s">
        <v>33</v>
      </c>
      <c r="AA26" s="2" t="s">
        <v>32</v>
      </c>
      <c r="AB26" s="27">
        <v>45404</v>
      </c>
      <c r="AC26" s="70">
        <v>0.2</v>
      </c>
    </row>
    <row r="27" spans="1:29" x14ac:dyDescent="0.35">
      <c r="A27" s="2" t="s">
        <v>56</v>
      </c>
      <c r="B27" s="2" t="s">
        <v>55</v>
      </c>
      <c r="C27" s="27">
        <v>45405</v>
      </c>
      <c r="D27" s="70">
        <v>28.2</v>
      </c>
      <c r="F27" s="2" t="s">
        <v>71</v>
      </c>
      <c r="G27" s="2" t="s">
        <v>55</v>
      </c>
      <c r="H27" s="27">
        <v>45405</v>
      </c>
      <c r="I27" s="70">
        <v>19.899999999999999</v>
      </c>
      <c r="K27" s="2" t="s">
        <v>0</v>
      </c>
      <c r="L27" s="2" t="s">
        <v>4</v>
      </c>
      <c r="M27" s="27">
        <v>45405</v>
      </c>
      <c r="N27" s="70">
        <v>-10.5</v>
      </c>
      <c r="P27" s="2" t="s">
        <v>0</v>
      </c>
      <c r="Q27" s="2" t="s">
        <v>4</v>
      </c>
      <c r="R27" s="27">
        <v>45405</v>
      </c>
      <c r="S27" s="70">
        <v>100</v>
      </c>
      <c r="U27" s="2" t="s">
        <v>45</v>
      </c>
      <c r="V27" s="2" t="s">
        <v>34</v>
      </c>
      <c r="W27" s="27">
        <v>45405</v>
      </c>
      <c r="X27" s="70">
        <v>72</v>
      </c>
      <c r="Z27" s="2" t="s">
        <v>33</v>
      </c>
      <c r="AA27" s="2" t="s">
        <v>32</v>
      </c>
      <c r="AB27" s="27">
        <v>45405</v>
      </c>
      <c r="AC27" s="70">
        <v>0</v>
      </c>
    </row>
    <row r="28" spans="1:29" x14ac:dyDescent="0.35">
      <c r="A28" s="2" t="s">
        <v>56</v>
      </c>
      <c r="B28" s="2" t="s">
        <v>55</v>
      </c>
      <c r="C28" s="27">
        <v>45406</v>
      </c>
      <c r="D28" s="70">
        <v>29.9</v>
      </c>
      <c r="F28" s="2" t="s">
        <v>71</v>
      </c>
      <c r="G28" s="2" t="s">
        <v>55</v>
      </c>
      <c r="H28" s="27">
        <v>45406</v>
      </c>
      <c r="I28" s="70">
        <v>20.6</v>
      </c>
      <c r="K28" s="2" t="s">
        <v>0</v>
      </c>
      <c r="L28" s="2" t="s">
        <v>4</v>
      </c>
      <c r="M28" s="27">
        <v>45406</v>
      </c>
      <c r="N28" s="70">
        <v>-9.5</v>
      </c>
      <c r="P28" s="2" t="s">
        <v>0</v>
      </c>
      <c r="Q28" s="2" t="s">
        <v>4</v>
      </c>
      <c r="R28" s="27">
        <v>45406</v>
      </c>
      <c r="S28" s="70">
        <v>96</v>
      </c>
      <c r="U28" s="2" t="s">
        <v>45</v>
      </c>
      <c r="V28" s="2" t="s">
        <v>34</v>
      </c>
      <c r="W28" s="27">
        <v>45406</v>
      </c>
      <c r="X28" s="70">
        <v>76</v>
      </c>
      <c r="Z28" s="2" t="s">
        <v>33</v>
      </c>
      <c r="AA28" s="2" t="s">
        <v>32</v>
      </c>
      <c r="AB28" s="27">
        <v>45406</v>
      </c>
      <c r="AC28" s="70">
        <v>0</v>
      </c>
    </row>
    <row r="29" spans="1:29" x14ac:dyDescent="0.35">
      <c r="A29" s="2" t="s">
        <v>56</v>
      </c>
      <c r="B29" s="2" t="s">
        <v>55</v>
      </c>
      <c r="C29" s="27">
        <v>45407</v>
      </c>
      <c r="D29" s="70">
        <v>29</v>
      </c>
      <c r="F29" s="2" t="s">
        <v>71</v>
      </c>
      <c r="G29" s="2" t="s">
        <v>55</v>
      </c>
      <c r="H29" s="27">
        <v>45407</v>
      </c>
      <c r="I29" s="70">
        <v>20.2</v>
      </c>
      <c r="K29" s="2" t="s">
        <v>0</v>
      </c>
      <c r="L29" s="2" t="s">
        <v>4</v>
      </c>
      <c r="M29" s="27">
        <v>45407</v>
      </c>
      <c r="N29" s="70">
        <v>-5.7</v>
      </c>
      <c r="P29" s="2" t="s">
        <v>0</v>
      </c>
      <c r="Q29" s="2" t="s">
        <v>4</v>
      </c>
      <c r="R29" s="27">
        <v>45407</v>
      </c>
      <c r="S29" s="70">
        <v>55</v>
      </c>
      <c r="U29" s="2" t="s">
        <v>45</v>
      </c>
      <c r="V29" s="2" t="s">
        <v>34</v>
      </c>
      <c r="W29" s="27">
        <v>45407</v>
      </c>
      <c r="X29" s="70">
        <v>48</v>
      </c>
      <c r="Z29" s="2" t="s">
        <v>33</v>
      </c>
      <c r="AA29" s="2" t="s">
        <v>32</v>
      </c>
      <c r="AB29" s="27">
        <v>45407</v>
      </c>
      <c r="AC29" s="70">
        <v>0</v>
      </c>
    </row>
    <row r="30" spans="1:29" x14ac:dyDescent="0.35">
      <c r="A30" s="2" t="s">
        <v>62</v>
      </c>
      <c r="B30" s="2" t="s">
        <v>27</v>
      </c>
      <c r="C30" s="27">
        <v>45394</v>
      </c>
      <c r="D30" s="70">
        <v>23.4</v>
      </c>
      <c r="F30" s="2" t="s">
        <v>38</v>
      </c>
      <c r="G30" s="2" t="s">
        <v>27</v>
      </c>
      <c r="H30" s="27">
        <v>45394</v>
      </c>
      <c r="I30" s="70">
        <v>16.5</v>
      </c>
      <c r="K30" s="2" t="s">
        <v>72</v>
      </c>
      <c r="L30" s="2" t="s">
        <v>30</v>
      </c>
      <c r="M30" s="27">
        <v>45394</v>
      </c>
      <c r="N30" s="70">
        <v>2.2000000000000002</v>
      </c>
      <c r="P30" s="2" t="s">
        <v>40</v>
      </c>
      <c r="Q30" s="2" t="s">
        <v>25</v>
      </c>
      <c r="R30" s="27">
        <v>45394</v>
      </c>
      <c r="S30" s="70">
        <v>39</v>
      </c>
      <c r="U30" s="2" t="s">
        <v>1</v>
      </c>
      <c r="V30" s="2" t="s">
        <v>4</v>
      </c>
      <c r="W30" s="27">
        <v>45394</v>
      </c>
      <c r="X30" s="70">
        <v>15</v>
      </c>
      <c r="Z30" s="2" t="s">
        <v>35</v>
      </c>
      <c r="AA30" s="2" t="s">
        <v>34</v>
      </c>
      <c r="AB30" s="27">
        <v>45394</v>
      </c>
      <c r="AC30" s="70">
        <v>0</v>
      </c>
    </row>
    <row r="31" spans="1:29" x14ac:dyDescent="0.35">
      <c r="A31" s="2" t="s">
        <v>62</v>
      </c>
      <c r="B31" s="2" t="s">
        <v>27</v>
      </c>
      <c r="C31" s="27">
        <v>45395</v>
      </c>
      <c r="D31" s="70">
        <v>25.9</v>
      </c>
      <c r="F31" s="2" t="s">
        <v>38</v>
      </c>
      <c r="G31" s="2" t="s">
        <v>27</v>
      </c>
      <c r="H31" s="27">
        <v>45395</v>
      </c>
      <c r="I31" s="70">
        <v>15.6</v>
      </c>
      <c r="K31" s="2" t="s">
        <v>72</v>
      </c>
      <c r="L31" s="2" t="s">
        <v>30</v>
      </c>
      <c r="M31" s="27">
        <v>45395</v>
      </c>
      <c r="N31" s="70">
        <v>3.8</v>
      </c>
      <c r="P31" s="2" t="s">
        <v>40</v>
      </c>
      <c r="Q31" s="2" t="s">
        <v>25</v>
      </c>
      <c r="R31" s="27">
        <v>45395</v>
      </c>
      <c r="S31" s="70">
        <v>38</v>
      </c>
      <c r="U31" s="2" t="s">
        <v>1</v>
      </c>
      <c r="V31" s="2" t="s">
        <v>4</v>
      </c>
      <c r="W31" s="27">
        <v>45395</v>
      </c>
      <c r="X31" s="70">
        <v>16</v>
      </c>
      <c r="Z31" s="2" t="s">
        <v>35</v>
      </c>
      <c r="AA31" s="2" t="s">
        <v>34</v>
      </c>
      <c r="AB31" s="27">
        <v>45395</v>
      </c>
      <c r="AC31" s="70">
        <v>0</v>
      </c>
    </row>
    <row r="32" spans="1:29" x14ac:dyDescent="0.35">
      <c r="A32" s="2" t="s">
        <v>62</v>
      </c>
      <c r="B32" s="2" t="s">
        <v>27</v>
      </c>
      <c r="C32" s="27">
        <v>45396</v>
      </c>
      <c r="D32" s="70">
        <v>28.1</v>
      </c>
      <c r="F32" s="2" t="s">
        <v>38</v>
      </c>
      <c r="G32" s="2" t="s">
        <v>27</v>
      </c>
      <c r="H32" s="27">
        <v>45396</v>
      </c>
      <c r="I32" s="70">
        <v>17.399999999999999</v>
      </c>
      <c r="K32" s="2" t="s">
        <v>72</v>
      </c>
      <c r="L32" s="2" t="s">
        <v>30</v>
      </c>
      <c r="M32" s="27">
        <v>45396</v>
      </c>
      <c r="N32" s="70">
        <v>4.5999999999999996</v>
      </c>
      <c r="P32" s="2" t="s">
        <v>40</v>
      </c>
      <c r="Q32" s="2" t="s">
        <v>25</v>
      </c>
      <c r="R32" s="27">
        <v>45396</v>
      </c>
      <c r="S32" s="70">
        <v>41</v>
      </c>
      <c r="U32" s="2" t="s">
        <v>1</v>
      </c>
      <c r="V32" s="2" t="s">
        <v>4</v>
      </c>
      <c r="W32" s="27">
        <v>45396</v>
      </c>
      <c r="X32" s="70">
        <v>22</v>
      </c>
      <c r="Z32" s="2" t="s">
        <v>35</v>
      </c>
      <c r="AA32" s="2" t="s">
        <v>34</v>
      </c>
      <c r="AB32" s="27">
        <v>45396</v>
      </c>
      <c r="AC32" s="70">
        <v>0</v>
      </c>
    </row>
    <row r="33" spans="1:29" x14ac:dyDescent="0.35">
      <c r="A33" s="2" t="s">
        <v>62</v>
      </c>
      <c r="B33" s="2" t="s">
        <v>27</v>
      </c>
      <c r="C33" s="27">
        <v>45397</v>
      </c>
      <c r="D33" s="70">
        <v>33.299999999999997</v>
      </c>
      <c r="F33" s="2" t="s">
        <v>38</v>
      </c>
      <c r="G33" s="2" t="s">
        <v>27</v>
      </c>
      <c r="H33" s="27">
        <v>45397</v>
      </c>
      <c r="I33" s="70">
        <v>16.3</v>
      </c>
      <c r="K33" s="2" t="s">
        <v>72</v>
      </c>
      <c r="L33" s="2" t="s">
        <v>30</v>
      </c>
      <c r="M33" s="27">
        <v>45397</v>
      </c>
      <c r="N33" s="70">
        <v>7.4</v>
      </c>
      <c r="P33" s="2" t="s">
        <v>40</v>
      </c>
      <c r="Q33" s="2" t="s">
        <v>25</v>
      </c>
      <c r="R33" s="27">
        <v>45397</v>
      </c>
      <c r="S33" s="70">
        <v>53</v>
      </c>
      <c r="U33" s="2" t="s">
        <v>1</v>
      </c>
      <c r="V33" s="2" t="s">
        <v>4</v>
      </c>
      <c r="W33" s="27">
        <v>45397</v>
      </c>
      <c r="X33" s="70">
        <v>52</v>
      </c>
      <c r="Z33" s="2" t="s">
        <v>35</v>
      </c>
      <c r="AA33" s="2" t="s">
        <v>34</v>
      </c>
      <c r="AB33" s="27">
        <v>45397</v>
      </c>
      <c r="AC33" s="70">
        <v>0</v>
      </c>
    </row>
    <row r="34" spans="1:29" x14ac:dyDescent="0.35">
      <c r="A34" s="2" t="s">
        <v>62</v>
      </c>
      <c r="B34" s="2" t="s">
        <v>27</v>
      </c>
      <c r="C34" s="27">
        <v>45398</v>
      </c>
      <c r="D34" s="70">
        <v>35.4</v>
      </c>
      <c r="F34" s="2" t="s">
        <v>38</v>
      </c>
      <c r="G34" s="2" t="s">
        <v>27</v>
      </c>
      <c r="H34" s="27">
        <v>45398</v>
      </c>
      <c r="I34" s="70">
        <v>19.600000000000001</v>
      </c>
      <c r="K34" s="2" t="s">
        <v>72</v>
      </c>
      <c r="L34" s="2" t="s">
        <v>30</v>
      </c>
      <c r="M34" s="27">
        <v>45398</v>
      </c>
      <c r="N34" s="70">
        <v>3.5</v>
      </c>
      <c r="P34" s="2" t="s">
        <v>40</v>
      </c>
      <c r="Q34" s="2" t="s">
        <v>25</v>
      </c>
      <c r="R34" s="27">
        <v>45398</v>
      </c>
      <c r="S34" s="70">
        <v>77</v>
      </c>
      <c r="U34" s="2" t="s">
        <v>1</v>
      </c>
      <c r="V34" s="2" t="s">
        <v>4</v>
      </c>
      <c r="W34" s="27">
        <v>45398</v>
      </c>
      <c r="X34" s="70">
        <v>73</v>
      </c>
      <c r="Z34" s="2" t="s">
        <v>35</v>
      </c>
      <c r="AA34" s="2" t="s">
        <v>34</v>
      </c>
      <c r="AB34" s="27">
        <v>45398</v>
      </c>
      <c r="AC34" s="70">
        <v>0.6</v>
      </c>
    </row>
    <row r="35" spans="1:29" x14ac:dyDescent="0.35">
      <c r="A35" s="2" t="s">
        <v>62</v>
      </c>
      <c r="B35" s="2" t="s">
        <v>27</v>
      </c>
      <c r="C35" s="27">
        <v>45399</v>
      </c>
      <c r="D35" s="70">
        <v>29.3</v>
      </c>
      <c r="F35" s="2" t="s">
        <v>38</v>
      </c>
      <c r="G35" s="2" t="s">
        <v>27</v>
      </c>
      <c r="H35" s="27">
        <v>45399</v>
      </c>
      <c r="I35" s="70">
        <v>16.899999999999999</v>
      </c>
      <c r="K35" s="2" t="s">
        <v>72</v>
      </c>
      <c r="L35" s="2" t="s">
        <v>30</v>
      </c>
      <c r="M35" s="27">
        <v>45399</v>
      </c>
      <c r="N35" s="70">
        <v>0.1</v>
      </c>
      <c r="P35" s="2" t="s">
        <v>40</v>
      </c>
      <c r="Q35" s="2" t="s">
        <v>25</v>
      </c>
      <c r="R35" s="27">
        <v>45399</v>
      </c>
      <c r="S35" s="70">
        <v>110</v>
      </c>
      <c r="U35" s="2" t="s">
        <v>1</v>
      </c>
      <c r="V35" s="2" t="s">
        <v>4</v>
      </c>
      <c r="W35" s="27">
        <v>45399</v>
      </c>
      <c r="X35" s="70">
        <v>62</v>
      </c>
      <c r="Z35" s="2" t="s">
        <v>35</v>
      </c>
      <c r="AA35" s="2" t="s">
        <v>34</v>
      </c>
      <c r="AB35" s="27">
        <v>45399</v>
      </c>
      <c r="AC35" s="70">
        <v>7.8</v>
      </c>
    </row>
    <row r="36" spans="1:29" x14ac:dyDescent="0.35">
      <c r="A36" s="2" t="s">
        <v>62</v>
      </c>
      <c r="B36" s="2" t="s">
        <v>27</v>
      </c>
      <c r="C36" s="27">
        <v>45400</v>
      </c>
      <c r="D36" s="70">
        <v>26.6</v>
      </c>
      <c r="F36" s="2" t="s">
        <v>38</v>
      </c>
      <c r="G36" s="2" t="s">
        <v>27</v>
      </c>
      <c r="H36" s="27">
        <v>45400</v>
      </c>
      <c r="I36" s="70">
        <v>17.3</v>
      </c>
      <c r="K36" s="2" t="s">
        <v>72</v>
      </c>
      <c r="L36" s="2" t="s">
        <v>30</v>
      </c>
      <c r="M36" s="27">
        <v>45400</v>
      </c>
      <c r="N36" s="70">
        <v>-1.1000000000000001</v>
      </c>
      <c r="P36" s="2" t="s">
        <v>40</v>
      </c>
      <c r="Q36" s="2" t="s">
        <v>25</v>
      </c>
      <c r="R36" s="27">
        <v>45400</v>
      </c>
      <c r="S36" s="70">
        <v>79</v>
      </c>
      <c r="U36" s="2" t="s">
        <v>1</v>
      </c>
      <c r="V36" s="2" t="s">
        <v>4</v>
      </c>
      <c r="W36" s="27">
        <v>45400</v>
      </c>
      <c r="X36" s="70">
        <v>66</v>
      </c>
      <c r="Z36" s="2" t="s">
        <v>35</v>
      </c>
      <c r="AA36" s="2" t="s">
        <v>34</v>
      </c>
      <c r="AB36" s="27">
        <v>45400</v>
      </c>
      <c r="AC36" s="70">
        <v>6.2</v>
      </c>
    </row>
    <row r="37" spans="1:29" x14ac:dyDescent="0.35">
      <c r="A37" s="2" t="s">
        <v>62</v>
      </c>
      <c r="B37" s="2" t="s">
        <v>27</v>
      </c>
      <c r="C37" s="27">
        <v>45401</v>
      </c>
      <c r="D37" s="70">
        <v>21.5</v>
      </c>
      <c r="F37" s="2" t="s">
        <v>38</v>
      </c>
      <c r="G37" s="2" t="s">
        <v>27</v>
      </c>
      <c r="H37" s="27">
        <v>45401</v>
      </c>
      <c r="I37" s="70">
        <v>17.399999999999999</v>
      </c>
      <c r="K37" s="2" t="s">
        <v>72</v>
      </c>
      <c r="L37" s="2" t="s">
        <v>30</v>
      </c>
      <c r="M37" s="27">
        <v>45401</v>
      </c>
      <c r="N37" s="70">
        <v>-1.8</v>
      </c>
      <c r="P37" s="2" t="s">
        <v>40</v>
      </c>
      <c r="Q37" s="2" t="s">
        <v>25</v>
      </c>
      <c r="R37" s="27">
        <v>45401</v>
      </c>
      <c r="S37" s="70">
        <v>44</v>
      </c>
      <c r="U37" s="2" t="s">
        <v>1</v>
      </c>
      <c r="V37" s="2" t="s">
        <v>4</v>
      </c>
      <c r="W37" s="27">
        <v>45401</v>
      </c>
      <c r="X37" s="70">
        <v>33</v>
      </c>
      <c r="Z37" s="2" t="s">
        <v>35</v>
      </c>
      <c r="AA37" s="2" t="s">
        <v>34</v>
      </c>
      <c r="AB37" s="27">
        <v>45401</v>
      </c>
      <c r="AC37" s="70">
        <v>0</v>
      </c>
    </row>
    <row r="38" spans="1:29" x14ac:dyDescent="0.35">
      <c r="A38" s="2" t="s">
        <v>62</v>
      </c>
      <c r="B38" s="2" t="s">
        <v>27</v>
      </c>
      <c r="C38" s="27">
        <v>45402</v>
      </c>
      <c r="D38" s="70">
        <v>24.4</v>
      </c>
      <c r="F38" s="2" t="s">
        <v>38</v>
      </c>
      <c r="G38" s="2" t="s">
        <v>27</v>
      </c>
      <c r="H38" s="27">
        <v>45402</v>
      </c>
      <c r="I38" s="70">
        <v>15.3</v>
      </c>
      <c r="K38" s="2" t="s">
        <v>72</v>
      </c>
      <c r="L38" s="2" t="s">
        <v>30</v>
      </c>
      <c r="M38" s="27">
        <v>45402</v>
      </c>
      <c r="N38" s="70">
        <v>-0.3</v>
      </c>
      <c r="P38" s="2" t="s">
        <v>40</v>
      </c>
      <c r="Q38" s="2" t="s">
        <v>25</v>
      </c>
      <c r="R38" s="27">
        <v>45402</v>
      </c>
      <c r="S38" s="70">
        <v>35</v>
      </c>
      <c r="U38" s="2" t="s">
        <v>1</v>
      </c>
      <c r="V38" s="2" t="s">
        <v>4</v>
      </c>
      <c r="W38" s="27">
        <v>45402</v>
      </c>
      <c r="X38" s="70">
        <v>45</v>
      </c>
      <c r="Z38" s="2" t="s">
        <v>35</v>
      </c>
      <c r="AA38" s="2" t="s">
        <v>34</v>
      </c>
      <c r="AB38" s="27">
        <v>45402</v>
      </c>
      <c r="AC38" s="70">
        <v>0.2</v>
      </c>
    </row>
    <row r="39" spans="1:29" x14ac:dyDescent="0.35">
      <c r="A39" s="2" t="s">
        <v>62</v>
      </c>
      <c r="B39" s="2" t="s">
        <v>27</v>
      </c>
      <c r="C39" s="27">
        <v>45403</v>
      </c>
      <c r="D39" s="70">
        <v>25.6</v>
      </c>
      <c r="F39" s="2" t="s">
        <v>38</v>
      </c>
      <c r="G39" s="2" t="s">
        <v>27</v>
      </c>
      <c r="H39" s="27">
        <v>45403</v>
      </c>
      <c r="I39" s="70">
        <v>14.7</v>
      </c>
      <c r="K39" s="2" t="s">
        <v>72</v>
      </c>
      <c r="L39" s="2" t="s">
        <v>30</v>
      </c>
      <c r="M39" s="27">
        <v>45403</v>
      </c>
      <c r="N39" s="70">
        <v>-0.8</v>
      </c>
      <c r="P39" s="2" t="s">
        <v>40</v>
      </c>
      <c r="Q39" s="2" t="s">
        <v>25</v>
      </c>
      <c r="R39" s="27">
        <v>45403</v>
      </c>
      <c r="S39" s="70">
        <v>50</v>
      </c>
      <c r="U39" s="2" t="s">
        <v>1</v>
      </c>
      <c r="V39" s="2" t="s">
        <v>4</v>
      </c>
      <c r="W39" s="27">
        <v>45403</v>
      </c>
      <c r="X39" s="70">
        <v>65</v>
      </c>
      <c r="Z39" s="2" t="s">
        <v>35</v>
      </c>
      <c r="AA39" s="2" t="s">
        <v>34</v>
      </c>
      <c r="AB39" s="27">
        <v>45403</v>
      </c>
      <c r="AC39" s="70">
        <v>3.5</v>
      </c>
    </row>
    <row r="40" spans="1:29" x14ac:dyDescent="0.35">
      <c r="A40" s="2" t="s">
        <v>62</v>
      </c>
      <c r="B40" s="2" t="s">
        <v>27</v>
      </c>
      <c r="C40" s="27">
        <v>45404</v>
      </c>
      <c r="D40" s="70">
        <v>29.1</v>
      </c>
      <c r="F40" s="2" t="s">
        <v>38</v>
      </c>
      <c r="G40" s="2" t="s">
        <v>27</v>
      </c>
      <c r="H40" s="27">
        <v>45404</v>
      </c>
      <c r="I40" s="70">
        <v>14.1</v>
      </c>
      <c r="K40" s="2" t="s">
        <v>72</v>
      </c>
      <c r="L40" s="2" t="s">
        <v>30</v>
      </c>
      <c r="M40" s="27">
        <v>45404</v>
      </c>
      <c r="N40" s="70">
        <v>-3.7</v>
      </c>
      <c r="P40" s="2" t="s">
        <v>40</v>
      </c>
      <c r="Q40" s="2" t="s">
        <v>25</v>
      </c>
      <c r="R40" s="27">
        <v>45404</v>
      </c>
      <c r="S40" s="70">
        <v>72</v>
      </c>
      <c r="U40" s="2" t="s">
        <v>1</v>
      </c>
      <c r="V40" s="2" t="s">
        <v>4</v>
      </c>
      <c r="W40" s="27">
        <v>45404</v>
      </c>
      <c r="X40" s="70">
        <v>63</v>
      </c>
      <c r="Z40" s="2" t="s">
        <v>35</v>
      </c>
      <c r="AA40" s="2" t="s">
        <v>34</v>
      </c>
      <c r="AB40" s="27">
        <v>45404</v>
      </c>
      <c r="AC40" s="70">
        <v>34.6</v>
      </c>
    </row>
    <row r="41" spans="1:29" x14ac:dyDescent="0.35">
      <c r="A41" s="2" t="s">
        <v>62</v>
      </c>
      <c r="B41" s="2" t="s">
        <v>27</v>
      </c>
      <c r="C41" s="27">
        <v>45405</v>
      </c>
      <c r="D41" s="70">
        <v>26.9</v>
      </c>
      <c r="F41" s="2" t="s">
        <v>38</v>
      </c>
      <c r="G41" s="2" t="s">
        <v>27</v>
      </c>
      <c r="H41" s="27">
        <v>45405</v>
      </c>
      <c r="I41" s="70">
        <v>15.4</v>
      </c>
      <c r="K41" s="2" t="s">
        <v>72</v>
      </c>
      <c r="L41" s="2" t="s">
        <v>30</v>
      </c>
      <c r="M41" s="27">
        <v>45405</v>
      </c>
      <c r="N41" s="70">
        <v>-6.6</v>
      </c>
      <c r="P41" s="2" t="s">
        <v>40</v>
      </c>
      <c r="Q41" s="2" t="s">
        <v>25</v>
      </c>
      <c r="R41" s="27">
        <v>45405</v>
      </c>
      <c r="S41" s="70">
        <v>80</v>
      </c>
      <c r="U41" s="2" t="s">
        <v>1</v>
      </c>
      <c r="V41" s="2" t="s">
        <v>4</v>
      </c>
      <c r="W41" s="27">
        <v>45405</v>
      </c>
      <c r="X41" s="70">
        <v>60</v>
      </c>
      <c r="Z41" s="2" t="s">
        <v>35</v>
      </c>
      <c r="AA41" s="2" t="s">
        <v>34</v>
      </c>
      <c r="AB41" s="27">
        <v>45405</v>
      </c>
      <c r="AC41" s="70">
        <v>4.4000000000000004</v>
      </c>
    </row>
    <row r="42" spans="1:29" x14ac:dyDescent="0.35">
      <c r="A42" s="2" t="s">
        <v>62</v>
      </c>
      <c r="B42" s="2" t="s">
        <v>27</v>
      </c>
      <c r="C42" s="27">
        <v>45406</v>
      </c>
      <c r="D42" s="70">
        <v>26.2</v>
      </c>
      <c r="F42" s="2" t="s">
        <v>38</v>
      </c>
      <c r="G42" s="2" t="s">
        <v>27</v>
      </c>
      <c r="H42" s="27">
        <v>45406</v>
      </c>
      <c r="I42" s="70">
        <v>14.3</v>
      </c>
      <c r="K42" s="2" t="s">
        <v>72</v>
      </c>
      <c r="L42" s="2" t="s">
        <v>30</v>
      </c>
      <c r="M42" s="27">
        <v>45406</v>
      </c>
      <c r="N42" s="70">
        <v>-5.5</v>
      </c>
      <c r="P42" s="2" t="s">
        <v>40</v>
      </c>
      <c r="Q42" s="2" t="s">
        <v>25</v>
      </c>
      <c r="R42" s="27">
        <v>45406</v>
      </c>
      <c r="S42" s="70">
        <v>77</v>
      </c>
      <c r="U42" s="2" t="s">
        <v>1</v>
      </c>
      <c r="V42" s="2" t="s">
        <v>4</v>
      </c>
      <c r="W42" s="27">
        <v>45406</v>
      </c>
      <c r="X42" s="70">
        <v>51</v>
      </c>
      <c r="Z42" s="2" t="s">
        <v>35</v>
      </c>
      <c r="AA42" s="2" t="s">
        <v>34</v>
      </c>
      <c r="AB42" s="27">
        <v>45406</v>
      </c>
      <c r="AC42" s="70">
        <v>0</v>
      </c>
    </row>
    <row r="43" spans="1:29" x14ac:dyDescent="0.35">
      <c r="A43" s="2" t="s">
        <v>62</v>
      </c>
      <c r="B43" s="2" t="s">
        <v>27</v>
      </c>
      <c r="C43" s="27">
        <v>45407</v>
      </c>
      <c r="D43" s="70">
        <v>27.8</v>
      </c>
      <c r="F43" s="2" t="s">
        <v>38</v>
      </c>
      <c r="G43" s="2" t="s">
        <v>27</v>
      </c>
      <c r="H43" s="27">
        <v>45407</v>
      </c>
      <c r="I43" s="70">
        <v>16.100000000000001</v>
      </c>
      <c r="K43" s="2" t="s">
        <v>72</v>
      </c>
      <c r="L43" s="2" t="s">
        <v>30</v>
      </c>
      <c r="M43" s="27">
        <v>45407</v>
      </c>
      <c r="N43" s="70">
        <v>1.2</v>
      </c>
      <c r="P43" s="2" t="s">
        <v>40</v>
      </c>
      <c r="Q43" s="2" t="s">
        <v>25</v>
      </c>
      <c r="R43" s="27">
        <v>45407</v>
      </c>
      <c r="S43" s="70">
        <v>64</v>
      </c>
      <c r="U43" s="2" t="s">
        <v>1</v>
      </c>
      <c r="V43" s="2" t="s">
        <v>4</v>
      </c>
      <c r="W43" s="27">
        <v>45407</v>
      </c>
      <c r="X43" s="70">
        <v>44</v>
      </c>
      <c r="Z43" s="2" t="s">
        <v>35</v>
      </c>
      <c r="AA43" s="2" t="s">
        <v>34</v>
      </c>
      <c r="AB43" s="27">
        <v>45407</v>
      </c>
      <c r="AC43" s="70">
        <v>1.6</v>
      </c>
    </row>
    <row r="44" spans="1:29" x14ac:dyDescent="0.35">
      <c r="A44" s="2" t="s">
        <v>65</v>
      </c>
      <c r="B44" s="2" t="s">
        <v>64</v>
      </c>
      <c r="C44" s="27">
        <v>45394</v>
      </c>
      <c r="D44" s="70">
        <v>26.6</v>
      </c>
      <c r="F44" s="2" t="s">
        <v>73</v>
      </c>
      <c r="G44" s="2" t="s">
        <v>27</v>
      </c>
      <c r="H44" s="27">
        <v>45394</v>
      </c>
      <c r="I44" s="70">
        <v>15</v>
      </c>
      <c r="K44" s="2" t="s">
        <v>75</v>
      </c>
      <c r="L44" s="2" t="s">
        <v>34</v>
      </c>
      <c r="M44" s="27">
        <v>45394</v>
      </c>
      <c r="N44" s="70">
        <v>-0.8</v>
      </c>
      <c r="P44" s="2" t="s">
        <v>1</v>
      </c>
      <c r="Q44" s="2" t="s">
        <v>4</v>
      </c>
      <c r="R44" s="27">
        <v>45394</v>
      </c>
      <c r="S44" s="70">
        <v>24</v>
      </c>
      <c r="U44" s="2" t="s">
        <v>0</v>
      </c>
      <c r="V44" s="2" t="s">
        <v>4</v>
      </c>
      <c r="W44" s="27">
        <v>45394</v>
      </c>
      <c r="X44" s="70">
        <v>40</v>
      </c>
      <c r="Z44" s="2" t="s">
        <v>39</v>
      </c>
      <c r="AA44" s="2" t="s">
        <v>39</v>
      </c>
      <c r="AB44" s="27">
        <v>45394</v>
      </c>
      <c r="AC44" s="70">
        <v>0</v>
      </c>
    </row>
    <row r="45" spans="1:29" x14ac:dyDescent="0.35">
      <c r="A45" s="2" t="s">
        <v>65</v>
      </c>
      <c r="B45" s="2" t="s">
        <v>64</v>
      </c>
      <c r="C45" s="27">
        <v>45395</v>
      </c>
      <c r="D45" s="70">
        <v>29.4</v>
      </c>
      <c r="F45" s="2" t="s">
        <v>73</v>
      </c>
      <c r="G45" s="2" t="s">
        <v>27</v>
      </c>
      <c r="H45" s="27">
        <v>45395</v>
      </c>
      <c r="I45" s="70">
        <v>14.8</v>
      </c>
      <c r="K45" s="2" t="s">
        <v>75</v>
      </c>
      <c r="L45" s="2" t="s">
        <v>34</v>
      </c>
      <c r="M45" s="27">
        <v>45395</v>
      </c>
      <c r="N45" s="70">
        <v>1.5</v>
      </c>
      <c r="P45" s="2" t="s">
        <v>1</v>
      </c>
      <c r="Q45" s="2" t="s">
        <v>4</v>
      </c>
      <c r="R45" s="27">
        <v>45395</v>
      </c>
      <c r="S45" s="70">
        <v>25</v>
      </c>
      <c r="U45" s="2" t="s">
        <v>0</v>
      </c>
      <c r="V45" s="2" t="s">
        <v>4</v>
      </c>
      <c r="W45" s="27">
        <v>45395</v>
      </c>
      <c r="X45" s="70">
        <v>38</v>
      </c>
      <c r="Z45" s="2" t="s">
        <v>39</v>
      </c>
      <c r="AA45" s="2" t="s">
        <v>39</v>
      </c>
      <c r="AB45" s="27">
        <v>45395</v>
      </c>
      <c r="AC45" s="70">
        <v>0</v>
      </c>
    </row>
    <row r="46" spans="1:29" x14ac:dyDescent="0.35">
      <c r="A46" s="2" t="s">
        <v>65</v>
      </c>
      <c r="B46" s="2" t="s">
        <v>64</v>
      </c>
      <c r="C46" s="27">
        <v>45396</v>
      </c>
      <c r="D46" s="70">
        <v>29.1</v>
      </c>
      <c r="F46" s="2" t="s">
        <v>73</v>
      </c>
      <c r="G46" s="2" t="s">
        <v>27</v>
      </c>
      <c r="H46" s="27">
        <v>45396</v>
      </c>
      <c r="I46" s="70">
        <v>16.899999999999999</v>
      </c>
      <c r="K46" s="2" t="s">
        <v>75</v>
      </c>
      <c r="L46" s="2" t="s">
        <v>34</v>
      </c>
      <c r="M46" s="27">
        <v>45396</v>
      </c>
      <c r="N46" s="70">
        <v>2.7</v>
      </c>
      <c r="P46" s="2" t="s">
        <v>1</v>
      </c>
      <c r="Q46" s="2" t="s">
        <v>4</v>
      </c>
      <c r="R46" s="27">
        <v>45396</v>
      </c>
      <c r="S46" s="70">
        <v>32</v>
      </c>
      <c r="U46" s="2" t="s">
        <v>0</v>
      </c>
      <c r="V46" s="2" t="s">
        <v>4</v>
      </c>
      <c r="W46" s="27">
        <v>45396</v>
      </c>
      <c r="X46" s="70">
        <v>36</v>
      </c>
      <c r="Z46" s="2" t="s">
        <v>39</v>
      </c>
      <c r="AA46" s="2" t="s">
        <v>39</v>
      </c>
      <c r="AB46" s="27">
        <v>45396</v>
      </c>
      <c r="AC46" s="70">
        <v>0</v>
      </c>
    </row>
    <row r="47" spans="1:29" x14ac:dyDescent="0.35">
      <c r="A47" s="2" t="s">
        <v>65</v>
      </c>
      <c r="B47" s="2" t="s">
        <v>64</v>
      </c>
      <c r="C47" s="27">
        <v>45397</v>
      </c>
      <c r="D47" s="70">
        <v>31.6</v>
      </c>
      <c r="F47" s="2" t="s">
        <v>73</v>
      </c>
      <c r="G47" s="2" t="s">
        <v>27</v>
      </c>
      <c r="H47" s="27">
        <v>45397</v>
      </c>
      <c r="I47" s="70">
        <v>17.100000000000001</v>
      </c>
      <c r="K47" s="2" t="s">
        <v>75</v>
      </c>
      <c r="L47" s="2" t="s">
        <v>34</v>
      </c>
      <c r="M47" s="27">
        <v>45397</v>
      </c>
      <c r="N47" s="70">
        <v>3.8</v>
      </c>
      <c r="P47" s="2" t="s">
        <v>1</v>
      </c>
      <c r="Q47" s="2" t="s">
        <v>4</v>
      </c>
      <c r="R47" s="27">
        <v>45397</v>
      </c>
      <c r="S47" s="70">
        <v>72</v>
      </c>
      <c r="U47" s="2" t="s">
        <v>0</v>
      </c>
      <c r="V47" s="2" t="s">
        <v>4</v>
      </c>
      <c r="W47" s="27">
        <v>45397</v>
      </c>
      <c r="X47" s="70">
        <v>47</v>
      </c>
      <c r="Z47" s="2" t="s">
        <v>39</v>
      </c>
      <c r="AA47" s="2" t="s">
        <v>39</v>
      </c>
      <c r="AB47" s="27">
        <v>45397</v>
      </c>
      <c r="AC47" s="70">
        <v>7.6</v>
      </c>
    </row>
    <row r="48" spans="1:29" x14ac:dyDescent="0.35">
      <c r="A48" s="2" t="s">
        <v>65</v>
      </c>
      <c r="B48" s="2" t="s">
        <v>64</v>
      </c>
      <c r="C48" s="27">
        <v>45398</v>
      </c>
      <c r="D48" s="70">
        <v>34.4</v>
      </c>
      <c r="F48" s="2" t="s">
        <v>73</v>
      </c>
      <c r="G48" s="2" t="s">
        <v>27</v>
      </c>
      <c r="H48" s="27">
        <v>45398</v>
      </c>
      <c r="I48" s="70">
        <v>19.100000000000001</v>
      </c>
      <c r="K48" s="2" t="s">
        <v>75</v>
      </c>
      <c r="L48" s="2" t="s">
        <v>34</v>
      </c>
      <c r="M48" s="27">
        <v>45398</v>
      </c>
      <c r="N48" s="70">
        <v>6.9</v>
      </c>
      <c r="P48" s="2" t="s">
        <v>1</v>
      </c>
      <c r="Q48" s="2" t="s">
        <v>4</v>
      </c>
      <c r="R48" s="27">
        <v>45398</v>
      </c>
      <c r="S48" s="70">
        <v>102</v>
      </c>
      <c r="U48" s="2" t="s">
        <v>0</v>
      </c>
      <c r="V48" s="2" t="s">
        <v>4</v>
      </c>
      <c r="W48" s="27">
        <v>45398</v>
      </c>
      <c r="X48" s="70">
        <v>69</v>
      </c>
      <c r="Z48" s="2" t="s">
        <v>39</v>
      </c>
      <c r="AA48" s="2" t="s">
        <v>39</v>
      </c>
      <c r="AB48" s="27">
        <v>45398</v>
      </c>
      <c r="AC48" s="70">
        <v>8.1999999999999993</v>
      </c>
    </row>
    <row r="49" spans="1:29" x14ac:dyDescent="0.35">
      <c r="A49" s="2" t="s">
        <v>65</v>
      </c>
      <c r="B49" s="2" t="s">
        <v>64</v>
      </c>
      <c r="C49" s="27">
        <v>45399</v>
      </c>
      <c r="D49" s="70">
        <v>26.1</v>
      </c>
      <c r="F49" s="2" t="s">
        <v>73</v>
      </c>
      <c r="G49" s="2" t="s">
        <v>27</v>
      </c>
      <c r="H49" s="27">
        <v>45399</v>
      </c>
      <c r="I49" s="70">
        <v>19</v>
      </c>
      <c r="K49" s="2" t="s">
        <v>75</v>
      </c>
      <c r="L49" s="2" t="s">
        <v>34</v>
      </c>
      <c r="M49" s="27">
        <v>45399</v>
      </c>
      <c r="N49" s="70">
        <v>3.9</v>
      </c>
      <c r="P49" s="2" t="s">
        <v>1</v>
      </c>
      <c r="Q49" s="2" t="s">
        <v>4</v>
      </c>
      <c r="R49" s="27">
        <v>45399</v>
      </c>
      <c r="S49" s="70">
        <v>82</v>
      </c>
      <c r="U49" s="2" t="s">
        <v>0</v>
      </c>
      <c r="V49" s="2" t="s">
        <v>4</v>
      </c>
      <c r="W49" s="27">
        <v>45399</v>
      </c>
      <c r="X49" s="70">
        <v>57</v>
      </c>
      <c r="Z49" s="2" t="s">
        <v>39</v>
      </c>
      <c r="AA49" s="2" t="s">
        <v>39</v>
      </c>
      <c r="AB49" s="27">
        <v>45399</v>
      </c>
      <c r="AC49" s="70">
        <v>12.2</v>
      </c>
    </row>
    <row r="50" spans="1:29" x14ac:dyDescent="0.35">
      <c r="A50" s="2" t="s">
        <v>65</v>
      </c>
      <c r="B50" s="2" t="s">
        <v>64</v>
      </c>
      <c r="C50" s="27">
        <v>45400</v>
      </c>
      <c r="D50" s="70">
        <v>27.2</v>
      </c>
      <c r="F50" s="2" t="s">
        <v>73</v>
      </c>
      <c r="G50" s="2" t="s">
        <v>27</v>
      </c>
      <c r="H50" s="27">
        <v>45400</v>
      </c>
      <c r="I50" s="70">
        <v>15.8</v>
      </c>
      <c r="K50" s="2" t="s">
        <v>75</v>
      </c>
      <c r="L50" s="2" t="s">
        <v>34</v>
      </c>
      <c r="M50" s="27">
        <v>45400</v>
      </c>
      <c r="N50" s="70">
        <v>-2.2000000000000002</v>
      </c>
      <c r="P50" s="2" t="s">
        <v>1</v>
      </c>
      <c r="Q50" s="2" t="s">
        <v>4</v>
      </c>
      <c r="R50" s="27">
        <v>45400</v>
      </c>
      <c r="S50" s="70">
        <v>94</v>
      </c>
      <c r="U50" s="2" t="s">
        <v>0</v>
      </c>
      <c r="V50" s="2" t="s">
        <v>4</v>
      </c>
      <c r="W50" s="27">
        <v>45400</v>
      </c>
      <c r="X50" s="70">
        <v>66</v>
      </c>
      <c r="Z50" s="2" t="s">
        <v>39</v>
      </c>
      <c r="AA50" s="2" t="s">
        <v>39</v>
      </c>
      <c r="AB50" s="27">
        <v>45400</v>
      </c>
      <c r="AC50" s="70">
        <v>2.4</v>
      </c>
    </row>
    <row r="51" spans="1:29" x14ac:dyDescent="0.35">
      <c r="A51" s="2" t="s">
        <v>65</v>
      </c>
      <c r="B51" s="2" t="s">
        <v>64</v>
      </c>
      <c r="C51" s="27">
        <v>45401</v>
      </c>
      <c r="D51" s="70">
        <v>21</v>
      </c>
      <c r="F51" s="2" t="s">
        <v>73</v>
      </c>
      <c r="G51" s="2" t="s">
        <v>27</v>
      </c>
      <c r="H51" s="27">
        <v>45401</v>
      </c>
      <c r="I51" s="70">
        <v>16.3</v>
      </c>
      <c r="K51" s="2" t="s">
        <v>75</v>
      </c>
      <c r="L51" s="2" t="s">
        <v>34</v>
      </c>
      <c r="M51" s="27">
        <v>45401</v>
      </c>
      <c r="N51" s="70">
        <v>-2</v>
      </c>
      <c r="P51" s="2" t="s">
        <v>1</v>
      </c>
      <c r="Q51" s="2" t="s">
        <v>4</v>
      </c>
      <c r="R51" s="27">
        <v>45401</v>
      </c>
      <c r="S51" s="70">
        <v>46</v>
      </c>
      <c r="U51" s="2" t="s">
        <v>0</v>
      </c>
      <c r="V51" s="2" t="s">
        <v>4</v>
      </c>
      <c r="W51" s="27">
        <v>45401</v>
      </c>
      <c r="X51" s="70">
        <v>34</v>
      </c>
      <c r="Z51" s="2" t="s">
        <v>39</v>
      </c>
      <c r="AA51" s="2" t="s">
        <v>39</v>
      </c>
      <c r="AB51" s="27">
        <v>45401</v>
      </c>
      <c r="AC51" s="70">
        <v>0</v>
      </c>
    </row>
    <row r="52" spans="1:29" x14ac:dyDescent="0.35">
      <c r="A52" s="2" t="s">
        <v>65</v>
      </c>
      <c r="B52" s="2" t="s">
        <v>64</v>
      </c>
      <c r="C52" s="27">
        <v>45402</v>
      </c>
      <c r="D52" s="70">
        <v>24</v>
      </c>
      <c r="F52" s="2" t="s">
        <v>73</v>
      </c>
      <c r="G52" s="2" t="s">
        <v>27</v>
      </c>
      <c r="H52" s="27">
        <v>45402</v>
      </c>
      <c r="I52" s="70">
        <v>15.1</v>
      </c>
      <c r="K52" s="2" t="s">
        <v>75</v>
      </c>
      <c r="L52" s="2" t="s">
        <v>34</v>
      </c>
      <c r="M52" s="27">
        <v>45402</v>
      </c>
      <c r="N52" s="70">
        <v>-1.7</v>
      </c>
      <c r="P52" s="2" t="s">
        <v>1</v>
      </c>
      <c r="Q52" s="2" t="s">
        <v>4</v>
      </c>
      <c r="R52" s="27">
        <v>45402</v>
      </c>
      <c r="S52" s="70">
        <v>69</v>
      </c>
      <c r="U52" s="2" t="s">
        <v>0</v>
      </c>
      <c r="V52" s="2" t="s">
        <v>4</v>
      </c>
      <c r="W52" s="27">
        <v>45402</v>
      </c>
      <c r="X52" s="70">
        <v>49</v>
      </c>
      <c r="Z52" s="2" t="s">
        <v>39</v>
      </c>
      <c r="AA52" s="2" t="s">
        <v>39</v>
      </c>
      <c r="AB52" s="27">
        <v>45402</v>
      </c>
      <c r="AC52" s="70">
        <v>0</v>
      </c>
    </row>
    <row r="53" spans="1:29" x14ac:dyDescent="0.35">
      <c r="A53" s="2" t="s">
        <v>65</v>
      </c>
      <c r="B53" s="2" t="s">
        <v>64</v>
      </c>
      <c r="C53" s="27">
        <v>45403</v>
      </c>
      <c r="D53" s="70">
        <v>24.4</v>
      </c>
      <c r="F53" s="2" t="s">
        <v>73</v>
      </c>
      <c r="G53" s="2" t="s">
        <v>27</v>
      </c>
      <c r="H53" s="27">
        <v>45403</v>
      </c>
      <c r="I53" s="70">
        <v>13.7</v>
      </c>
      <c r="K53" s="2" t="s">
        <v>75</v>
      </c>
      <c r="L53" s="2" t="s">
        <v>34</v>
      </c>
      <c r="M53" s="27">
        <v>45403</v>
      </c>
      <c r="N53" s="70">
        <v>2.4</v>
      </c>
      <c r="P53" s="2" t="s">
        <v>1</v>
      </c>
      <c r="Q53" s="2" t="s">
        <v>4</v>
      </c>
      <c r="R53" s="27">
        <v>45403</v>
      </c>
      <c r="S53" s="70">
        <v>90</v>
      </c>
      <c r="U53" s="2" t="s">
        <v>0</v>
      </c>
      <c r="V53" s="2" t="s">
        <v>4</v>
      </c>
      <c r="W53" s="27">
        <v>45403</v>
      </c>
      <c r="X53" s="70">
        <v>40</v>
      </c>
      <c r="Z53" s="2" t="s">
        <v>39</v>
      </c>
      <c r="AA53" s="2" t="s">
        <v>39</v>
      </c>
      <c r="AB53" s="27">
        <v>45403</v>
      </c>
      <c r="AC53" s="70">
        <v>0</v>
      </c>
    </row>
    <row r="54" spans="1:29" x14ac:dyDescent="0.35">
      <c r="A54" s="2" t="s">
        <v>65</v>
      </c>
      <c r="B54" s="2" t="s">
        <v>64</v>
      </c>
      <c r="C54" s="27">
        <v>45404</v>
      </c>
      <c r="D54" s="70">
        <v>23.5</v>
      </c>
      <c r="F54" s="2" t="s">
        <v>73</v>
      </c>
      <c r="G54" s="2" t="s">
        <v>27</v>
      </c>
      <c r="H54" s="27">
        <v>45404</v>
      </c>
      <c r="I54" s="70">
        <v>14.6</v>
      </c>
      <c r="K54" s="2" t="s">
        <v>75</v>
      </c>
      <c r="L54" s="2" t="s">
        <v>34</v>
      </c>
      <c r="M54" s="27">
        <v>45404</v>
      </c>
      <c r="N54" s="70">
        <v>3.3</v>
      </c>
      <c r="P54" s="2" t="s">
        <v>1</v>
      </c>
      <c r="Q54" s="2" t="s">
        <v>4</v>
      </c>
      <c r="R54" s="27">
        <v>45404</v>
      </c>
      <c r="S54" s="70">
        <v>87</v>
      </c>
      <c r="U54" s="2" t="s">
        <v>0</v>
      </c>
      <c r="V54" s="2" t="s">
        <v>4</v>
      </c>
      <c r="W54" s="27">
        <v>45404</v>
      </c>
      <c r="X54" s="70">
        <v>55</v>
      </c>
      <c r="Z54" s="2" t="s">
        <v>39</v>
      </c>
      <c r="AA54" s="2" t="s">
        <v>39</v>
      </c>
      <c r="AB54" s="27">
        <v>45404</v>
      </c>
      <c r="AC54" s="70">
        <v>0</v>
      </c>
    </row>
    <row r="55" spans="1:29" x14ac:dyDescent="0.35">
      <c r="A55" s="2" t="s">
        <v>65</v>
      </c>
      <c r="B55" s="2" t="s">
        <v>64</v>
      </c>
      <c r="C55" s="27">
        <v>45405</v>
      </c>
      <c r="D55" s="70">
        <v>22.8</v>
      </c>
      <c r="F55" s="2" t="s">
        <v>73</v>
      </c>
      <c r="G55" s="2" t="s">
        <v>27</v>
      </c>
      <c r="H55" s="27">
        <v>45405</v>
      </c>
      <c r="I55" s="70">
        <v>14.3</v>
      </c>
      <c r="K55" s="2" t="s">
        <v>75</v>
      </c>
      <c r="L55" s="2" t="s">
        <v>34</v>
      </c>
      <c r="M55" s="27">
        <v>45405</v>
      </c>
      <c r="N55" s="70">
        <v>-3.2</v>
      </c>
      <c r="P55" s="2" t="s">
        <v>1</v>
      </c>
      <c r="Q55" s="2" t="s">
        <v>4</v>
      </c>
      <c r="R55" s="27">
        <v>45405</v>
      </c>
      <c r="S55" s="70">
        <v>80</v>
      </c>
      <c r="U55" s="2" t="s">
        <v>0</v>
      </c>
      <c r="V55" s="2" t="s">
        <v>4</v>
      </c>
      <c r="W55" s="27">
        <v>45405</v>
      </c>
      <c r="X55" s="70">
        <v>72</v>
      </c>
      <c r="Z55" s="2" t="s">
        <v>39</v>
      </c>
      <c r="AA55" s="2" t="s">
        <v>39</v>
      </c>
      <c r="AB55" s="27">
        <v>45405</v>
      </c>
      <c r="AC55" s="70">
        <v>27.3</v>
      </c>
    </row>
    <row r="56" spans="1:29" x14ac:dyDescent="0.35">
      <c r="A56" s="2" t="s">
        <v>65</v>
      </c>
      <c r="B56" s="2" t="s">
        <v>64</v>
      </c>
      <c r="C56" s="27">
        <v>45406</v>
      </c>
      <c r="D56" s="70">
        <v>25.2</v>
      </c>
      <c r="F56" s="2" t="s">
        <v>73</v>
      </c>
      <c r="G56" s="2" t="s">
        <v>27</v>
      </c>
      <c r="H56" s="27">
        <v>45406</v>
      </c>
      <c r="I56" s="70">
        <v>13.8</v>
      </c>
      <c r="K56" s="2" t="s">
        <v>75</v>
      </c>
      <c r="L56" s="2" t="s">
        <v>34</v>
      </c>
      <c r="M56" s="27">
        <v>45406</v>
      </c>
      <c r="N56" s="70">
        <v>-6</v>
      </c>
      <c r="P56" s="2" t="s">
        <v>1</v>
      </c>
      <c r="Q56" s="2" t="s">
        <v>4</v>
      </c>
      <c r="R56" s="27">
        <v>45406</v>
      </c>
      <c r="S56" s="70">
        <v>72</v>
      </c>
      <c r="U56" s="2" t="s">
        <v>0</v>
      </c>
      <c r="V56" s="2" t="s">
        <v>4</v>
      </c>
      <c r="W56" s="27">
        <v>45406</v>
      </c>
      <c r="X56" s="70">
        <v>66</v>
      </c>
      <c r="Z56" s="2" t="s">
        <v>39</v>
      </c>
      <c r="AA56" s="2" t="s">
        <v>39</v>
      </c>
      <c r="AB56" s="27">
        <v>45406</v>
      </c>
      <c r="AC56" s="70">
        <v>0</v>
      </c>
    </row>
    <row r="57" spans="1:29" x14ac:dyDescent="0.35">
      <c r="A57" s="2" t="s">
        <v>65</v>
      </c>
      <c r="B57" s="2" t="s">
        <v>64</v>
      </c>
      <c r="C57" s="27">
        <v>45407</v>
      </c>
      <c r="D57" s="70">
        <v>25.6</v>
      </c>
      <c r="F57" s="2" t="s">
        <v>73</v>
      </c>
      <c r="G57" s="2" t="s">
        <v>27</v>
      </c>
      <c r="H57" s="27">
        <v>45407</v>
      </c>
      <c r="I57" s="70">
        <v>13.7</v>
      </c>
      <c r="K57" s="2" t="s">
        <v>75</v>
      </c>
      <c r="L57" s="2" t="s">
        <v>34</v>
      </c>
      <c r="M57" s="27">
        <v>45407</v>
      </c>
      <c r="N57" s="70">
        <v>-2.1</v>
      </c>
      <c r="P57" s="2" t="s">
        <v>1</v>
      </c>
      <c r="Q57" s="2" t="s">
        <v>4</v>
      </c>
      <c r="R57" s="27">
        <v>45407</v>
      </c>
      <c r="S57" s="70">
        <v>61</v>
      </c>
      <c r="U57" s="2" t="s">
        <v>0</v>
      </c>
      <c r="V57" s="2" t="s">
        <v>4</v>
      </c>
      <c r="W57" s="27">
        <v>45407</v>
      </c>
      <c r="X57" s="70">
        <v>40</v>
      </c>
      <c r="Z57" s="2" t="s">
        <v>39</v>
      </c>
      <c r="AA57" s="2" t="s">
        <v>39</v>
      </c>
      <c r="AB57" s="27">
        <v>45407</v>
      </c>
      <c r="AC57" s="70">
        <v>7.4</v>
      </c>
    </row>
    <row r="58" spans="1:29" x14ac:dyDescent="0.35">
      <c r="A58" s="2" t="s">
        <v>67</v>
      </c>
      <c r="B58" s="2" t="s">
        <v>52</v>
      </c>
      <c r="C58" s="27">
        <v>45394</v>
      </c>
      <c r="D58" s="70">
        <v>33.9</v>
      </c>
      <c r="F58" s="2" t="s">
        <v>49</v>
      </c>
      <c r="G58" s="2" t="s">
        <v>27</v>
      </c>
      <c r="H58" s="27">
        <v>45394</v>
      </c>
      <c r="I58" s="70">
        <v>13.1</v>
      </c>
      <c r="K58" s="2" t="s">
        <v>39</v>
      </c>
      <c r="L58" s="2" t="s">
        <v>39</v>
      </c>
      <c r="M58" s="27">
        <v>45394</v>
      </c>
      <c r="N58" s="70">
        <v>2.1</v>
      </c>
      <c r="P58" s="2" t="s">
        <v>75</v>
      </c>
      <c r="Q58" s="2" t="s">
        <v>34</v>
      </c>
      <c r="R58" s="27">
        <v>45394</v>
      </c>
      <c r="S58" s="70">
        <v>31</v>
      </c>
      <c r="U58" s="2" t="s">
        <v>58</v>
      </c>
      <c r="V58" s="2" t="s">
        <v>34</v>
      </c>
      <c r="W58" s="27">
        <v>45394</v>
      </c>
      <c r="X58" s="70">
        <v>28</v>
      </c>
      <c r="Z58" s="2" t="s">
        <v>50</v>
      </c>
      <c r="AA58" s="2" t="s">
        <v>50</v>
      </c>
      <c r="AB58" s="27">
        <v>45394</v>
      </c>
      <c r="AC58" s="70">
        <v>0</v>
      </c>
    </row>
    <row r="59" spans="1:29" x14ac:dyDescent="0.35">
      <c r="A59" s="2" t="s">
        <v>67</v>
      </c>
      <c r="B59" s="2" t="s">
        <v>52</v>
      </c>
      <c r="C59" s="27">
        <v>45395</v>
      </c>
      <c r="D59" s="70">
        <v>33.200000000000003</v>
      </c>
      <c r="F59" s="2" t="s">
        <v>49</v>
      </c>
      <c r="G59" s="2" t="s">
        <v>27</v>
      </c>
      <c r="H59" s="27">
        <v>45395</v>
      </c>
      <c r="I59" s="70">
        <v>13.3</v>
      </c>
      <c r="K59" s="2" t="s">
        <v>39</v>
      </c>
      <c r="L59" s="2" t="s">
        <v>39</v>
      </c>
      <c r="M59" s="27">
        <v>45395</v>
      </c>
      <c r="N59" s="70">
        <v>1.6</v>
      </c>
      <c r="P59" s="2" t="s">
        <v>75</v>
      </c>
      <c r="Q59" s="2" t="s">
        <v>34</v>
      </c>
      <c r="R59" s="27">
        <v>45395</v>
      </c>
      <c r="S59" s="70">
        <v>33</v>
      </c>
      <c r="U59" s="2" t="s">
        <v>58</v>
      </c>
      <c r="V59" s="2" t="s">
        <v>34</v>
      </c>
      <c r="W59" s="27">
        <v>45395</v>
      </c>
      <c r="X59" s="70">
        <v>27</v>
      </c>
      <c r="Z59" s="2" t="s">
        <v>50</v>
      </c>
      <c r="AA59" s="2" t="s">
        <v>50</v>
      </c>
      <c r="AB59" s="27">
        <v>45395</v>
      </c>
      <c r="AC59" s="70">
        <v>0</v>
      </c>
    </row>
    <row r="60" spans="1:29" x14ac:dyDescent="0.35">
      <c r="A60" s="2" t="s">
        <v>67</v>
      </c>
      <c r="B60" s="2" t="s">
        <v>52</v>
      </c>
      <c r="C60" s="27">
        <v>45396</v>
      </c>
      <c r="D60" s="70">
        <v>32.6</v>
      </c>
      <c r="F60" s="2" t="s">
        <v>49</v>
      </c>
      <c r="G60" s="2" t="s">
        <v>27</v>
      </c>
      <c r="H60" s="27">
        <v>45396</v>
      </c>
      <c r="I60" s="70">
        <v>15.3</v>
      </c>
      <c r="K60" s="2" t="s">
        <v>39</v>
      </c>
      <c r="L60" s="2" t="s">
        <v>39</v>
      </c>
      <c r="M60" s="27">
        <v>45396</v>
      </c>
      <c r="N60" s="70">
        <v>4.2</v>
      </c>
      <c r="P60" s="2" t="s">
        <v>75</v>
      </c>
      <c r="Q60" s="2" t="s">
        <v>34</v>
      </c>
      <c r="R60" s="27">
        <v>45396</v>
      </c>
      <c r="S60" s="70">
        <v>44</v>
      </c>
      <c r="U60" s="2" t="s">
        <v>58</v>
      </c>
      <c r="V60" s="2" t="s">
        <v>34</v>
      </c>
      <c r="W60" s="27">
        <v>45396</v>
      </c>
      <c r="X60" s="70">
        <v>30</v>
      </c>
      <c r="Z60" s="2" t="s">
        <v>50</v>
      </c>
      <c r="AA60" s="2" t="s">
        <v>50</v>
      </c>
      <c r="AB60" s="27">
        <v>45396</v>
      </c>
      <c r="AC60" s="70">
        <v>0</v>
      </c>
    </row>
    <row r="61" spans="1:29" x14ac:dyDescent="0.35">
      <c r="A61" s="2" t="s">
        <v>67</v>
      </c>
      <c r="B61" s="2" t="s">
        <v>52</v>
      </c>
      <c r="C61" s="27">
        <v>45397</v>
      </c>
      <c r="D61" s="70">
        <v>26.4</v>
      </c>
      <c r="F61" s="2" t="s">
        <v>49</v>
      </c>
      <c r="G61" s="2" t="s">
        <v>27</v>
      </c>
      <c r="H61" s="27">
        <v>45397</v>
      </c>
      <c r="I61" s="70">
        <v>14.8</v>
      </c>
      <c r="K61" s="2" t="s">
        <v>39</v>
      </c>
      <c r="L61" s="2" t="s">
        <v>39</v>
      </c>
      <c r="M61" s="27">
        <v>45397</v>
      </c>
      <c r="N61" s="70">
        <v>3.3</v>
      </c>
      <c r="P61" s="2" t="s">
        <v>75</v>
      </c>
      <c r="Q61" s="2" t="s">
        <v>34</v>
      </c>
      <c r="R61" s="27">
        <v>45397</v>
      </c>
      <c r="S61" s="70">
        <v>59</v>
      </c>
      <c r="U61" s="2" t="s">
        <v>58</v>
      </c>
      <c r="V61" s="2" t="s">
        <v>34</v>
      </c>
      <c r="W61" s="27">
        <v>45397</v>
      </c>
      <c r="X61" s="70">
        <v>42</v>
      </c>
      <c r="Z61" s="2" t="s">
        <v>50</v>
      </c>
      <c r="AA61" s="2" t="s">
        <v>50</v>
      </c>
      <c r="AB61" s="27">
        <v>45397</v>
      </c>
      <c r="AC61" s="70">
        <v>0</v>
      </c>
    </row>
    <row r="62" spans="1:29" x14ac:dyDescent="0.35">
      <c r="A62" s="2" t="s">
        <v>67</v>
      </c>
      <c r="B62" s="2" t="s">
        <v>52</v>
      </c>
      <c r="C62" s="27">
        <v>45398</v>
      </c>
      <c r="D62" s="70">
        <v>24.7</v>
      </c>
      <c r="F62" s="2" t="s">
        <v>49</v>
      </c>
      <c r="G62" s="2" t="s">
        <v>27</v>
      </c>
      <c r="H62" s="27">
        <v>45398</v>
      </c>
      <c r="I62" s="70">
        <v>18.399999999999999</v>
      </c>
      <c r="K62" s="2" t="s">
        <v>39</v>
      </c>
      <c r="L62" s="2" t="s">
        <v>39</v>
      </c>
      <c r="M62" s="27">
        <v>45398</v>
      </c>
      <c r="N62" s="70">
        <v>-0.3</v>
      </c>
      <c r="P62" s="2" t="s">
        <v>75</v>
      </c>
      <c r="Q62" s="2" t="s">
        <v>34</v>
      </c>
      <c r="R62" s="27">
        <v>45398</v>
      </c>
      <c r="S62" s="70">
        <v>81</v>
      </c>
      <c r="U62" s="2" t="s">
        <v>58</v>
      </c>
      <c r="V62" s="2" t="s">
        <v>34</v>
      </c>
      <c r="W62" s="27">
        <v>45398</v>
      </c>
      <c r="X62" s="70">
        <v>49</v>
      </c>
      <c r="Z62" s="2" t="s">
        <v>50</v>
      </c>
      <c r="AA62" s="2" t="s">
        <v>50</v>
      </c>
      <c r="AB62" s="27">
        <v>45398</v>
      </c>
      <c r="AC62" s="70">
        <v>0.4</v>
      </c>
    </row>
    <row r="63" spans="1:29" x14ac:dyDescent="0.35">
      <c r="A63" s="2" t="s">
        <v>67</v>
      </c>
      <c r="B63" s="2" t="s">
        <v>52</v>
      </c>
      <c r="C63" s="27">
        <v>45399</v>
      </c>
      <c r="D63" s="70">
        <v>24.5</v>
      </c>
      <c r="F63" s="2" t="s">
        <v>49</v>
      </c>
      <c r="G63" s="2" t="s">
        <v>27</v>
      </c>
      <c r="H63" s="27">
        <v>45399</v>
      </c>
      <c r="I63" s="70">
        <v>16.5</v>
      </c>
      <c r="K63" s="2" t="s">
        <v>39</v>
      </c>
      <c r="L63" s="2" t="s">
        <v>39</v>
      </c>
      <c r="M63" s="27">
        <v>45399</v>
      </c>
      <c r="N63" s="70">
        <v>-2</v>
      </c>
      <c r="P63" s="2" t="s">
        <v>75</v>
      </c>
      <c r="Q63" s="2" t="s">
        <v>34</v>
      </c>
      <c r="R63" s="27">
        <v>45399</v>
      </c>
      <c r="S63" s="70">
        <v>97</v>
      </c>
      <c r="U63" s="2" t="s">
        <v>58</v>
      </c>
      <c r="V63" s="2" t="s">
        <v>34</v>
      </c>
      <c r="W63" s="27">
        <v>45399</v>
      </c>
      <c r="X63" s="70">
        <v>46</v>
      </c>
      <c r="Z63" s="2" t="s">
        <v>50</v>
      </c>
      <c r="AA63" s="2" t="s">
        <v>50</v>
      </c>
      <c r="AB63" s="27">
        <v>45399</v>
      </c>
      <c r="AC63" s="70">
        <v>3.8</v>
      </c>
    </row>
    <row r="64" spans="1:29" x14ac:dyDescent="0.35">
      <c r="A64" s="2" t="s">
        <v>67</v>
      </c>
      <c r="B64" s="2" t="s">
        <v>52</v>
      </c>
      <c r="C64" s="27">
        <v>45400</v>
      </c>
      <c r="D64" s="70">
        <v>26.5</v>
      </c>
      <c r="F64" s="2" t="s">
        <v>49</v>
      </c>
      <c r="G64" s="2" t="s">
        <v>27</v>
      </c>
      <c r="H64" s="27">
        <v>45400</v>
      </c>
      <c r="I64" s="70">
        <v>15.3</v>
      </c>
      <c r="K64" s="2" t="s">
        <v>39</v>
      </c>
      <c r="L64" s="2" t="s">
        <v>39</v>
      </c>
      <c r="M64" s="27">
        <v>45400</v>
      </c>
      <c r="N64" s="70">
        <v>-1.8</v>
      </c>
      <c r="P64" s="2" t="s">
        <v>75</v>
      </c>
      <c r="Q64" s="2" t="s">
        <v>34</v>
      </c>
      <c r="R64" s="27">
        <v>45400</v>
      </c>
      <c r="S64" s="70">
        <v>62</v>
      </c>
      <c r="U64" s="2" t="s">
        <v>58</v>
      </c>
      <c r="V64" s="2" t="s">
        <v>34</v>
      </c>
      <c r="W64" s="27">
        <v>45400</v>
      </c>
      <c r="X64" s="70">
        <v>71</v>
      </c>
      <c r="Z64" s="2" t="s">
        <v>50</v>
      </c>
      <c r="AA64" s="2" t="s">
        <v>50</v>
      </c>
      <c r="AB64" s="27">
        <v>45400</v>
      </c>
      <c r="AC64" s="70">
        <v>18.8</v>
      </c>
    </row>
    <row r="65" spans="1:29" x14ac:dyDescent="0.35">
      <c r="A65" s="2" t="s">
        <v>67</v>
      </c>
      <c r="B65" s="2" t="s">
        <v>52</v>
      </c>
      <c r="C65" s="27">
        <v>45401</v>
      </c>
      <c r="D65" s="70">
        <v>29.3</v>
      </c>
      <c r="F65" s="2" t="s">
        <v>49</v>
      </c>
      <c r="G65" s="2" t="s">
        <v>27</v>
      </c>
      <c r="H65" s="27">
        <v>45401</v>
      </c>
      <c r="I65" s="70">
        <v>13.7</v>
      </c>
      <c r="K65" s="2" t="s">
        <v>39</v>
      </c>
      <c r="L65" s="2" t="s">
        <v>39</v>
      </c>
      <c r="M65" s="27">
        <v>45401</v>
      </c>
      <c r="N65" s="70">
        <v>-4.8</v>
      </c>
      <c r="P65" s="2" t="s">
        <v>75</v>
      </c>
      <c r="Q65" s="2" t="s">
        <v>34</v>
      </c>
      <c r="R65" s="27">
        <v>45401</v>
      </c>
      <c r="S65" s="70">
        <v>45</v>
      </c>
      <c r="U65" s="2" t="s">
        <v>58</v>
      </c>
      <c r="V65" s="2" t="s">
        <v>34</v>
      </c>
      <c r="W65" s="27">
        <v>45401</v>
      </c>
      <c r="X65" s="70">
        <v>39</v>
      </c>
      <c r="Z65" s="2" t="s">
        <v>50</v>
      </c>
      <c r="AA65" s="2" t="s">
        <v>50</v>
      </c>
      <c r="AB65" s="27">
        <v>45401</v>
      </c>
      <c r="AC65" s="70">
        <v>0.6</v>
      </c>
    </row>
    <row r="66" spans="1:29" x14ac:dyDescent="0.35">
      <c r="A66" s="2" t="s">
        <v>67</v>
      </c>
      <c r="B66" s="2" t="s">
        <v>52</v>
      </c>
      <c r="C66" s="27">
        <v>45402</v>
      </c>
      <c r="D66" s="70">
        <v>31</v>
      </c>
      <c r="F66" s="2" t="s">
        <v>49</v>
      </c>
      <c r="G66" s="2" t="s">
        <v>27</v>
      </c>
      <c r="H66" s="27">
        <v>45402</v>
      </c>
      <c r="I66" s="70">
        <v>15.8</v>
      </c>
      <c r="K66" s="2" t="s">
        <v>39</v>
      </c>
      <c r="L66" s="2" t="s">
        <v>39</v>
      </c>
      <c r="M66" s="27">
        <v>45402</v>
      </c>
      <c r="N66" s="70">
        <v>-1.5</v>
      </c>
      <c r="P66" s="2" t="s">
        <v>75</v>
      </c>
      <c r="Q66" s="2" t="s">
        <v>34</v>
      </c>
      <c r="R66" s="27">
        <v>45402</v>
      </c>
      <c r="S66" s="70">
        <v>39</v>
      </c>
      <c r="U66" s="2" t="s">
        <v>58</v>
      </c>
      <c r="V66" s="2" t="s">
        <v>34</v>
      </c>
      <c r="W66" s="27">
        <v>45402</v>
      </c>
      <c r="X66" s="70">
        <v>48</v>
      </c>
      <c r="Z66" s="2" t="s">
        <v>50</v>
      </c>
      <c r="AA66" s="2" t="s">
        <v>50</v>
      </c>
      <c r="AB66" s="27">
        <v>45402</v>
      </c>
      <c r="AC66" s="70">
        <v>0</v>
      </c>
    </row>
    <row r="67" spans="1:29" x14ac:dyDescent="0.35">
      <c r="A67" s="2" t="s">
        <v>67</v>
      </c>
      <c r="B67" s="2" t="s">
        <v>52</v>
      </c>
      <c r="C67" s="27">
        <v>45403</v>
      </c>
      <c r="D67" s="70">
        <v>28.6</v>
      </c>
      <c r="F67" s="2" t="s">
        <v>49</v>
      </c>
      <c r="G67" s="2" t="s">
        <v>27</v>
      </c>
      <c r="H67" s="27">
        <v>45403</v>
      </c>
      <c r="I67" s="70">
        <v>13.9</v>
      </c>
      <c r="K67" s="2" t="s">
        <v>39</v>
      </c>
      <c r="L67" s="2" t="s">
        <v>39</v>
      </c>
      <c r="M67" s="27">
        <v>45403</v>
      </c>
      <c r="N67" s="70">
        <v>-1.2</v>
      </c>
      <c r="P67" s="2" t="s">
        <v>75</v>
      </c>
      <c r="Q67" s="2" t="s">
        <v>34</v>
      </c>
      <c r="R67" s="27">
        <v>45403</v>
      </c>
      <c r="S67" s="70">
        <v>42</v>
      </c>
      <c r="U67" s="2" t="s">
        <v>58</v>
      </c>
      <c r="V67" s="2" t="s">
        <v>34</v>
      </c>
      <c r="W67" s="27">
        <v>45403</v>
      </c>
      <c r="X67" s="70">
        <v>43</v>
      </c>
      <c r="Z67" s="2" t="s">
        <v>50</v>
      </c>
      <c r="AA67" s="2" t="s">
        <v>50</v>
      </c>
      <c r="AB67" s="27">
        <v>45403</v>
      </c>
      <c r="AC67" s="70">
        <v>0</v>
      </c>
    </row>
    <row r="68" spans="1:29" x14ac:dyDescent="0.35">
      <c r="A68" s="2" t="s">
        <v>67</v>
      </c>
      <c r="B68" s="2" t="s">
        <v>52</v>
      </c>
      <c r="C68" s="27">
        <v>45404</v>
      </c>
      <c r="D68" s="70">
        <v>25.6</v>
      </c>
      <c r="F68" s="2" t="s">
        <v>49</v>
      </c>
      <c r="G68" s="2" t="s">
        <v>27</v>
      </c>
      <c r="H68" s="27">
        <v>45404</v>
      </c>
      <c r="I68" s="70">
        <v>14.4</v>
      </c>
      <c r="K68" s="2" t="s">
        <v>39</v>
      </c>
      <c r="L68" s="2" t="s">
        <v>39</v>
      </c>
      <c r="M68" s="27">
        <v>45404</v>
      </c>
      <c r="N68" s="70">
        <v>-5.5</v>
      </c>
      <c r="P68" s="2" t="s">
        <v>75</v>
      </c>
      <c r="Q68" s="2" t="s">
        <v>34</v>
      </c>
      <c r="R68" s="27">
        <v>45404</v>
      </c>
      <c r="S68" s="70">
        <v>58</v>
      </c>
      <c r="U68" s="2" t="s">
        <v>58</v>
      </c>
      <c r="V68" s="2" t="s">
        <v>34</v>
      </c>
      <c r="W68" s="27">
        <v>45404</v>
      </c>
      <c r="X68" s="70">
        <v>60</v>
      </c>
      <c r="Z68" s="2" t="s">
        <v>50</v>
      </c>
      <c r="AA68" s="2" t="s">
        <v>50</v>
      </c>
      <c r="AB68" s="27">
        <v>45404</v>
      </c>
      <c r="AC68" s="70">
        <v>26.6</v>
      </c>
    </row>
    <row r="69" spans="1:29" x14ac:dyDescent="0.35">
      <c r="A69" s="2" t="s">
        <v>67</v>
      </c>
      <c r="B69" s="2" t="s">
        <v>52</v>
      </c>
      <c r="C69" s="27">
        <v>45405</v>
      </c>
      <c r="D69" s="70">
        <v>22.7</v>
      </c>
      <c r="F69" s="2" t="s">
        <v>49</v>
      </c>
      <c r="G69" s="2" t="s">
        <v>27</v>
      </c>
      <c r="H69" s="27">
        <v>45405</v>
      </c>
      <c r="I69" s="70">
        <v>13.5</v>
      </c>
      <c r="K69" s="2" t="s">
        <v>39</v>
      </c>
      <c r="L69" s="2" t="s">
        <v>39</v>
      </c>
      <c r="M69" s="27">
        <v>45405</v>
      </c>
      <c r="N69" s="70">
        <v>-5.8</v>
      </c>
      <c r="P69" s="2" t="s">
        <v>75</v>
      </c>
      <c r="Q69" s="2" t="s">
        <v>34</v>
      </c>
      <c r="R69" s="27">
        <v>45405</v>
      </c>
      <c r="S69" s="70">
        <v>67</v>
      </c>
      <c r="U69" s="2" t="s">
        <v>58</v>
      </c>
      <c r="V69" s="2" t="s">
        <v>34</v>
      </c>
      <c r="W69" s="27">
        <v>45405</v>
      </c>
      <c r="X69" s="70">
        <v>51</v>
      </c>
      <c r="Z69" s="2" t="s">
        <v>50</v>
      </c>
      <c r="AA69" s="2" t="s">
        <v>50</v>
      </c>
      <c r="AB69" s="27">
        <v>45405</v>
      </c>
      <c r="AC69" s="70">
        <v>18.600000000000001</v>
      </c>
    </row>
    <row r="70" spans="1:29" x14ac:dyDescent="0.35">
      <c r="A70" s="2" t="s">
        <v>67</v>
      </c>
      <c r="B70" s="2" t="s">
        <v>52</v>
      </c>
      <c r="C70" s="27">
        <v>45406</v>
      </c>
      <c r="D70" s="70">
        <v>23.3</v>
      </c>
      <c r="F70" s="2" t="s">
        <v>49</v>
      </c>
      <c r="G70" s="2" t="s">
        <v>27</v>
      </c>
      <c r="H70" s="27">
        <v>45406</v>
      </c>
      <c r="I70" s="70">
        <v>13.3</v>
      </c>
      <c r="K70" s="2" t="s">
        <v>39</v>
      </c>
      <c r="L70" s="2" t="s">
        <v>39</v>
      </c>
      <c r="M70" s="27">
        <v>45406</v>
      </c>
      <c r="N70" s="70">
        <v>-2.8</v>
      </c>
      <c r="P70" s="2" t="s">
        <v>75</v>
      </c>
      <c r="Q70" s="2" t="s">
        <v>34</v>
      </c>
      <c r="R70" s="27">
        <v>45406</v>
      </c>
      <c r="S70" s="70">
        <v>58</v>
      </c>
      <c r="U70" s="2" t="s">
        <v>58</v>
      </c>
      <c r="V70" s="2" t="s">
        <v>34</v>
      </c>
      <c r="W70" s="27">
        <v>45406</v>
      </c>
      <c r="X70" s="70">
        <v>56</v>
      </c>
      <c r="Z70" s="2" t="s">
        <v>50</v>
      </c>
      <c r="AA70" s="2" t="s">
        <v>50</v>
      </c>
      <c r="AB70" s="27">
        <v>45406</v>
      </c>
      <c r="AC70" s="70">
        <v>4.4000000000000004</v>
      </c>
    </row>
    <row r="71" spans="1:29" x14ac:dyDescent="0.35">
      <c r="A71" s="2" t="s">
        <v>67</v>
      </c>
      <c r="B71" s="2" t="s">
        <v>52</v>
      </c>
      <c r="C71" s="27">
        <v>45407</v>
      </c>
      <c r="D71" s="70">
        <v>19.899999999999999</v>
      </c>
      <c r="F71" s="2" t="s">
        <v>49</v>
      </c>
      <c r="G71" s="2" t="s">
        <v>27</v>
      </c>
      <c r="H71" s="27">
        <v>45407</v>
      </c>
      <c r="I71" s="70">
        <v>12.7</v>
      </c>
      <c r="K71" s="2" t="s">
        <v>39</v>
      </c>
      <c r="L71" s="2" t="s">
        <v>39</v>
      </c>
      <c r="M71" s="27">
        <v>45407</v>
      </c>
      <c r="N71" s="70">
        <v>-2.7</v>
      </c>
      <c r="P71" s="2" t="s">
        <v>75</v>
      </c>
      <c r="Q71" s="2" t="s">
        <v>34</v>
      </c>
      <c r="R71" s="27">
        <v>45407</v>
      </c>
      <c r="S71" s="70">
        <v>43</v>
      </c>
      <c r="U71" s="2" t="s">
        <v>58</v>
      </c>
      <c r="V71" s="2" t="s">
        <v>34</v>
      </c>
      <c r="W71" s="27">
        <v>45407</v>
      </c>
      <c r="X71" s="70">
        <v>30</v>
      </c>
      <c r="Z71" s="2" t="s">
        <v>50</v>
      </c>
      <c r="AA71" s="2" t="s">
        <v>50</v>
      </c>
      <c r="AB71" s="27">
        <v>45407</v>
      </c>
      <c r="AC71" s="70">
        <v>0</v>
      </c>
    </row>
    <row r="72" spans="1:29" x14ac:dyDescent="0.35">
      <c r="A72" s="2" t="s">
        <v>28</v>
      </c>
      <c r="B72" s="2" t="s">
        <v>27</v>
      </c>
      <c r="C72" s="27">
        <v>45394</v>
      </c>
      <c r="D72" s="70">
        <v>25.2</v>
      </c>
      <c r="F72" s="2" t="s">
        <v>37</v>
      </c>
      <c r="G72" s="2" t="s">
        <v>32</v>
      </c>
      <c r="H72" s="27">
        <v>45394</v>
      </c>
      <c r="I72" s="70">
        <v>15.9</v>
      </c>
      <c r="K72" s="2" t="s">
        <v>61</v>
      </c>
      <c r="L72" s="2" t="s">
        <v>60</v>
      </c>
      <c r="M72" s="27">
        <v>45394</v>
      </c>
      <c r="N72" s="70">
        <v>3.2</v>
      </c>
      <c r="P72" s="2" t="s">
        <v>38</v>
      </c>
      <c r="Q72" s="2" t="s">
        <v>27</v>
      </c>
      <c r="R72" s="27">
        <v>45394</v>
      </c>
      <c r="S72" s="70">
        <v>76</v>
      </c>
      <c r="U72" s="2" t="s">
        <v>71</v>
      </c>
      <c r="V72" s="2" t="s">
        <v>55</v>
      </c>
      <c r="W72" s="27">
        <v>45394</v>
      </c>
      <c r="X72" s="70">
        <v>46</v>
      </c>
      <c r="Z72" s="2" t="s">
        <v>46</v>
      </c>
      <c r="AA72" s="2" t="s">
        <v>27</v>
      </c>
      <c r="AB72" s="27">
        <v>45394</v>
      </c>
      <c r="AC72" s="70">
        <v>0</v>
      </c>
    </row>
    <row r="73" spans="1:29" x14ac:dyDescent="0.35">
      <c r="A73" s="2" t="s">
        <v>28</v>
      </c>
      <c r="B73" s="2" t="s">
        <v>27</v>
      </c>
      <c r="C73" s="27">
        <v>45395</v>
      </c>
      <c r="D73" s="70">
        <v>28.3</v>
      </c>
      <c r="F73" s="2" t="s">
        <v>37</v>
      </c>
      <c r="G73" s="2" t="s">
        <v>32</v>
      </c>
      <c r="H73" s="27">
        <v>45395</v>
      </c>
      <c r="I73" s="70">
        <v>14.7</v>
      </c>
      <c r="K73" s="2" t="s">
        <v>61</v>
      </c>
      <c r="L73" s="2" t="s">
        <v>60</v>
      </c>
      <c r="M73" s="27">
        <v>45395</v>
      </c>
      <c r="N73" s="70">
        <v>4.2</v>
      </c>
      <c r="P73" s="2" t="s">
        <v>38</v>
      </c>
      <c r="Q73" s="2" t="s">
        <v>27</v>
      </c>
      <c r="R73" s="27">
        <v>45395</v>
      </c>
      <c r="S73" s="70">
        <v>63</v>
      </c>
      <c r="U73" s="2" t="s">
        <v>71</v>
      </c>
      <c r="V73" s="2" t="s">
        <v>55</v>
      </c>
      <c r="W73" s="27">
        <v>45395</v>
      </c>
      <c r="X73" s="70">
        <v>46</v>
      </c>
      <c r="Z73" s="2" t="s">
        <v>46</v>
      </c>
      <c r="AA73" s="2" t="s">
        <v>27</v>
      </c>
      <c r="AB73" s="27">
        <v>45395</v>
      </c>
      <c r="AC73" s="70">
        <v>0</v>
      </c>
    </row>
    <row r="74" spans="1:29" x14ac:dyDescent="0.35">
      <c r="A74" s="2" t="s">
        <v>28</v>
      </c>
      <c r="B74" s="2" t="s">
        <v>27</v>
      </c>
      <c r="C74" s="27">
        <v>45396</v>
      </c>
      <c r="D74" s="70">
        <v>29.1</v>
      </c>
      <c r="F74" s="2" t="s">
        <v>37</v>
      </c>
      <c r="G74" s="2" t="s">
        <v>32</v>
      </c>
      <c r="H74" s="27">
        <v>45396</v>
      </c>
      <c r="I74" s="70">
        <v>15.8</v>
      </c>
      <c r="K74" s="2" t="s">
        <v>61</v>
      </c>
      <c r="L74" s="2" t="s">
        <v>60</v>
      </c>
      <c r="M74" s="27">
        <v>45396</v>
      </c>
      <c r="N74" s="70">
        <v>4.5999999999999996</v>
      </c>
      <c r="P74" s="2" t="s">
        <v>38</v>
      </c>
      <c r="Q74" s="2" t="s">
        <v>27</v>
      </c>
      <c r="R74" s="27">
        <v>45396</v>
      </c>
      <c r="S74" s="70">
        <v>57</v>
      </c>
      <c r="U74" s="2" t="s">
        <v>71</v>
      </c>
      <c r="V74" s="2" t="s">
        <v>55</v>
      </c>
      <c r="W74" s="27">
        <v>45396</v>
      </c>
      <c r="X74" s="70">
        <v>51</v>
      </c>
      <c r="Z74" s="2" t="s">
        <v>46</v>
      </c>
      <c r="AA74" s="2" t="s">
        <v>27</v>
      </c>
      <c r="AB74" s="27">
        <v>45396</v>
      </c>
      <c r="AC74" s="70">
        <v>0</v>
      </c>
    </row>
    <row r="75" spans="1:29" x14ac:dyDescent="0.35">
      <c r="A75" s="2" t="s">
        <v>28</v>
      </c>
      <c r="B75" s="2" t="s">
        <v>27</v>
      </c>
      <c r="C75" s="27">
        <v>45397</v>
      </c>
      <c r="D75" s="70">
        <v>30.4</v>
      </c>
      <c r="F75" s="2" t="s">
        <v>37</v>
      </c>
      <c r="G75" s="2" t="s">
        <v>32</v>
      </c>
      <c r="H75" s="27">
        <v>45397</v>
      </c>
      <c r="I75" s="70">
        <v>18.3</v>
      </c>
      <c r="K75" s="2" t="s">
        <v>61</v>
      </c>
      <c r="L75" s="2" t="s">
        <v>60</v>
      </c>
      <c r="M75" s="27">
        <v>45397</v>
      </c>
      <c r="N75" s="70">
        <v>8.6999999999999993</v>
      </c>
      <c r="P75" s="2" t="s">
        <v>38</v>
      </c>
      <c r="Q75" s="2" t="s">
        <v>27</v>
      </c>
      <c r="R75" s="27">
        <v>45397</v>
      </c>
      <c r="S75" s="70">
        <v>33</v>
      </c>
      <c r="U75" s="2" t="s">
        <v>71</v>
      </c>
      <c r="V75" s="2" t="s">
        <v>55</v>
      </c>
      <c r="W75" s="27">
        <v>45397</v>
      </c>
      <c r="X75" s="70">
        <v>69</v>
      </c>
      <c r="Z75" s="2" t="s">
        <v>46</v>
      </c>
      <c r="AA75" s="2" t="s">
        <v>27</v>
      </c>
      <c r="AB75" s="27">
        <v>45397</v>
      </c>
      <c r="AC75" s="70">
        <v>9.6</v>
      </c>
    </row>
    <row r="76" spans="1:29" x14ac:dyDescent="0.35">
      <c r="A76" s="2" t="s">
        <v>28</v>
      </c>
      <c r="B76" s="2" t="s">
        <v>27</v>
      </c>
      <c r="C76" s="27">
        <v>45398</v>
      </c>
      <c r="D76" s="70">
        <v>33.9</v>
      </c>
      <c r="F76" s="2" t="s">
        <v>37</v>
      </c>
      <c r="G76" s="2" t="s">
        <v>32</v>
      </c>
      <c r="H76" s="27">
        <v>45398</v>
      </c>
      <c r="I76" s="70">
        <v>16.899999999999999</v>
      </c>
      <c r="K76" s="2" t="s">
        <v>61</v>
      </c>
      <c r="L76" s="2" t="s">
        <v>60</v>
      </c>
      <c r="M76" s="27">
        <v>45398</v>
      </c>
      <c r="N76" s="70">
        <v>5.2</v>
      </c>
      <c r="P76" s="2" t="s">
        <v>38</v>
      </c>
      <c r="Q76" s="2" t="s">
        <v>27</v>
      </c>
      <c r="R76" s="27">
        <v>45398</v>
      </c>
      <c r="S76" s="70">
        <v>35</v>
      </c>
      <c r="U76" s="2" t="s">
        <v>71</v>
      </c>
      <c r="V76" s="2" t="s">
        <v>55</v>
      </c>
      <c r="W76" s="27">
        <v>45398</v>
      </c>
      <c r="X76" s="70">
        <v>67</v>
      </c>
      <c r="Z76" s="2" t="s">
        <v>46</v>
      </c>
      <c r="AA76" s="2" t="s">
        <v>27</v>
      </c>
      <c r="AB76" s="27">
        <v>45398</v>
      </c>
      <c r="AC76" s="70">
        <v>1.2</v>
      </c>
    </row>
    <row r="77" spans="1:29" x14ac:dyDescent="0.35">
      <c r="A77" s="2" t="s">
        <v>28</v>
      </c>
      <c r="B77" s="2" t="s">
        <v>27</v>
      </c>
      <c r="C77" s="27">
        <v>45399</v>
      </c>
      <c r="D77" s="70">
        <v>26.5</v>
      </c>
      <c r="F77" s="2" t="s">
        <v>37</v>
      </c>
      <c r="G77" s="2" t="s">
        <v>32</v>
      </c>
      <c r="H77" s="27">
        <v>45399</v>
      </c>
      <c r="I77" s="70">
        <v>15.3</v>
      </c>
      <c r="K77" s="2" t="s">
        <v>61</v>
      </c>
      <c r="L77" s="2" t="s">
        <v>60</v>
      </c>
      <c r="M77" s="27">
        <v>45399</v>
      </c>
      <c r="N77" s="70">
        <v>0.1</v>
      </c>
      <c r="P77" s="2" t="s">
        <v>38</v>
      </c>
      <c r="Q77" s="2" t="s">
        <v>27</v>
      </c>
      <c r="R77" s="27">
        <v>45399</v>
      </c>
      <c r="S77" s="70">
        <v>40</v>
      </c>
      <c r="U77" s="2" t="s">
        <v>71</v>
      </c>
      <c r="V77" s="2" t="s">
        <v>55</v>
      </c>
      <c r="W77" s="27">
        <v>45399</v>
      </c>
      <c r="X77" s="70">
        <v>37</v>
      </c>
      <c r="Z77" s="2" t="s">
        <v>46</v>
      </c>
      <c r="AA77" s="2" t="s">
        <v>27</v>
      </c>
      <c r="AB77" s="27">
        <v>45399</v>
      </c>
      <c r="AC77" s="70">
        <v>0</v>
      </c>
    </row>
    <row r="78" spans="1:29" x14ac:dyDescent="0.35">
      <c r="A78" s="2" t="s">
        <v>28</v>
      </c>
      <c r="B78" s="2" t="s">
        <v>27</v>
      </c>
      <c r="C78" s="27">
        <v>45400</v>
      </c>
      <c r="D78" s="70">
        <v>25.4</v>
      </c>
      <c r="F78" s="2" t="s">
        <v>37</v>
      </c>
      <c r="G78" s="2" t="s">
        <v>32</v>
      </c>
      <c r="H78" s="27">
        <v>45400</v>
      </c>
      <c r="I78" s="70">
        <v>13.8</v>
      </c>
      <c r="K78" s="2" t="s">
        <v>61</v>
      </c>
      <c r="L78" s="2" t="s">
        <v>60</v>
      </c>
      <c r="M78" s="27">
        <v>45400</v>
      </c>
      <c r="N78" s="70">
        <v>-0.2</v>
      </c>
      <c r="P78" s="2" t="s">
        <v>38</v>
      </c>
      <c r="Q78" s="2" t="s">
        <v>27</v>
      </c>
      <c r="R78" s="27">
        <v>45400</v>
      </c>
      <c r="S78" s="70">
        <v>42</v>
      </c>
      <c r="U78" s="2" t="s">
        <v>71</v>
      </c>
      <c r="V78" s="2" t="s">
        <v>55</v>
      </c>
      <c r="W78" s="27">
        <v>45400</v>
      </c>
      <c r="X78" s="70">
        <v>57</v>
      </c>
      <c r="Z78" s="2" t="s">
        <v>46</v>
      </c>
      <c r="AA78" s="2" t="s">
        <v>27</v>
      </c>
      <c r="AB78" s="27">
        <v>45400</v>
      </c>
      <c r="AC78" s="70">
        <v>0</v>
      </c>
    </row>
    <row r="79" spans="1:29" x14ac:dyDescent="0.35">
      <c r="A79" s="2" t="s">
        <v>28</v>
      </c>
      <c r="B79" s="2" t="s">
        <v>27</v>
      </c>
      <c r="C79" s="27">
        <v>45401</v>
      </c>
      <c r="D79" s="70">
        <v>22.4</v>
      </c>
      <c r="F79" s="2" t="s">
        <v>37</v>
      </c>
      <c r="G79" s="2" t="s">
        <v>32</v>
      </c>
      <c r="H79" s="27">
        <v>45401</v>
      </c>
      <c r="I79" s="70">
        <v>15.1</v>
      </c>
      <c r="K79" s="2" t="s">
        <v>61</v>
      </c>
      <c r="L79" s="2" t="s">
        <v>60</v>
      </c>
      <c r="M79" s="27">
        <v>45401</v>
      </c>
      <c r="N79" s="70">
        <v>-1</v>
      </c>
      <c r="P79" s="2" t="s">
        <v>38</v>
      </c>
      <c r="Q79" s="2" t="s">
        <v>27</v>
      </c>
      <c r="R79" s="27">
        <v>45401</v>
      </c>
      <c r="S79" s="70">
        <v>91</v>
      </c>
      <c r="U79" s="2" t="s">
        <v>71</v>
      </c>
      <c r="V79" s="2" t="s">
        <v>55</v>
      </c>
      <c r="W79" s="27">
        <v>45401</v>
      </c>
      <c r="X79" s="70">
        <v>47</v>
      </c>
      <c r="Z79" s="2" t="s">
        <v>46</v>
      </c>
      <c r="AA79" s="2" t="s">
        <v>27</v>
      </c>
      <c r="AB79" s="27">
        <v>45401</v>
      </c>
      <c r="AC79" s="70">
        <v>0.4</v>
      </c>
    </row>
    <row r="80" spans="1:29" x14ac:dyDescent="0.35">
      <c r="A80" s="2" t="s">
        <v>28</v>
      </c>
      <c r="B80" s="2" t="s">
        <v>27</v>
      </c>
      <c r="C80" s="27">
        <v>45402</v>
      </c>
      <c r="D80" s="70">
        <v>22.8</v>
      </c>
      <c r="F80" s="2" t="s">
        <v>37</v>
      </c>
      <c r="G80" s="2" t="s">
        <v>32</v>
      </c>
      <c r="H80" s="27">
        <v>45402</v>
      </c>
      <c r="I80" s="70">
        <v>14.7</v>
      </c>
      <c r="K80" s="2" t="s">
        <v>61</v>
      </c>
      <c r="L80" s="2" t="s">
        <v>60</v>
      </c>
      <c r="M80" s="27">
        <v>45402</v>
      </c>
      <c r="N80" s="70">
        <v>1</v>
      </c>
      <c r="P80" s="2" t="s">
        <v>38</v>
      </c>
      <c r="Q80" s="2" t="s">
        <v>27</v>
      </c>
      <c r="R80" s="27">
        <v>45402</v>
      </c>
      <c r="S80" s="70">
        <v>77</v>
      </c>
      <c r="U80" s="2" t="s">
        <v>71</v>
      </c>
      <c r="V80" s="2" t="s">
        <v>55</v>
      </c>
      <c r="W80" s="27">
        <v>45402</v>
      </c>
      <c r="X80" s="70">
        <v>48</v>
      </c>
      <c r="Z80" s="2" t="s">
        <v>46</v>
      </c>
      <c r="AA80" s="2" t="s">
        <v>27</v>
      </c>
      <c r="AB80" s="27">
        <v>45402</v>
      </c>
      <c r="AC80" s="70">
        <v>23.8</v>
      </c>
    </row>
    <row r="81" spans="1:29" x14ac:dyDescent="0.35">
      <c r="A81" s="2" t="s">
        <v>28</v>
      </c>
      <c r="B81" s="2" t="s">
        <v>27</v>
      </c>
      <c r="C81" s="27">
        <v>45403</v>
      </c>
      <c r="D81" s="70">
        <v>22.8</v>
      </c>
      <c r="F81" s="2" t="s">
        <v>37</v>
      </c>
      <c r="G81" s="2" t="s">
        <v>32</v>
      </c>
      <c r="H81" s="27">
        <v>45403</v>
      </c>
      <c r="I81" s="70">
        <v>14.2</v>
      </c>
      <c r="K81" s="2" t="s">
        <v>61</v>
      </c>
      <c r="L81" s="2" t="s">
        <v>60</v>
      </c>
      <c r="M81" s="27">
        <v>45403</v>
      </c>
      <c r="N81" s="70">
        <v>0</v>
      </c>
      <c r="P81" s="2" t="s">
        <v>38</v>
      </c>
      <c r="Q81" s="2" t="s">
        <v>27</v>
      </c>
      <c r="R81" s="27">
        <v>45403</v>
      </c>
      <c r="S81" s="70">
        <v>56</v>
      </c>
      <c r="U81" s="2" t="s">
        <v>71</v>
      </c>
      <c r="V81" s="2" t="s">
        <v>55</v>
      </c>
      <c r="W81" s="27">
        <v>45403</v>
      </c>
      <c r="X81" s="70">
        <v>40</v>
      </c>
      <c r="Z81" s="2" t="s">
        <v>46</v>
      </c>
      <c r="AA81" s="2" t="s">
        <v>27</v>
      </c>
      <c r="AB81" s="27">
        <v>45403</v>
      </c>
      <c r="AC81" s="70">
        <v>0.2</v>
      </c>
    </row>
    <row r="82" spans="1:29" x14ac:dyDescent="0.35">
      <c r="A82" s="2" t="s">
        <v>28</v>
      </c>
      <c r="B82" s="2" t="s">
        <v>27</v>
      </c>
      <c r="C82" s="27">
        <v>45404</v>
      </c>
      <c r="D82" s="70">
        <v>24</v>
      </c>
      <c r="F82" s="2" t="s">
        <v>37</v>
      </c>
      <c r="G82" s="2" t="s">
        <v>32</v>
      </c>
      <c r="H82" s="27">
        <v>45404</v>
      </c>
      <c r="I82" s="70">
        <v>11.6</v>
      </c>
      <c r="K82" s="2" t="s">
        <v>61</v>
      </c>
      <c r="L82" s="2" t="s">
        <v>60</v>
      </c>
      <c r="M82" s="27">
        <v>45404</v>
      </c>
      <c r="N82" s="70">
        <v>-3.9</v>
      </c>
      <c r="P82" s="2" t="s">
        <v>38</v>
      </c>
      <c r="Q82" s="2" t="s">
        <v>27</v>
      </c>
      <c r="R82" s="27">
        <v>45404</v>
      </c>
      <c r="S82" s="70">
        <v>39</v>
      </c>
      <c r="U82" s="2" t="s">
        <v>71</v>
      </c>
      <c r="V82" s="2" t="s">
        <v>55</v>
      </c>
      <c r="W82" s="27">
        <v>45404</v>
      </c>
      <c r="X82" s="70">
        <v>34</v>
      </c>
      <c r="Z82" s="2" t="s">
        <v>46</v>
      </c>
      <c r="AA82" s="2" t="s">
        <v>27</v>
      </c>
      <c r="AB82" s="27">
        <v>45404</v>
      </c>
      <c r="AC82" s="70">
        <v>0.2</v>
      </c>
    </row>
    <row r="83" spans="1:29" x14ac:dyDescent="0.35">
      <c r="A83" s="2" t="s">
        <v>28</v>
      </c>
      <c r="B83" s="2" t="s">
        <v>27</v>
      </c>
      <c r="C83" s="27">
        <v>45405</v>
      </c>
      <c r="D83" s="70">
        <v>21.7</v>
      </c>
      <c r="F83" s="2" t="s">
        <v>37</v>
      </c>
      <c r="G83" s="2" t="s">
        <v>32</v>
      </c>
      <c r="H83" s="27">
        <v>45405</v>
      </c>
      <c r="I83" s="70">
        <v>7.4</v>
      </c>
      <c r="K83" s="2" t="s">
        <v>61</v>
      </c>
      <c r="L83" s="2" t="s">
        <v>60</v>
      </c>
      <c r="M83" s="27">
        <v>45405</v>
      </c>
      <c r="N83" s="70">
        <v>-5.4</v>
      </c>
      <c r="P83" s="2" t="s">
        <v>38</v>
      </c>
      <c r="Q83" s="2" t="s">
        <v>27</v>
      </c>
      <c r="R83" s="27">
        <v>45405</v>
      </c>
      <c r="S83" s="70">
        <v>49</v>
      </c>
      <c r="U83" s="2" t="s">
        <v>71</v>
      </c>
      <c r="V83" s="2" t="s">
        <v>55</v>
      </c>
      <c r="W83" s="27">
        <v>45405</v>
      </c>
      <c r="X83" s="70">
        <v>33</v>
      </c>
      <c r="Z83" s="2" t="s">
        <v>46</v>
      </c>
      <c r="AA83" s="2" t="s">
        <v>27</v>
      </c>
      <c r="AB83" s="27">
        <v>45405</v>
      </c>
      <c r="AC83" s="70">
        <v>0</v>
      </c>
    </row>
    <row r="84" spans="1:29" x14ac:dyDescent="0.35">
      <c r="A84" s="2" t="s">
        <v>28</v>
      </c>
      <c r="B84" s="2" t="s">
        <v>27</v>
      </c>
      <c r="C84" s="27">
        <v>45406</v>
      </c>
      <c r="D84" s="70">
        <v>23.7</v>
      </c>
      <c r="F84" s="2" t="s">
        <v>37</v>
      </c>
      <c r="G84" s="2" t="s">
        <v>32</v>
      </c>
      <c r="H84" s="27">
        <v>45406</v>
      </c>
      <c r="I84" s="70">
        <v>10.3</v>
      </c>
      <c r="K84" s="2" t="s">
        <v>61</v>
      </c>
      <c r="L84" s="2" t="s">
        <v>60</v>
      </c>
      <c r="M84" s="27">
        <v>45406</v>
      </c>
      <c r="N84" s="70">
        <v>-4.2</v>
      </c>
      <c r="P84" s="2" t="s">
        <v>38</v>
      </c>
      <c r="Q84" s="2" t="s">
        <v>27</v>
      </c>
      <c r="R84" s="27">
        <v>45406</v>
      </c>
      <c r="S84" s="70">
        <v>42</v>
      </c>
      <c r="U84" s="2" t="s">
        <v>71</v>
      </c>
      <c r="V84" s="2" t="s">
        <v>55</v>
      </c>
      <c r="W84" s="27">
        <v>45406</v>
      </c>
      <c r="X84" s="70">
        <v>35</v>
      </c>
      <c r="Z84" s="2" t="s">
        <v>46</v>
      </c>
      <c r="AA84" s="2" t="s">
        <v>27</v>
      </c>
      <c r="AB84" s="27">
        <v>45406</v>
      </c>
      <c r="AC84" s="70">
        <v>0</v>
      </c>
    </row>
    <row r="85" spans="1:29" x14ac:dyDescent="0.35">
      <c r="A85" s="2" t="s">
        <v>28</v>
      </c>
      <c r="B85" s="2" t="s">
        <v>27</v>
      </c>
      <c r="C85" s="27">
        <v>45407</v>
      </c>
      <c r="D85" s="70">
        <v>26.1</v>
      </c>
      <c r="F85" s="2" t="s">
        <v>37</v>
      </c>
      <c r="G85" s="2" t="s">
        <v>32</v>
      </c>
      <c r="H85" s="27">
        <v>45407</v>
      </c>
      <c r="I85" s="70">
        <v>11.4</v>
      </c>
      <c r="K85" s="2" t="s">
        <v>61</v>
      </c>
      <c r="L85" s="2" t="s">
        <v>60</v>
      </c>
      <c r="M85" s="27">
        <v>45407</v>
      </c>
      <c r="N85" s="70">
        <v>1.6</v>
      </c>
      <c r="P85" s="2" t="s">
        <v>38</v>
      </c>
      <c r="Q85" s="2" t="s">
        <v>27</v>
      </c>
      <c r="R85" s="27">
        <v>45407</v>
      </c>
      <c r="S85" s="70">
        <v>46</v>
      </c>
      <c r="U85" s="2" t="s">
        <v>71</v>
      </c>
      <c r="V85" s="2" t="s">
        <v>55</v>
      </c>
      <c r="W85" s="27">
        <v>45407</v>
      </c>
      <c r="X85" s="70">
        <v>44</v>
      </c>
      <c r="Z85" s="2" t="s">
        <v>46</v>
      </c>
      <c r="AA85" s="2" t="s">
        <v>27</v>
      </c>
      <c r="AB85" s="27">
        <v>45407</v>
      </c>
      <c r="AC85" s="70">
        <v>0</v>
      </c>
    </row>
    <row r="86" spans="1:29" x14ac:dyDescent="0.35">
      <c r="A86" s="2" t="s">
        <v>36</v>
      </c>
      <c r="B86" s="2" t="s">
        <v>30</v>
      </c>
      <c r="C86" s="27">
        <v>45394</v>
      </c>
      <c r="D86" s="70">
        <v>31.7</v>
      </c>
      <c r="F86" s="2" t="s">
        <v>62</v>
      </c>
      <c r="G86" s="2" t="s">
        <v>27</v>
      </c>
      <c r="H86" s="27">
        <v>45394</v>
      </c>
      <c r="I86" s="70">
        <v>15.8</v>
      </c>
      <c r="K86" s="2" t="s">
        <v>45</v>
      </c>
      <c r="L86" s="2" t="s">
        <v>34</v>
      </c>
      <c r="M86" s="27">
        <v>45394</v>
      </c>
      <c r="N86" s="70">
        <v>0.8</v>
      </c>
      <c r="P86" s="2" t="s">
        <v>50</v>
      </c>
      <c r="Q86" s="2" t="s">
        <v>50</v>
      </c>
      <c r="R86" s="27">
        <v>45394</v>
      </c>
      <c r="S86" s="70">
        <v>59</v>
      </c>
      <c r="U86" s="2" t="s">
        <v>53</v>
      </c>
      <c r="V86" s="2" t="s">
        <v>52</v>
      </c>
      <c r="W86" s="27">
        <v>45394</v>
      </c>
      <c r="X86" s="70">
        <v>32</v>
      </c>
      <c r="Z86" s="2" t="s">
        <v>79</v>
      </c>
      <c r="AA86" s="2" t="s">
        <v>21</v>
      </c>
      <c r="AB86" s="27">
        <v>45394</v>
      </c>
      <c r="AC86" s="70">
        <v>0</v>
      </c>
    </row>
    <row r="87" spans="1:29" x14ac:dyDescent="0.35">
      <c r="A87" s="2" t="s">
        <v>36</v>
      </c>
      <c r="B87" s="2" t="s">
        <v>30</v>
      </c>
      <c r="C87" s="27">
        <v>45395</v>
      </c>
      <c r="D87" s="70">
        <v>33.6</v>
      </c>
      <c r="F87" s="2" t="s">
        <v>62</v>
      </c>
      <c r="G87" s="2" t="s">
        <v>27</v>
      </c>
      <c r="H87" s="27">
        <v>45395</v>
      </c>
      <c r="I87" s="70">
        <v>15.8</v>
      </c>
      <c r="K87" s="2" t="s">
        <v>45</v>
      </c>
      <c r="L87" s="2" t="s">
        <v>34</v>
      </c>
      <c r="M87" s="27">
        <v>45395</v>
      </c>
      <c r="N87" s="70">
        <v>3.7</v>
      </c>
      <c r="P87" s="2" t="s">
        <v>50</v>
      </c>
      <c r="Q87" s="2" t="s">
        <v>50</v>
      </c>
      <c r="R87" s="27">
        <v>45395</v>
      </c>
      <c r="S87" s="70">
        <v>41</v>
      </c>
      <c r="U87" s="2" t="s">
        <v>53</v>
      </c>
      <c r="V87" s="2" t="s">
        <v>52</v>
      </c>
      <c r="W87" s="27">
        <v>45395</v>
      </c>
      <c r="X87" s="70">
        <v>28</v>
      </c>
      <c r="Z87" s="2" t="s">
        <v>79</v>
      </c>
      <c r="AA87" s="2" t="s">
        <v>21</v>
      </c>
      <c r="AB87" s="27">
        <v>45395</v>
      </c>
      <c r="AC87" s="70">
        <v>0</v>
      </c>
    </row>
    <row r="88" spans="1:29" x14ac:dyDescent="0.35">
      <c r="A88" s="2" t="s">
        <v>36</v>
      </c>
      <c r="B88" s="2" t="s">
        <v>30</v>
      </c>
      <c r="C88" s="27">
        <v>45396</v>
      </c>
      <c r="D88" s="70">
        <v>33.5</v>
      </c>
      <c r="F88" s="2" t="s">
        <v>62</v>
      </c>
      <c r="G88" s="2" t="s">
        <v>27</v>
      </c>
      <c r="H88" s="27">
        <v>45396</v>
      </c>
      <c r="I88" s="70">
        <v>15.6</v>
      </c>
      <c r="K88" s="2" t="s">
        <v>45</v>
      </c>
      <c r="L88" s="2" t="s">
        <v>34</v>
      </c>
      <c r="M88" s="27">
        <v>45396</v>
      </c>
      <c r="N88" s="70">
        <v>4.5999999999999996</v>
      </c>
      <c r="P88" s="2" t="s">
        <v>50</v>
      </c>
      <c r="Q88" s="2" t="s">
        <v>50</v>
      </c>
      <c r="R88" s="27">
        <v>45396</v>
      </c>
      <c r="S88" s="70">
        <v>44</v>
      </c>
      <c r="U88" s="2" t="s">
        <v>53</v>
      </c>
      <c r="V88" s="2" t="s">
        <v>52</v>
      </c>
      <c r="W88" s="27">
        <v>45396</v>
      </c>
      <c r="X88" s="70">
        <v>48</v>
      </c>
      <c r="Z88" s="2" t="s">
        <v>79</v>
      </c>
      <c r="AA88" s="2" t="s">
        <v>21</v>
      </c>
      <c r="AB88" s="27">
        <v>45396</v>
      </c>
      <c r="AC88" s="70">
        <v>0</v>
      </c>
    </row>
    <row r="89" spans="1:29" x14ac:dyDescent="0.35">
      <c r="A89" s="2" t="s">
        <v>36</v>
      </c>
      <c r="B89" s="2" t="s">
        <v>30</v>
      </c>
      <c r="C89" s="27">
        <v>45397</v>
      </c>
      <c r="D89" s="70">
        <v>22.9</v>
      </c>
      <c r="F89" s="2" t="s">
        <v>62</v>
      </c>
      <c r="G89" s="2" t="s">
        <v>27</v>
      </c>
      <c r="H89" s="27">
        <v>45397</v>
      </c>
      <c r="I89" s="70">
        <v>17</v>
      </c>
      <c r="K89" s="2" t="s">
        <v>45</v>
      </c>
      <c r="L89" s="2" t="s">
        <v>34</v>
      </c>
      <c r="M89" s="27">
        <v>45397</v>
      </c>
      <c r="N89" s="70">
        <v>6.9</v>
      </c>
      <c r="P89" s="2" t="s">
        <v>50</v>
      </c>
      <c r="Q89" s="2" t="s">
        <v>50</v>
      </c>
      <c r="R89" s="27">
        <v>45397</v>
      </c>
      <c r="S89" s="70">
        <v>45</v>
      </c>
      <c r="U89" s="2" t="s">
        <v>53</v>
      </c>
      <c r="V89" s="2" t="s">
        <v>52</v>
      </c>
      <c r="W89" s="27">
        <v>45397</v>
      </c>
      <c r="X89" s="70">
        <v>42</v>
      </c>
      <c r="Z89" s="2" t="s">
        <v>79</v>
      </c>
      <c r="AA89" s="2" t="s">
        <v>21</v>
      </c>
      <c r="AB89" s="27">
        <v>45397</v>
      </c>
      <c r="AC89" s="70">
        <v>1.2</v>
      </c>
    </row>
    <row r="90" spans="1:29" x14ac:dyDescent="0.35">
      <c r="A90" s="2" t="s">
        <v>36</v>
      </c>
      <c r="B90" s="2" t="s">
        <v>30</v>
      </c>
      <c r="C90" s="27">
        <v>45398</v>
      </c>
      <c r="D90" s="70">
        <v>18.3</v>
      </c>
      <c r="F90" s="2" t="s">
        <v>62</v>
      </c>
      <c r="G90" s="2" t="s">
        <v>27</v>
      </c>
      <c r="H90" s="27">
        <v>45398</v>
      </c>
      <c r="I90" s="70">
        <v>18.3</v>
      </c>
      <c r="K90" s="2" t="s">
        <v>45</v>
      </c>
      <c r="L90" s="2" t="s">
        <v>34</v>
      </c>
      <c r="M90" s="27">
        <v>45398</v>
      </c>
      <c r="N90" s="70">
        <v>2.7</v>
      </c>
      <c r="P90" s="2" t="s">
        <v>50</v>
      </c>
      <c r="Q90" s="2" t="s">
        <v>50</v>
      </c>
      <c r="R90" s="27">
        <v>45398</v>
      </c>
      <c r="S90" s="70">
        <v>50</v>
      </c>
      <c r="U90" s="2" t="s">
        <v>53</v>
      </c>
      <c r="V90" s="2" t="s">
        <v>52</v>
      </c>
      <c r="W90" s="27">
        <v>45398</v>
      </c>
      <c r="X90" s="70">
        <v>62</v>
      </c>
      <c r="Z90" s="2" t="s">
        <v>79</v>
      </c>
      <c r="AA90" s="2" t="s">
        <v>21</v>
      </c>
      <c r="AB90" s="27">
        <v>45398</v>
      </c>
      <c r="AC90" s="70">
        <v>7</v>
      </c>
    </row>
    <row r="91" spans="1:29" x14ac:dyDescent="0.35">
      <c r="A91" s="2" t="s">
        <v>36</v>
      </c>
      <c r="B91" s="2" t="s">
        <v>30</v>
      </c>
      <c r="C91" s="27">
        <v>45399</v>
      </c>
      <c r="D91" s="70">
        <v>17.3</v>
      </c>
      <c r="F91" s="2" t="s">
        <v>62</v>
      </c>
      <c r="G91" s="2" t="s">
        <v>27</v>
      </c>
      <c r="H91" s="27">
        <v>45399</v>
      </c>
      <c r="I91" s="70">
        <v>18.100000000000001</v>
      </c>
      <c r="K91" s="2" t="s">
        <v>45</v>
      </c>
      <c r="L91" s="2" t="s">
        <v>34</v>
      </c>
      <c r="M91" s="27">
        <v>45399</v>
      </c>
      <c r="N91" s="70">
        <v>0.4</v>
      </c>
      <c r="P91" s="2" t="s">
        <v>50</v>
      </c>
      <c r="Q91" s="2" t="s">
        <v>50</v>
      </c>
      <c r="R91" s="27">
        <v>45399</v>
      </c>
      <c r="S91" s="70">
        <v>52</v>
      </c>
      <c r="U91" s="2" t="s">
        <v>53</v>
      </c>
      <c r="V91" s="2" t="s">
        <v>52</v>
      </c>
      <c r="W91" s="27">
        <v>45399</v>
      </c>
      <c r="X91" s="70">
        <v>69</v>
      </c>
      <c r="Z91" s="2" t="s">
        <v>79</v>
      </c>
      <c r="AA91" s="2" t="s">
        <v>21</v>
      </c>
      <c r="AB91" s="27">
        <v>45399</v>
      </c>
      <c r="AC91" s="70">
        <v>12.6</v>
      </c>
    </row>
    <row r="92" spans="1:29" x14ac:dyDescent="0.35">
      <c r="A92" s="2" t="s">
        <v>36</v>
      </c>
      <c r="B92" s="2" t="s">
        <v>30</v>
      </c>
      <c r="C92" s="27">
        <v>45400</v>
      </c>
      <c r="D92" s="70">
        <v>17.5</v>
      </c>
      <c r="F92" s="2" t="s">
        <v>62</v>
      </c>
      <c r="G92" s="2" t="s">
        <v>27</v>
      </c>
      <c r="H92" s="27">
        <v>45400</v>
      </c>
      <c r="I92" s="70">
        <v>16.3</v>
      </c>
      <c r="K92" s="2" t="s">
        <v>45</v>
      </c>
      <c r="L92" s="2" t="s">
        <v>34</v>
      </c>
      <c r="M92" s="27">
        <v>45400</v>
      </c>
      <c r="N92" s="70">
        <v>-1.7</v>
      </c>
      <c r="P92" s="2" t="s">
        <v>50</v>
      </c>
      <c r="Q92" s="2" t="s">
        <v>50</v>
      </c>
      <c r="R92" s="27">
        <v>45400</v>
      </c>
      <c r="S92" s="70">
        <v>78</v>
      </c>
      <c r="U92" s="2" t="s">
        <v>53</v>
      </c>
      <c r="V92" s="2" t="s">
        <v>52</v>
      </c>
      <c r="W92" s="27">
        <v>45400</v>
      </c>
      <c r="X92" s="70">
        <v>65</v>
      </c>
      <c r="Z92" s="2" t="s">
        <v>79</v>
      </c>
      <c r="AA92" s="2" t="s">
        <v>21</v>
      </c>
      <c r="AB92" s="27">
        <v>45400</v>
      </c>
      <c r="AC92" s="70">
        <v>6.2</v>
      </c>
    </row>
    <row r="93" spans="1:29" x14ac:dyDescent="0.35">
      <c r="A93" s="2" t="s">
        <v>36</v>
      </c>
      <c r="B93" s="2" t="s">
        <v>30</v>
      </c>
      <c r="C93" s="27">
        <v>45401</v>
      </c>
      <c r="D93" s="70">
        <v>25.5</v>
      </c>
      <c r="F93" s="2" t="s">
        <v>62</v>
      </c>
      <c r="G93" s="2" t="s">
        <v>27</v>
      </c>
      <c r="H93" s="27">
        <v>45401</v>
      </c>
      <c r="I93" s="70">
        <v>18.2</v>
      </c>
      <c r="K93" s="2" t="s">
        <v>45</v>
      </c>
      <c r="L93" s="2" t="s">
        <v>34</v>
      </c>
      <c r="M93" s="27">
        <v>45401</v>
      </c>
      <c r="N93" s="70">
        <v>-4.2</v>
      </c>
      <c r="P93" s="2" t="s">
        <v>50</v>
      </c>
      <c r="Q93" s="2" t="s">
        <v>50</v>
      </c>
      <c r="R93" s="27">
        <v>45401</v>
      </c>
      <c r="S93" s="70">
        <v>75</v>
      </c>
      <c r="U93" s="2" t="s">
        <v>53</v>
      </c>
      <c r="V93" s="2" t="s">
        <v>52</v>
      </c>
      <c r="W93" s="27">
        <v>45401</v>
      </c>
      <c r="X93" s="70">
        <v>53</v>
      </c>
      <c r="Z93" s="2" t="s">
        <v>79</v>
      </c>
      <c r="AA93" s="2" t="s">
        <v>21</v>
      </c>
      <c r="AB93" s="27">
        <v>45401</v>
      </c>
      <c r="AC93" s="70">
        <v>0.1</v>
      </c>
    </row>
    <row r="94" spans="1:29" x14ac:dyDescent="0.35">
      <c r="A94" s="2" t="s">
        <v>36</v>
      </c>
      <c r="B94" s="2" t="s">
        <v>30</v>
      </c>
      <c r="C94" s="27">
        <v>45402</v>
      </c>
      <c r="D94" s="70">
        <v>22.5</v>
      </c>
      <c r="F94" s="2" t="s">
        <v>62</v>
      </c>
      <c r="G94" s="2" t="s">
        <v>27</v>
      </c>
      <c r="H94" s="27">
        <v>45402</v>
      </c>
      <c r="I94" s="70">
        <v>17.100000000000001</v>
      </c>
      <c r="K94" s="2" t="s">
        <v>45</v>
      </c>
      <c r="L94" s="2" t="s">
        <v>34</v>
      </c>
      <c r="M94" s="27">
        <v>45402</v>
      </c>
      <c r="N94" s="70">
        <v>0.2</v>
      </c>
      <c r="P94" s="2" t="s">
        <v>50</v>
      </c>
      <c r="Q94" s="2" t="s">
        <v>50</v>
      </c>
      <c r="R94" s="27">
        <v>45402</v>
      </c>
      <c r="S94" s="70">
        <v>65</v>
      </c>
      <c r="U94" s="2" t="s">
        <v>53</v>
      </c>
      <c r="V94" s="2" t="s">
        <v>52</v>
      </c>
      <c r="W94" s="27">
        <v>45402</v>
      </c>
      <c r="X94" s="70">
        <v>54</v>
      </c>
      <c r="Z94" s="2" t="s">
        <v>79</v>
      </c>
      <c r="AA94" s="2" t="s">
        <v>21</v>
      </c>
      <c r="AB94" s="27">
        <v>45402</v>
      </c>
      <c r="AC94" s="70">
        <v>0</v>
      </c>
    </row>
    <row r="95" spans="1:29" x14ac:dyDescent="0.35">
      <c r="A95" s="2" t="s">
        <v>36</v>
      </c>
      <c r="B95" s="2" t="s">
        <v>30</v>
      </c>
      <c r="C95" s="27">
        <v>45403</v>
      </c>
      <c r="D95" s="70">
        <v>20.6</v>
      </c>
      <c r="F95" s="2" t="s">
        <v>62</v>
      </c>
      <c r="G95" s="2" t="s">
        <v>27</v>
      </c>
      <c r="H95" s="27">
        <v>45403</v>
      </c>
      <c r="I95" s="70">
        <v>16.600000000000001</v>
      </c>
      <c r="K95" s="2" t="s">
        <v>45</v>
      </c>
      <c r="L95" s="2" t="s">
        <v>34</v>
      </c>
      <c r="M95" s="27">
        <v>45403</v>
      </c>
      <c r="N95" s="70">
        <v>0.6</v>
      </c>
      <c r="P95" s="2" t="s">
        <v>50</v>
      </c>
      <c r="Q95" s="2" t="s">
        <v>50</v>
      </c>
      <c r="R95" s="27">
        <v>45403</v>
      </c>
      <c r="S95" s="70">
        <v>55</v>
      </c>
      <c r="U95" s="2" t="s">
        <v>53</v>
      </c>
      <c r="V95" s="2" t="s">
        <v>52</v>
      </c>
      <c r="W95" s="27">
        <v>45403</v>
      </c>
      <c r="X95" s="70">
        <v>59</v>
      </c>
      <c r="Z95" s="2" t="s">
        <v>79</v>
      </c>
      <c r="AA95" s="2" t="s">
        <v>21</v>
      </c>
      <c r="AB95" s="27">
        <v>45403</v>
      </c>
      <c r="AC95" s="70">
        <v>0</v>
      </c>
    </row>
    <row r="96" spans="1:29" x14ac:dyDescent="0.35">
      <c r="A96" s="2" t="s">
        <v>36</v>
      </c>
      <c r="B96" s="2" t="s">
        <v>30</v>
      </c>
      <c r="C96" s="27">
        <v>45404</v>
      </c>
      <c r="D96" s="70">
        <v>13.9</v>
      </c>
      <c r="F96" s="2" t="s">
        <v>62</v>
      </c>
      <c r="G96" s="2" t="s">
        <v>27</v>
      </c>
      <c r="H96" s="27">
        <v>45404</v>
      </c>
      <c r="I96" s="70">
        <v>14.7</v>
      </c>
      <c r="K96" s="2" t="s">
        <v>45</v>
      </c>
      <c r="L96" s="2" t="s">
        <v>34</v>
      </c>
      <c r="M96" s="27">
        <v>45404</v>
      </c>
      <c r="N96" s="70">
        <v>-4.0999999999999996</v>
      </c>
      <c r="P96" s="2" t="s">
        <v>50</v>
      </c>
      <c r="Q96" s="2" t="s">
        <v>50</v>
      </c>
      <c r="R96" s="27">
        <v>45404</v>
      </c>
      <c r="S96" s="70">
        <v>90</v>
      </c>
      <c r="U96" s="2" t="s">
        <v>53</v>
      </c>
      <c r="V96" s="2" t="s">
        <v>52</v>
      </c>
      <c r="W96" s="27">
        <v>45404</v>
      </c>
      <c r="X96" s="70">
        <v>64</v>
      </c>
      <c r="Z96" s="2" t="s">
        <v>79</v>
      </c>
      <c r="AA96" s="2" t="s">
        <v>21</v>
      </c>
      <c r="AB96" s="27">
        <v>45404</v>
      </c>
      <c r="AC96" s="70">
        <v>0</v>
      </c>
    </row>
    <row r="97" spans="1:29" x14ac:dyDescent="0.35">
      <c r="A97" s="2" t="s">
        <v>36</v>
      </c>
      <c r="B97" s="2" t="s">
        <v>30</v>
      </c>
      <c r="C97" s="27">
        <v>45405</v>
      </c>
      <c r="D97" s="70">
        <v>14</v>
      </c>
      <c r="F97" s="2" t="s">
        <v>62</v>
      </c>
      <c r="G97" s="2" t="s">
        <v>27</v>
      </c>
      <c r="H97" s="27">
        <v>45405</v>
      </c>
      <c r="I97" s="70">
        <v>16.8</v>
      </c>
      <c r="K97" s="2" t="s">
        <v>45</v>
      </c>
      <c r="L97" s="2" t="s">
        <v>34</v>
      </c>
      <c r="M97" s="27">
        <v>45405</v>
      </c>
      <c r="N97" s="70">
        <v>-5.2</v>
      </c>
      <c r="P97" s="2" t="s">
        <v>50</v>
      </c>
      <c r="Q97" s="2" t="s">
        <v>50</v>
      </c>
      <c r="R97" s="27">
        <v>45405</v>
      </c>
      <c r="S97" s="70">
        <v>63</v>
      </c>
      <c r="U97" s="2" t="s">
        <v>53</v>
      </c>
      <c r="V97" s="2" t="s">
        <v>52</v>
      </c>
      <c r="W97" s="27">
        <v>45405</v>
      </c>
      <c r="X97" s="70">
        <v>49</v>
      </c>
      <c r="Z97" s="2" t="s">
        <v>79</v>
      </c>
      <c r="AA97" s="2" t="s">
        <v>21</v>
      </c>
      <c r="AB97" s="27">
        <v>45405</v>
      </c>
      <c r="AC97" s="70">
        <v>22.2</v>
      </c>
    </row>
    <row r="98" spans="1:29" x14ac:dyDescent="0.35">
      <c r="A98" s="2" t="s">
        <v>36</v>
      </c>
      <c r="B98" s="2" t="s">
        <v>30</v>
      </c>
      <c r="C98" s="27">
        <v>45406</v>
      </c>
      <c r="D98" s="70">
        <v>17.600000000000001</v>
      </c>
      <c r="F98" s="2" t="s">
        <v>62</v>
      </c>
      <c r="G98" s="2" t="s">
        <v>27</v>
      </c>
      <c r="H98" s="27">
        <v>45406</v>
      </c>
      <c r="I98" s="70">
        <v>15.3</v>
      </c>
      <c r="K98" s="2" t="s">
        <v>45</v>
      </c>
      <c r="L98" s="2" t="s">
        <v>34</v>
      </c>
      <c r="M98" s="27">
        <v>45406</v>
      </c>
      <c r="N98" s="70">
        <v>-4.3</v>
      </c>
      <c r="P98" s="2" t="s">
        <v>50</v>
      </c>
      <c r="Q98" s="2" t="s">
        <v>50</v>
      </c>
      <c r="R98" s="27">
        <v>45406</v>
      </c>
      <c r="S98" s="70">
        <v>48</v>
      </c>
      <c r="U98" s="2" t="s">
        <v>53</v>
      </c>
      <c r="V98" s="2" t="s">
        <v>52</v>
      </c>
      <c r="W98" s="27">
        <v>45406</v>
      </c>
      <c r="X98" s="70">
        <v>39</v>
      </c>
      <c r="Z98" s="2" t="s">
        <v>79</v>
      </c>
      <c r="AA98" s="2" t="s">
        <v>21</v>
      </c>
      <c r="AB98" s="27">
        <v>45406</v>
      </c>
      <c r="AC98" s="70">
        <v>0.1</v>
      </c>
    </row>
    <row r="99" spans="1:29" x14ac:dyDescent="0.35">
      <c r="A99" s="2" t="s">
        <v>36</v>
      </c>
      <c r="B99" s="2" t="s">
        <v>30</v>
      </c>
      <c r="C99" s="27">
        <v>45407</v>
      </c>
      <c r="D99" s="70">
        <v>17.8</v>
      </c>
      <c r="F99" s="2" t="s">
        <v>62</v>
      </c>
      <c r="G99" s="2" t="s">
        <v>27</v>
      </c>
      <c r="H99" s="27">
        <v>45407</v>
      </c>
      <c r="I99" s="70">
        <v>15.8</v>
      </c>
      <c r="K99" s="2" t="s">
        <v>45</v>
      </c>
      <c r="L99" s="2" t="s">
        <v>34</v>
      </c>
      <c r="M99" s="27">
        <v>45407</v>
      </c>
      <c r="N99" s="70">
        <v>-2.7</v>
      </c>
      <c r="P99" s="2" t="s">
        <v>50</v>
      </c>
      <c r="Q99" s="2" t="s">
        <v>50</v>
      </c>
      <c r="R99" s="27">
        <v>45407</v>
      </c>
      <c r="S99" s="70">
        <v>47</v>
      </c>
      <c r="U99" s="2" t="s">
        <v>53</v>
      </c>
      <c r="V99" s="2" t="s">
        <v>52</v>
      </c>
      <c r="W99" s="27">
        <v>45407</v>
      </c>
      <c r="X99" s="70">
        <v>42</v>
      </c>
      <c r="Z99" s="2" t="s">
        <v>79</v>
      </c>
      <c r="AA99" s="2" t="s">
        <v>21</v>
      </c>
      <c r="AB99" s="27">
        <v>45407</v>
      </c>
      <c r="AC99" s="70">
        <v>1.8</v>
      </c>
    </row>
    <row r="100" spans="1:29" x14ac:dyDescent="0.35">
      <c r="A100" s="2" t="s">
        <v>73</v>
      </c>
      <c r="B100" s="2" t="s">
        <v>27</v>
      </c>
      <c r="C100" s="27">
        <v>45394</v>
      </c>
      <c r="D100" s="70">
        <v>28.3</v>
      </c>
      <c r="F100" s="2" t="s">
        <v>28</v>
      </c>
      <c r="G100" s="2" t="s">
        <v>27</v>
      </c>
      <c r="H100" s="27">
        <v>45394</v>
      </c>
      <c r="I100" s="70">
        <v>15.5</v>
      </c>
      <c r="K100" s="2" t="s">
        <v>54</v>
      </c>
      <c r="L100" s="2" t="s">
        <v>54</v>
      </c>
      <c r="M100" s="27">
        <v>45394</v>
      </c>
      <c r="N100" s="70">
        <v>4.5999999999999996</v>
      </c>
      <c r="P100" s="2" t="s">
        <v>58</v>
      </c>
      <c r="Q100" s="2" t="s">
        <v>34</v>
      </c>
      <c r="R100" s="27">
        <v>45394</v>
      </c>
      <c r="S100" s="70">
        <v>45</v>
      </c>
      <c r="U100" s="2" t="s">
        <v>79</v>
      </c>
      <c r="V100" s="2" t="s">
        <v>21</v>
      </c>
      <c r="W100" s="27">
        <v>45394</v>
      </c>
      <c r="X100" s="70">
        <v>26</v>
      </c>
      <c r="Z100" s="2" t="s">
        <v>66</v>
      </c>
      <c r="AA100" s="2" t="s">
        <v>66</v>
      </c>
      <c r="AB100" s="27">
        <v>45394</v>
      </c>
      <c r="AC100" s="70">
        <v>0</v>
      </c>
    </row>
    <row r="101" spans="1:29" x14ac:dyDescent="0.35">
      <c r="A101" s="2" t="s">
        <v>73</v>
      </c>
      <c r="B101" s="2" t="s">
        <v>27</v>
      </c>
      <c r="C101" s="27">
        <v>45395</v>
      </c>
      <c r="D101" s="70">
        <v>30</v>
      </c>
      <c r="F101" s="2" t="s">
        <v>28</v>
      </c>
      <c r="G101" s="2" t="s">
        <v>27</v>
      </c>
      <c r="H101" s="27">
        <v>45395</v>
      </c>
      <c r="I101" s="70">
        <v>15.1</v>
      </c>
      <c r="K101" s="2" t="s">
        <v>54</v>
      </c>
      <c r="L101" s="2" t="s">
        <v>54</v>
      </c>
      <c r="M101" s="27">
        <v>45395</v>
      </c>
      <c r="N101" s="70">
        <v>6.5</v>
      </c>
      <c r="P101" s="2" t="s">
        <v>58</v>
      </c>
      <c r="Q101" s="2" t="s">
        <v>34</v>
      </c>
      <c r="R101" s="27">
        <v>45395</v>
      </c>
      <c r="S101" s="70">
        <v>36</v>
      </c>
      <c r="U101" s="2" t="s">
        <v>79</v>
      </c>
      <c r="V101" s="2" t="s">
        <v>21</v>
      </c>
      <c r="W101" s="27">
        <v>45395</v>
      </c>
      <c r="X101" s="70">
        <v>26</v>
      </c>
      <c r="Z101" s="2" t="s">
        <v>66</v>
      </c>
      <c r="AA101" s="2" t="s">
        <v>66</v>
      </c>
      <c r="AB101" s="27">
        <v>45395</v>
      </c>
      <c r="AC101" s="70">
        <v>0</v>
      </c>
    </row>
    <row r="102" spans="1:29" x14ac:dyDescent="0.35">
      <c r="A102" s="2" t="s">
        <v>73</v>
      </c>
      <c r="B102" s="2" t="s">
        <v>27</v>
      </c>
      <c r="C102" s="27">
        <v>45396</v>
      </c>
      <c r="D102" s="70">
        <v>30.8</v>
      </c>
      <c r="F102" s="2" t="s">
        <v>28</v>
      </c>
      <c r="G102" s="2" t="s">
        <v>27</v>
      </c>
      <c r="H102" s="27">
        <v>45396</v>
      </c>
      <c r="I102" s="70">
        <v>17.5</v>
      </c>
      <c r="K102" s="2" t="s">
        <v>54</v>
      </c>
      <c r="L102" s="2" t="s">
        <v>54</v>
      </c>
      <c r="M102" s="27">
        <v>45396</v>
      </c>
      <c r="N102" s="70">
        <v>7.9</v>
      </c>
      <c r="P102" s="2" t="s">
        <v>58</v>
      </c>
      <c r="Q102" s="2" t="s">
        <v>34</v>
      </c>
      <c r="R102" s="27">
        <v>45396</v>
      </c>
      <c r="S102" s="70">
        <v>42</v>
      </c>
      <c r="U102" s="2" t="s">
        <v>79</v>
      </c>
      <c r="V102" s="2" t="s">
        <v>21</v>
      </c>
      <c r="W102" s="27">
        <v>45396</v>
      </c>
      <c r="X102" s="70">
        <v>50</v>
      </c>
      <c r="Z102" s="2" t="s">
        <v>66</v>
      </c>
      <c r="AA102" s="2" t="s">
        <v>66</v>
      </c>
      <c r="AB102" s="27">
        <v>45396</v>
      </c>
      <c r="AC102" s="70">
        <v>0</v>
      </c>
    </row>
    <row r="103" spans="1:29" x14ac:dyDescent="0.35">
      <c r="A103" s="2" t="s">
        <v>73</v>
      </c>
      <c r="B103" s="2" t="s">
        <v>27</v>
      </c>
      <c r="C103" s="27">
        <v>45397</v>
      </c>
      <c r="D103" s="70">
        <v>31.8</v>
      </c>
      <c r="F103" s="2" t="s">
        <v>28</v>
      </c>
      <c r="G103" s="2" t="s">
        <v>27</v>
      </c>
      <c r="H103" s="27">
        <v>45397</v>
      </c>
      <c r="I103" s="70">
        <v>17.5</v>
      </c>
      <c r="K103" s="2" t="s">
        <v>54</v>
      </c>
      <c r="L103" s="2" t="s">
        <v>54</v>
      </c>
      <c r="M103" s="27">
        <v>45397</v>
      </c>
      <c r="N103" s="70">
        <v>4.9000000000000004</v>
      </c>
      <c r="P103" s="2" t="s">
        <v>58</v>
      </c>
      <c r="Q103" s="2" t="s">
        <v>34</v>
      </c>
      <c r="R103" s="27">
        <v>45397</v>
      </c>
      <c r="S103" s="70">
        <v>56</v>
      </c>
      <c r="U103" s="2" t="s">
        <v>79</v>
      </c>
      <c r="V103" s="2" t="s">
        <v>21</v>
      </c>
      <c r="W103" s="27">
        <v>45397</v>
      </c>
      <c r="X103" s="70">
        <v>49</v>
      </c>
      <c r="Z103" s="2" t="s">
        <v>66</v>
      </c>
      <c r="AA103" s="2" t="s">
        <v>66</v>
      </c>
      <c r="AB103" s="27">
        <v>45397</v>
      </c>
      <c r="AC103" s="70">
        <v>0.8</v>
      </c>
    </row>
    <row r="104" spans="1:29" x14ac:dyDescent="0.35">
      <c r="A104" s="2" t="s">
        <v>73</v>
      </c>
      <c r="B104" s="2" t="s">
        <v>27</v>
      </c>
      <c r="C104" s="27">
        <v>45398</v>
      </c>
      <c r="D104" s="70">
        <v>33.299999999999997</v>
      </c>
      <c r="F104" s="2" t="s">
        <v>28</v>
      </c>
      <c r="G104" s="2" t="s">
        <v>27</v>
      </c>
      <c r="H104" s="27">
        <v>45398</v>
      </c>
      <c r="I104" s="70">
        <v>18.2</v>
      </c>
      <c r="K104" s="2" t="s">
        <v>54</v>
      </c>
      <c r="L104" s="2" t="s">
        <v>54</v>
      </c>
      <c r="M104" s="27">
        <v>45398</v>
      </c>
      <c r="N104" s="70">
        <v>0.5</v>
      </c>
      <c r="P104" s="2" t="s">
        <v>58</v>
      </c>
      <c r="Q104" s="2" t="s">
        <v>34</v>
      </c>
      <c r="R104" s="27">
        <v>45398</v>
      </c>
      <c r="S104" s="70">
        <v>73</v>
      </c>
      <c r="U104" s="2" t="s">
        <v>79</v>
      </c>
      <c r="V104" s="2" t="s">
        <v>21</v>
      </c>
      <c r="W104" s="27">
        <v>45398</v>
      </c>
      <c r="X104" s="70">
        <v>55</v>
      </c>
      <c r="Z104" s="2" t="s">
        <v>66</v>
      </c>
      <c r="AA104" s="2" t="s">
        <v>66</v>
      </c>
      <c r="AB104" s="27">
        <v>45398</v>
      </c>
      <c r="AC104" s="70">
        <v>9</v>
      </c>
    </row>
    <row r="105" spans="1:29" x14ac:dyDescent="0.35">
      <c r="A105" s="2" t="s">
        <v>73</v>
      </c>
      <c r="B105" s="2" t="s">
        <v>27</v>
      </c>
      <c r="C105" s="27">
        <v>45399</v>
      </c>
      <c r="D105" s="70">
        <v>31.5</v>
      </c>
      <c r="F105" s="2" t="s">
        <v>28</v>
      </c>
      <c r="G105" s="2" t="s">
        <v>27</v>
      </c>
      <c r="H105" s="27">
        <v>45399</v>
      </c>
      <c r="I105" s="70">
        <v>17.5</v>
      </c>
      <c r="K105" s="2" t="s">
        <v>54</v>
      </c>
      <c r="L105" s="2" t="s">
        <v>54</v>
      </c>
      <c r="M105" s="27">
        <v>45399</v>
      </c>
      <c r="N105" s="70">
        <v>-1.3</v>
      </c>
      <c r="P105" s="2" t="s">
        <v>58</v>
      </c>
      <c r="Q105" s="2" t="s">
        <v>34</v>
      </c>
      <c r="R105" s="27">
        <v>45399</v>
      </c>
      <c r="S105" s="70">
        <v>63</v>
      </c>
      <c r="U105" s="2" t="s">
        <v>79</v>
      </c>
      <c r="V105" s="2" t="s">
        <v>21</v>
      </c>
      <c r="W105" s="27">
        <v>45399</v>
      </c>
      <c r="X105" s="70">
        <v>42</v>
      </c>
      <c r="Z105" s="2" t="s">
        <v>66</v>
      </c>
      <c r="AA105" s="2" t="s">
        <v>66</v>
      </c>
      <c r="AB105" s="27">
        <v>45399</v>
      </c>
      <c r="AC105" s="70">
        <v>10</v>
      </c>
    </row>
    <row r="106" spans="1:29" x14ac:dyDescent="0.35">
      <c r="A106" s="2" t="s">
        <v>73</v>
      </c>
      <c r="B106" s="2" t="s">
        <v>27</v>
      </c>
      <c r="C106" s="27">
        <v>45400</v>
      </c>
      <c r="D106" s="70">
        <v>27.2</v>
      </c>
      <c r="F106" s="2" t="s">
        <v>28</v>
      </c>
      <c r="G106" s="2" t="s">
        <v>27</v>
      </c>
      <c r="H106" s="27">
        <v>45400</v>
      </c>
      <c r="I106" s="70">
        <v>16</v>
      </c>
      <c r="K106" s="2" t="s">
        <v>54</v>
      </c>
      <c r="L106" s="2" t="s">
        <v>54</v>
      </c>
      <c r="M106" s="27">
        <v>45400</v>
      </c>
      <c r="N106" s="70">
        <v>-2.1</v>
      </c>
      <c r="P106" s="2" t="s">
        <v>58</v>
      </c>
      <c r="Q106" s="2" t="s">
        <v>34</v>
      </c>
      <c r="R106" s="27">
        <v>45400</v>
      </c>
      <c r="S106" s="70">
        <v>89</v>
      </c>
      <c r="U106" s="2" t="s">
        <v>79</v>
      </c>
      <c r="V106" s="2" t="s">
        <v>21</v>
      </c>
      <c r="W106" s="27">
        <v>45400</v>
      </c>
      <c r="X106" s="70">
        <v>29</v>
      </c>
      <c r="Z106" s="2" t="s">
        <v>66</v>
      </c>
      <c r="AA106" s="2" t="s">
        <v>66</v>
      </c>
      <c r="AB106" s="27">
        <v>45400</v>
      </c>
      <c r="AC106" s="70">
        <v>7.6</v>
      </c>
    </row>
    <row r="107" spans="1:29" x14ac:dyDescent="0.35">
      <c r="A107" s="2" t="s">
        <v>73</v>
      </c>
      <c r="B107" s="2" t="s">
        <v>27</v>
      </c>
      <c r="C107" s="27">
        <v>45401</v>
      </c>
      <c r="D107" s="70">
        <v>27.6</v>
      </c>
      <c r="F107" s="2" t="s">
        <v>28</v>
      </c>
      <c r="G107" s="2" t="s">
        <v>27</v>
      </c>
      <c r="H107" s="27">
        <v>45401</v>
      </c>
      <c r="I107" s="70">
        <v>16.3</v>
      </c>
      <c r="K107" s="2" t="s">
        <v>54</v>
      </c>
      <c r="L107" s="2" t="s">
        <v>54</v>
      </c>
      <c r="M107" s="27">
        <v>45401</v>
      </c>
      <c r="N107" s="70">
        <v>-2.4</v>
      </c>
      <c r="P107" s="2" t="s">
        <v>58</v>
      </c>
      <c r="Q107" s="2" t="s">
        <v>34</v>
      </c>
      <c r="R107" s="27">
        <v>45401</v>
      </c>
      <c r="S107" s="70">
        <v>51</v>
      </c>
      <c r="U107" s="2" t="s">
        <v>79</v>
      </c>
      <c r="V107" s="2" t="s">
        <v>21</v>
      </c>
      <c r="W107" s="27">
        <v>45401</v>
      </c>
      <c r="X107" s="70">
        <v>29</v>
      </c>
      <c r="Z107" s="2" t="s">
        <v>66</v>
      </c>
      <c r="AA107" s="2" t="s">
        <v>66</v>
      </c>
      <c r="AB107" s="27">
        <v>45401</v>
      </c>
      <c r="AC107" s="70">
        <v>0</v>
      </c>
    </row>
    <row r="108" spans="1:29" x14ac:dyDescent="0.35">
      <c r="A108" s="2" t="s">
        <v>73</v>
      </c>
      <c r="B108" s="2" t="s">
        <v>27</v>
      </c>
      <c r="C108" s="27">
        <v>45402</v>
      </c>
      <c r="D108" s="70">
        <v>24.4</v>
      </c>
      <c r="F108" s="2" t="s">
        <v>28</v>
      </c>
      <c r="G108" s="2" t="s">
        <v>27</v>
      </c>
      <c r="H108" s="27">
        <v>45402</v>
      </c>
      <c r="I108" s="70">
        <v>14.7</v>
      </c>
      <c r="K108" s="2" t="s">
        <v>54</v>
      </c>
      <c r="L108" s="2" t="s">
        <v>54</v>
      </c>
      <c r="M108" s="27">
        <v>45402</v>
      </c>
      <c r="N108" s="70">
        <v>0.5</v>
      </c>
      <c r="P108" s="2" t="s">
        <v>58</v>
      </c>
      <c r="Q108" s="2" t="s">
        <v>34</v>
      </c>
      <c r="R108" s="27">
        <v>45402</v>
      </c>
      <c r="S108" s="70">
        <v>58</v>
      </c>
      <c r="U108" s="2" t="s">
        <v>79</v>
      </c>
      <c r="V108" s="2" t="s">
        <v>21</v>
      </c>
      <c r="W108" s="27">
        <v>45402</v>
      </c>
      <c r="X108" s="70">
        <v>30</v>
      </c>
      <c r="Z108" s="2" t="s">
        <v>66</v>
      </c>
      <c r="AA108" s="2" t="s">
        <v>66</v>
      </c>
      <c r="AB108" s="27">
        <v>45402</v>
      </c>
      <c r="AC108" s="70">
        <v>0</v>
      </c>
    </row>
    <row r="109" spans="1:29" x14ac:dyDescent="0.35">
      <c r="A109" s="2" t="s">
        <v>73</v>
      </c>
      <c r="B109" s="2" t="s">
        <v>27</v>
      </c>
      <c r="C109" s="27">
        <v>45403</v>
      </c>
      <c r="D109" s="70">
        <v>26.8</v>
      </c>
      <c r="F109" s="2" t="s">
        <v>28</v>
      </c>
      <c r="G109" s="2" t="s">
        <v>27</v>
      </c>
      <c r="H109" s="27">
        <v>45403</v>
      </c>
      <c r="I109" s="70">
        <v>14.6</v>
      </c>
      <c r="K109" s="2" t="s">
        <v>54</v>
      </c>
      <c r="L109" s="2" t="s">
        <v>54</v>
      </c>
      <c r="M109" s="27">
        <v>45403</v>
      </c>
      <c r="N109" s="70">
        <v>-2.2999999999999998</v>
      </c>
      <c r="P109" s="2" t="s">
        <v>58</v>
      </c>
      <c r="Q109" s="2" t="s">
        <v>34</v>
      </c>
      <c r="R109" s="27">
        <v>45403</v>
      </c>
      <c r="S109" s="70">
        <v>56</v>
      </c>
      <c r="U109" s="2" t="s">
        <v>79</v>
      </c>
      <c r="V109" s="2" t="s">
        <v>21</v>
      </c>
      <c r="W109" s="27">
        <v>45403</v>
      </c>
      <c r="X109" s="70">
        <v>39</v>
      </c>
      <c r="Z109" s="2" t="s">
        <v>66</v>
      </c>
      <c r="AA109" s="2" t="s">
        <v>66</v>
      </c>
      <c r="AB109" s="27">
        <v>45403</v>
      </c>
      <c r="AC109" s="70">
        <v>0</v>
      </c>
    </row>
    <row r="110" spans="1:29" x14ac:dyDescent="0.35">
      <c r="A110" s="2" t="s">
        <v>73</v>
      </c>
      <c r="B110" s="2" t="s">
        <v>27</v>
      </c>
      <c r="C110" s="27">
        <v>45404</v>
      </c>
      <c r="D110" s="70">
        <v>29.3</v>
      </c>
      <c r="F110" s="2" t="s">
        <v>28</v>
      </c>
      <c r="G110" s="2" t="s">
        <v>27</v>
      </c>
      <c r="H110" s="27">
        <v>45404</v>
      </c>
      <c r="I110" s="70">
        <v>15</v>
      </c>
      <c r="K110" s="2" t="s">
        <v>54</v>
      </c>
      <c r="L110" s="2" t="s">
        <v>54</v>
      </c>
      <c r="M110" s="27">
        <v>45404</v>
      </c>
      <c r="N110" s="70">
        <v>-4.4000000000000004</v>
      </c>
      <c r="P110" s="2" t="s">
        <v>58</v>
      </c>
      <c r="Q110" s="2" t="s">
        <v>34</v>
      </c>
      <c r="R110" s="27">
        <v>45404</v>
      </c>
      <c r="S110" s="70">
        <v>76</v>
      </c>
      <c r="U110" s="2" t="s">
        <v>79</v>
      </c>
      <c r="V110" s="2" t="s">
        <v>21</v>
      </c>
      <c r="W110" s="27">
        <v>45404</v>
      </c>
      <c r="X110" s="70">
        <v>31</v>
      </c>
      <c r="Z110" s="2" t="s">
        <v>66</v>
      </c>
      <c r="AA110" s="2" t="s">
        <v>66</v>
      </c>
      <c r="AB110" s="27">
        <v>45404</v>
      </c>
      <c r="AC110" s="70">
        <v>0.4</v>
      </c>
    </row>
    <row r="111" spans="1:29" x14ac:dyDescent="0.35">
      <c r="A111" s="2" t="s">
        <v>73</v>
      </c>
      <c r="B111" s="2" t="s">
        <v>27</v>
      </c>
      <c r="C111" s="27">
        <v>45405</v>
      </c>
      <c r="D111" s="70">
        <v>27.3</v>
      </c>
      <c r="F111" s="2" t="s">
        <v>28</v>
      </c>
      <c r="G111" s="2" t="s">
        <v>27</v>
      </c>
      <c r="H111" s="27">
        <v>45405</v>
      </c>
      <c r="I111" s="70">
        <v>15.6</v>
      </c>
      <c r="K111" s="2" t="s">
        <v>54</v>
      </c>
      <c r="L111" s="2" t="s">
        <v>54</v>
      </c>
      <c r="M111" s="27">
        <v>45405</v>
      </c>
      <c r="N111" s="70">
        <v>-4.7</v>
      </c>
      <c r="P111" s="2" t="s">
        <v>58</v>
      </c>
      <c r="Q111" s="2" t="s">
        <v>34</v>
      </c>
      <c r="R111" s="27">
        <v>45405</v>
      </c>
      <c r="S111" s="70">
        <v>70</v>
      </c>
      <c r="U111" s="2" t="s">
        <v>79</v>
      </c>
      <c r="V111" s="2" t="s">
        <v>21</v>
      </c>
      <c r="W111" s="27">
        <v>45405</v>
      </c>
      <c r="X111" s="70">
        <v>66</v>
      </c>
      <c r="Z111" s="2" t="s">
        <v>66</v>
      </c>
      <c r="AA111" s="2" t="s">
        <v>66</v>
      </c>
      <c r="AB111" s="27">
        <v>45405</v>
      </c>
      <c r="AC111" s="70">
        <v>20.399999999999999</v>
      </c>
    </row>
    <row r="112" spans="1:29" x14ac:dyDescent="0.35">
      <c r="A112" s="2" t="s">
        <v>73</v>
      </c>
      <c r="B112" s="2" t="s">
        <v>27</v>
      </c>
      <c r="C112" s="27">
        <v>45406</v>
      </c>
      <c r="D112" s="70">
        <v>27.3</v>
      </c>
      <c r="F112" s="2" t="s">
        <v>28</v>
      </c>
      <c r="G112" s="2" t="s">
        <v>27</v>
      </c>
      <c r="H112" s="27">
        <v>45406</v>
      </c>
      <c r="I112" s="70">
        <v>14.6</v>
      </c>
      <c r="K112" s="2" t="s">
        <v>54</v>
      </c>
      <c r="L112" s="2" t="s">
        <v>54</v>
      </c>
      <c r="M112" s="27">
        <v>45406</v>
      </c>
      <c r="N112" s="70">
        <v>-4.5999999999999996</v>
      </c>
      <c r="P112" s="2" t="s">
        <v>58</v>
      </c>
      <c r="Q112" s="2" t="s">
        <v>34</v>
      </c>
      <c r="R112" s="27">
        <v>45406</v>
      </c>
      <c r="S112" s="70">
        <v>69</v>
      </c>
      <c r="U112" s="2" t="s">
        <v>79</v>
      </c>
      <c r="V112" s="2" t="s">
        <v>21</v>
      </c>
      <c r="W112" s="27">
        <v>45406</v>
      </c>
      <c r="X112" s="70">
        <v>38</v>
      </c>
      <c r="Z112" s="2" t="s">
        <v>66</v>
      </c>
      <c r="AA112" s="2" t="s">
        <v>66</v>
      </c>
      <c r="AB112" s="27">
        <v>45406</v>
      </c>
      <c r="AC112" s="70">
        <v>3.2</v>
      </c>
    </row>
    <row r="113" spans="1:29" x14ac:dyDescent="0.35">
      <c r="A113" s="2" t="s">
        <v>73</v>
      </c>
      <c r="B113" s="2" t="s">
        <v>27</v>
      </c>
      <c r="C113" s="27">
        <v>45407</v>
      </c>
      <c r="D113" s="70">
        <v>27.1</v>
      </c>
      <c r="F113" s="2" t="s">
        <v>28</v>
      </c>
      <c r="G113" s="2" t="s">
        <v>27</v>
      </c>
      <c r="H113" s="27">
        <v>45407</v>
      </c>
      <c r="I113" s="70">
        <v>15.4</v>
      </c>
      <c r="K113" s="2" t="s">
        <v>54</v>
      </c>
      <c r="L113" s="2" t="s">
        <v>54</v>
      </c>
      <c r="M113" s="27">
        <v>45407</v>
      </c>
      <c r="N113" s="70">
        <v>-0.9</v>
      </c>
      <c r="P113" s="2" t="s">
        <v>58</v>
      </c>
      <c r="Q113" s="2" t="s">
        <v>34</v>
      </c>
      <c r="R113" s="27">
        <v>45407</v>
      </c>
      <c r="S113" s="70">
        <v>41</v>
      </c>
      <c r="U113" s="2" t="s">
        <v>79</v>
      </c>
      <c r="V113" s="2" t="s">
        <v>21</v>
      </c>
      <c r="W113" s="27">
        <v>45407</v>
      </c>
      <c r="X113" s="70">
        <v>35</v>
      </c>
      <c r="Z113" s="2" t="s">
        <v>66</v>
      </c>
      <c r="AA113" s="2" t="s">
        <v>66</v>
      </c>
      <c r="AB113" s="27">
        <v>45407</v>
      </c>
      <c r="AC113" s="70">
        <v>4.4000000000000004</v>
      </c>
    </row>
    <row r="114" spans="1:29" x14ac:dyDescent="0.35">
      <c r="A114" s="2" t="s">
        <v>0</v>
      </c>
      <c r="B114" s="2" t="s">
        <v>4</v>
      </c>
      <c r="C114" s="27">
        <v>45394</v>
      </c>
      <c r="D114" s="70">
        <v>30.4</v>
      </c>
      <c r="F114" s="2" t="s">
        <v>63</v>
      </c>
      <c r="G114" s="2" t="s">
        <v>63</v>
      </c>
      <c r="H114" s="27">
        <v>45394</v>
      </c>
      <c r="I114" s="70">
        <v>15.2</v>
      </c>
      <c r="K114" s="2" t="s">
        <v>74</v>
      </c>
      <c r="L114" s="2" t="s">
        <v>30</v>
      </c>
      <c r="M114" s="27">
        <v>45394</v>
      </c>
      <c r="N114" s="70">
        <v>1.1000000000000001</v>
      </c>
      <c r="P114" s="2" t="s">
        <v>45</v>
      </c>
      <c r="Q114" s="2" t="s">
        <v>34</v>
      </c>
      <c r="R114" s="27">
        <v>45394</v>
      </c>
      <c r="S114" s="70">
        <v>32</v>
      </c>
      <c r="U114" s="2" t="s">
        <v>74</v>
      </c>
      <c r="V114" s="2" t="s">
        <v>30</v>
      </c>
      <c r="W114" s="27">
        <v>45394</v>
      </c>
      <c r="X114" s="70">
        <v>23</v>
      </c>
      <c r="Z114" s="2" t="s">
        <v>48</v>
      </c>
      <c r="AA114" s="2" t="s">
        <v>21</v>
      </c>
      <c r="AB114" s="27">
        <v>45394</v>
      </c>
      <c r="AC114" s="70">
        <v>0</v>
      </c>
    </row>
    <row r="115" spans="1:29" x14ac:dyDescent="0.35">
      <c r="A115" s="2" t="s">
        <v>0</v>
      </c>
      <c r="B115" s="2" t="s">
        <v>4</v>
      </c>
      <c r="C115" s="27">
        <v>45395</v>
      </c>
      <c r="D115" s="70">
        <v>33</v>
      </c>
      <c r="F115" s="2" t="s">
        <v>63</v>
      </c>
      <c r="G115" s="2" t="s">
        <v>63</v>
      </c>
      <c r="H115" s="27">
        <v>45395</v>
      </c>
      <c r="I115" s="70">
        <v>13.5</v>
      </c>
      <c r="K115" s="2" t="s">
        <v>74</v>
      </c>
      <c r="L115" s="2" t="s">
        <v>30</v>
      </c>
      <c r="M115" s="27">
        <v>45395</v>
      </c>
      <c r="N115" s="70">
        <v>2.1</v>
      </c>
      <c r="P115" s="2" t="s">
        <v>45</v>
      </c>
      <c r="Q115" s="2" t="s">
        <v>34</v>
      </c>
      <c r="R115" s="27">
        <v>45395</v>
      </c>
      <c r="S115" s="70">
        <v>32</v>
      </c>
      <c r="U115" s="2" t="s">
        <v>74</v>
      </c>
      <c r="V115" s="2" t="s">
        <v>30</v>
      </c>
      <c r="W115" s="27">
        <v>45395</v>
      </c>
      <c r="X115" s="70">
        <v>15</v>
      </c>
      <c r="Z115" s="2" t="s">
        <v>48</v>
      </c>
      <c r="AA115" s="2" t="s">
        <v>21</v>
      </c>
      <c r="AB115" s="27">
        <v>45395</v>
      </c>
      <c r="AC115" s="70">
        <v>0</v>
      </c>
    </row>
    <row r="116" spans="1:29" x14ac:dyDescent="0.35">
      <c r="A116" s="2" t="s">
        <v>0</v>
      </c>
      <c r="B116" s="2" t="s">
        <v>4</v>
      </c>
      <c r="C116" s="27">
        <v>45396</v>
      </c>
      <c r="D116" s="70">
        <v>32.200000000000003</v>
      </c>
      <c r="F116" s="2" t="s">
        <v>63</v>
      </c>
      <c r="G116" s="2" t="s">
        <v>63</v>
      </c>
      <c r="H116" s="27">
        <v>45396</v>
      </c>
      <c r="I116" s="70">
        <v>13.8</v>
      </c>
      <c r="K116" s="2" t="s">
        <v>74</v>
      </c>
      <c r="L116" s="2" t="s">
        <v>30</v>
      </c>
      <c r="M116" s="27">
        <v>45396</v>
      </c>
      <c r="N116" s="70">
        <v>3.2</v>
      </c>
      <c r="P116" s="2" t="s">
        <v>45</v>
      </c>
      <c r="Q116" s="2" t="s">
        <v>34</v>
      </c>
      <c r="R116" s="27">
        <v>45396</v>
      </c>
      <c r="S116" s="70">
        <v>45</v>
      </c>
      <c r="U116" s="2" t="s">
        <v>74</v>
      </c>
      <c r="V116" s="2" t="s">
        <v>30</v>
      </c>
      <c r="W116" s="27">
        <v>45396</v>
      </c>
      <c r="X116" s="70">
        <v>24</v>
      </c>
      <c r="Z116" s="2" t="s">
        <v>48</v>
      </c>
      <c r="AA116" s="2" t="s">
        <v>21</v>
      </c>
      <c r="AB116" s="27">
        <v>45396</v>
      </c>
      <c r="AC116" s="70">
        <v>0</v>
      </c>
    </row>
    <row r="117" spans="1:29" x14ac:dyDescent="0.35">
      <c r="A117" s="2" t="s">
        <v>0</v>
      </c>
      <c r="B117" s="2" t="s">
        <v>4</v>
      </c>
      <c r="C117" s="27">
        <v>45397</v>
      </c>
      <c r="D117" s="70">
        <v>29.8</v>
      </c>
      <c r="F117" s="2" t="s">
        <v>63</v>
      </c>
      <c r="G117" s="2" t="s">
        <v>63</v>
      </c>
      <c r="H117" s="27">
        <v>45397</v>
      </c>
      <c r="I117" s="70">
        <v>14.1</v>
      </c>
      <c r="K117" s="2" t="s">
        <v>74</v>
      </c>
      <c r="L117" s="2" t="s">
        <v>30</v>
      </c>
      <c r="M117" s="27">
        <v>45397</v>
      </c>
      <c r="N117" s="70">
        <v>5.0999999999999996</v>
      </c>
      <c r="P117" s="2" t="s">
        <v>45</v>
      </c>
      <c r="Q117" s="2" t="s">
        <v>34</v>
      </c>
      <c r="R117" s="27">
        <v>45397</v>
      </c>
      <c r="S117" s="70">
        <v>47</v>
      </c>
      <c r="U117" s="2" t="s">
        <v>74</v>
      </c>
      <c r="V117" s="2" t="s">
        <v>30</v>
      </c>
      <c r="W117" s="27">
        <v>45397</v>
      </c>
      <c r="X117" s="70">
        <v>38</v>
      </c>
      <c r="Z117" s="2" t="s">
        <v>48</v>
      </c>
      <c r="AA117" s="2" t="s">
        <v>21</v>
      </c>
      <c r="AB117" s="27">
        <v>45397</v>
      </c>
      <c r="AC117" s="70">
        <v>2.4</v>
      </c>
    </row>
    <row r="118" spans="1:29" x14ac:dyDescent="0.35">
      <c r="A118" s="2" t="s">
        <v>0</v>
      </c>
      <c r="B118" s="2" t="s">
        <v>4</v>
      </c>
      <c r="C118" s="27">
        <v>45398</v>
      </c>
      <c r="D118" s="70">
        <v>23.9</v>
      </c>
      <c r="F118" s="2" t="s">
        <v>63</v>
      </c>
      <c r="G118" s="2" t="s">
        <v>63</v>
      </c>
      <c r="H118" s="27">
        <v>45398</v>
      </c>
      <c r="I118" s="70">
        <v>16.8</v>
      </c>
      <c r="K118" s="2" t="s">
        <v>74</v>
      </c>
      <c r="L118" s="2" t="s">
        <v>30</v>
      </c>
      <c r="M118" s="27">
        <v>45398</v>
      </c>
      <c r="N118" s="70">
        <v>0.9</v>
      </c>
      <c r="P118" s="2" t="s">
        <v>45</v>
      </c>
      <c r="Q118" s="2" t="s">
        <v>34</v>
      </c>
      <c r="R118" s="27">
        <v>45398</v>
      </c>
      <c r="S118" s="70">
        <v>74</v>
      </c>
      <c r="U118" s="2" t="s">
        <v>74</v>
      </c>
      <c r="V118" s="2" t="s">
        <v>30</v>
      </c>
      <c r="W118" s="27">
        <v>45398</v>
      </c>
      <c r="X118" s="70">
        <v>48</v>
      </c>
      <c r="Z118" s="2" t="s">
        <v>48</v>
      </c>
      <c r="AA118" s="2" t="s">
        <v>21</v>
      </c>
      <c r="AB118" s="27">
        <v>45398</v>
      </c>
      <c r="AC118" s="70">
        <v>11</v>
      </c>
    </row>
    <row r="119" spans="1:29" x14ac:dyDescent="0.35">
      <c r="A119" s="2" t="s">
        <v>0</v>
      </c>
      <c r="B119" s="2" t="s">
        <v>4</v>
      </c>
      <c r="C119" s="27">
        <v>45399</v>
      </c>
      <c r="D119" s="70">
        <v>22.9</v>
      </c>
      <c r="F119" s="2" t="s">
        <v>63</v>
      </c>
      <c r="G119" s="2" t="s">
        <v>63</v>
      </c>
      <c r="H119" s="27">
        <v>45399</v>
      </c>
      <c r="I119" s="70">
        <v>18.2</v>
      </c>
      <c r="K119" s="2" t="s">
        <v>74</v>
      </c>
      <c r="L119" s="2" t="s">
        <v>30</v>
      </c>
      <c r="M119" s="27">
        <v>45399</v>
      </c>
      <c r="N119" s="70">
        <v>-1.2</v>
      </c>
      <c r="P119" s="2" t="s">
        <v>45</v>
      </c>
      <c r="Q119" s="2" t="s">
        <v>34</v>
      </c>
      <c r="R119" s="27">
        <v>45399</v>
      </c>
      <c r="S119" s="70">
        <v>83</v>
      </c>
      <c r="U119" s="2" t="s">
        <v>74</v>
      </c>
      <c r="V119" s="2" t="s">
        <v>30</v>
      </c>
      <c r="W119" s="27">
        <v>45399</v>
      </c>
      <c r="X119" s="70">
        <v>40</v>
      </c>
      <c r="Z119" s="2" t="s">
        <v>48</v>
      </c>
      <c r="AA119" s="2" t="s">
        <v>21</v>
      </c>
      <c r="AB119" s="27">
        <v>45399</v>
      </c>
      <c r="AC119" s="70">
        <v>10.6</v>
      </c>
    </row>
    <row r="120" spans="1:29" x14ac:dyDescent="0.35">
      <c r="A120" s="2" t="s">
        <v>0</v>
      </c>
      <c r="B120" s="2" t="s">
        <v>4</v>
      </c>
      <c r="C120" s="27">
        <v>45400</v>
      </c>
      <c r="D120" s="70">
        <v>21.9</v>
      </c>
      <c r="F120" s="2" t="s">
        <v>63</v>
      </c>
      <c r="G120" s="2" t="s">
        <v>63</v>
      </c>
      <c r="H120" s="27">
        <v>45400</v>
      </c>
      <c r="I120" s="70">
        <v>17.8</v>
      </c>
      <c r="K120" s="2" t="s">
        <v>74</v>
      </c>
      <c r="L120" s="2" t="s">
        <v>30</v>
      </c>
      <c r="M120" s="27">
        <v>45400</v>
      </c>
      <c r="N120" s="70">
        <v>-2</v>
      </c>
      <c r="P120" s="2" t="s">
        <v>45</v>
      </c>
      <c r="Q120" s="2" t="s">
        <v>34</v>
      </c>
      <c r="R120" s="27">
        <v>45400</v>
      </c>
      <c r="S120" s="70">
        <v>81</v>
      </c>
      <c r="U120" s="2" t="s">
        <v>74</v>
      </c>
      <c r="V120" s="2" t="s">
        <v>30</v>
      </c>
      <c r="W120" s="27">
        <v>45400</v>
      </c>
      <c r="X120" s="70">
        <v>44</v>
      </c>
      <c r="Z120" s="2" t="s">
        <v>48</v>
      </c>
      <c r="AA120" s="2" t="s">
        <v>21</v>
      </c>
      <c r="AB120" s="27">
        <v>45400</v>
      </c>
      <c r="AC120" s="70">
        <v>5.4</v>
      </c>
    </row>
    <row r="121" spans="1:29" x14ac:dyDescent="0.35">
      <c r="A121" s="2" t="s">
        <v>0</v>
      </c>
      <c r="B121" s="2" t="s">
        <v>4</v>
      </c>
      <c r="C121" s="27">
        <v>45401</v>
      </c>
      <c r="D121" s="70">
        <v>24.9</v>
      </c>
      <c r="F121" s="2" t="s">
        <v>63</v>
      </c>
      <c r="G121" s="2" t="s">
        <v>63</v>
      </c>
      <c r="H121" s="27">
        <v>45401</v>
      </c>
      <c r="I121" s="70">
        <v>16.2</v>
      </c>
      <c r="K121" s="2" t="s">
        <v>74</v>
      </c>
      <c r="L121" s="2" t="s">
        <v>30</v>
      </c>
      <c r="M121" s="27">
        <v>45401</v>
      </c>
      <c r="N121" s="70">
        <v>-4.5</v>
      </c>
      <c r="P121" s="2" t="s">
        <v>45</v>
      </c>
      <c r="Q121" s="2" t="s">
        <v>34</v>
      </c>
      <c r="R121" s="27">
        <v>45401</v>
      </c>
      <c r="S121" s="70">
        <v>65</v>
      </c>
      <c r="U121" s="2" t="s">
        <v>74</v>
      </c>
      <c r="V121" s="2" t="s">
        <v>30</v>
      </c>
      <c r="W121" s="27">
        <v>45401</v>
      </c>
      <c r="X121" s="70">
        <v>31</v>
      </c>
      <c r="Z121" s="2" t="s">
        <v>48</v>
      </c>
      <c r="AA121" s="2" t="s">
        <v>21</v>
      </c>
      <c r="AB121" s="27">
        <v>45401</v>
      </c>
      <c r="AC121" s="70">
        <v>0.1</v>
      </c>
    </row>
    <row r="122" spans="1:29" x14ac:dyDescent="0.35">
      <c r="A122" s="2" t="s">
        <v>0</v>
      </c>
      <c r="B122" s="2" t="s">
        <v>4</v>
      </c>
      <c r="C122" s="27">
        <v>45402</v>
      </c>
      <c r="D122" s="70">
        <v>26.7</v>
      </c>
      <c r="F122" s="2" t="s">
        <v>63</v>
      </c>
      <c r="G122" s="2" t="s">
        <v>63</v>
      </c>
      <c r="H122" s="27">
        <v>45402</v>
      </c>
      <c r="I122" s="70">
        <v>15.5</v>
      </c>
      <c r="K122" s="2" t="s">
        <v>74</v>
      </c>
      <c r="L122" s="2" t="s">
        <v>30</v>
      </c>
      <c r="M122" s="27">
        <v>45402</v>
      </c>
      <c r="N122" s="70">
        <v>-2.1</v>
      </c>
      <c r="P122" s="2" t="s">
        <v>45</v>
      </c>
      <c r="Q122" s="2" t="s">
        <v>34</v>
      </c>
      <c r="R122" s="27">
        <v>45402</v>
      </c>
      <c r="S122" s="70">
        <v>62</v>
      </c>
      <c r="U122" s="2" t="s">
        <v>74</v>
      </c>
      <c r="V122" s="2" t="s">
        <v>30</v>
      </c>
      <c r="W122" s="27">
        <v>45402</v>
      </c>
      <c r="X122" s="70">
        <v>40</v>
      </c>
      <c r="Z122" s="2" t="s">
        <v>48</v>
      </c>
      <c r="AA122" s="2" t="s">
        <v>21</v>
      </c>
      <c r="AB122" s="27">
        <v>45402</v>
      </c>
      <c r="AC122" s="70">
        <v>0</v>
      </c>
    </row>
    <row r="123" spans="1:29" x14ac:dyDescent="0.35">
      <c r="A123" s="2" t="s">
        <v>0</v>
      </c>
      <c r="B123" s="2" t="s">
        <v>4</v>
      </c>
      <c r="C123" s="27">
        <v>45403</v>
      </c>
      <c r="D123" s="70">
        <v>25.4</v>
      </c>
      <c r="F123" s="2" t="s">
        <v>63</v>
      </c>
      <c r="G123" s="2" t="s">
        <v>63</v>
      </c>
      <c r="H123" s="27">
        <v>45403</v>
      </c>
      <c r="I123" s="70">
        <v>15</v>
      </c>
      <c r="K123" s="2" t="s">
        <v>74</v>
      </c>
      <c r="L123" s="2" t="s">
        <v>30</v>
      </c>
      <c r="M123" s="27">
        <v>45403</v>
      </c>
      <c r="N123" s="70">
        <v>-2.2000000000000002</v>
      </c>
      <c r="P123" s="2" t="s">
        <v>45</v>
      </c>
      <c r="Q123" s="2" t="s">
        <v>34</v>
      </c>
      <c r="R123" s="27">
        <v>45403</v>
      </c>
      <c r="S123" s="70">
        <v>61</v>
      </c>
      <c r="U123" s="2" t="s">
        <v>74</v>
      </c>
      <c r="V123" s="2" t="s">
        <v>30</v>
      </c>
      <c r="W123" s="27">
        <v>45403</v>
      </c>
      <c r="X123" s="70">
        <v>59</v>
      </c>
      <c r="Z123" s="2" t="s">
        <v>48</v>
      </c>
      <c r="AA123" s="2" t="s">
        <v>21</v>
      </c>
      <c r="AB123" s="27">
        <v>45403</v>
      </c>
      <c r="AC123" s="70">
        <v>0</v>
      </c>
    </row>
    <row r="124" spans="1:29" x14ac:dyDescent="0.35">
      <c r="A124" s="2" t="s">
        <v>0</v>
      </c>
      <c r="B124" s="2" t="s">
        <v>4</v>
      </c>
      <c r="C124" s="27">
        <v>45404</v>
      </c>
      <c r="D124" s="70">
        <v>20.7</v>
      </c>
      <c r="F124" s="2" t="s">
        <v>63</v>
      </c>
      <c r="G124" s="2" t="s">
        <v>63</v>
      </c>
      <c r="H124" s="27">
        <v>45404</v>
      </c>
      <c r="I124" s="70">
        <v>11.6</v>
      </c>
      <c r="K124" s="2" t="s">
        <v>74</v>
      </c>
      <c r="L124" s="2" t="s">
        <v>30</v>
      </c>
      <c r="M124" s="27">
        <v>45404</v>
      </c>
      <c r="N124" s="70">
        <v>-2.6</v>
      </c>
      <c r="P124" s="2" t="s">
        <v>45</v>
      </c>
      <c r="Q124" s="2" t="s">
        <v>34</v>
      </c>
      <c r="R124" s="27">
        <v>45404</v>
      </c>
      <c r="S124" s="70">
        <v>88</v>
      </c>
      <c r="U124" s="2" t="s">
        <v>74</v>
      </c>
      <c r="V124" s="2" t="s">
        <v>30</v>
      </c>
      <c r="W124" s="27">
        <v>45404</v>
      </c>
      <c r="X124" s="70">
        <v>66</v>
      </c>
      <c r="Z124" s="2" t="s">
        <v>48</v>
      </c>
      <c r="AA124" s="2" t="s">
        <v>21</v>
      </c>
      <c r="AB124" s="27">
        <v>45404</v>
      </c>
      <c r="AC124" s="70">
        <v>0</v>
      </c>
    </row>
    <row r="125" spans="1:29" x14ac:dyDescent="0.35">
      <c r="A125" s="2" t="s">
        <v>0</v>
      </c>
      <c r="B125" s="2" t="s">
        <v>4</v>
      </c>
      <c r="C125" s="27">
        <v>45405</v>
      </c>
      <c r="D125" s="70">
        <v>17.2</v>
      </c>
      <c r="F125" s="2" t="s">
        <v>63</v>
      </c>
      <c r="G125" s="2" t="s">
        <v>63</v>
      </c>
      <c r="H125" s="27">
        <v>45405</v>
      </c>
      <c r="I125" s="70">
        <v>14.9</v>
      </c>
      <c r="K125" s="2" t="s">
        <v>74</v>
      </c>
      <c r="L125" s="2" t="s">
        <v>30</v>
      </c>
      <c r="M125" s="27">
        <v>45405</v>
      </c>
      <c r="N125" s="70">
        <v>-3.7</v>
      </c>
      <c r="P125" s="2" t="s">
        <v>45</v>
      </c>
      <c r="Q125" s="2" t="s">
        <v>34</v>
      </c>
      <c r="R125" s="27">
        <v>45405</v>
      </c>
      <c r="S125" s="70">
        <v>82</v>
      </c>
      <c r="U125" s="2" t="s">
        <v>74</v>
      </c>
      <c r="V125" s="2" t="s">
        <v>30</v>
      </c>
      <c r="W125" s="27">
        <v>45405</v>
      </c>
      <c r="X125" s="70">
        <v>36</v>
      </c>
      <c r="Z125" s="2" t="s">
        <v>48</v>
      </c>
      <c r="AA125" s="2" t="s">
        <v>21</v>
      </c>
      <c r="AB125" s="27">
        <v>45405</v>
      </c>
      <c r="AC125" s="70">
        <v>20.399999999999999</v>
      </c>
    </row>
    <row r="126" spans="1:29" x14ac:dyDescent="0.35">
      <c r="A126" s="2" t="s">
        <v>0</v>
      </c>
      <c r="B126" s="2" t="s">
        <v>4</v>
      </c>
      <c r="C126" s="27">
        <v>45406</v>
      </c>
      <c r="D126" s="70">
        <v>20.399999999999999</v>
      </c>
      <c r="F126" s="2" t="s">
        <v>63</v>
      </c>
      <c r="G126" s="2" t="s">
        <v>63</v>
      </c>
      <c r="H126" s="27">
        <v>45406</v>
      </c>
      <c r="I126" s="70">
        <v>13</v>
      </c>
      <c r="K126" s="2" t="s">
        <v>74</v>
      </c>
      <c r="L126" s="2" t="s">
        <v>30</v>
      </c>
      <c r="M126" s="27">
        <v>45406</v>
      </c>
      <c r="N126" s="70">
        <v>-3.4</v>
      </c>
      <c r="P126" s="2" t="s">
        <v>45</v>
      </c>
      <c r="Q126" s="2" t="s">
        <v>34</v>
      </c>
      <c r="R126" s="27">
        <v>45406</v>
      </c>
      <c r="S126" s="70">
        <v>67</v>
      </c>
      <c r="U126" s="2" t="s">
        <v>74</v>
      </c>
      <c r="V126" s="2" t="s">
        <v>30</v>
      </c>
      <c r="W126" s="27">
        <v>45406</v>
      </c>
      <c r="X126" s="70">
        <v>40</v>
      </c>
      <c r="Z126" s="2" t="s">
        <v>48</v>
      </c>
      <c r="AA126" s="2" t="s">
        <v>21</v>
      </c>
      <c r="AB126" s="27">
        <v>45406</v>
      </c>
      <c r="AC126" s="70">
        <v>2.6</v>
      </c>
    </row>
    <row r="127" spans="1:29" x14ac:dyDescent="0.35">
      <c r="A127" s="2" t="s">
        <v>0</v>
      </c>
      <c r="B127" s="2" t="s">
        <v>4</v>
      </c>
      <c r="C127" s="27">
        <v>45407</v>
      </c>
      <c r="D127" s="70">
        <v>18.899999999999999</v>
      </c>
      <c r="F127" s="2" t="s">
        <v>63</v>
      </c>
      <c r="G127" s="2" t="s">
        <v>63</v>
      </c>
      <c r="H127" s="27">
        <v>45407</v>
      </c>
      <c r="I127" s="70">
        <v>12.5</v>
      </c>
      <c r="K127" s="2" t="s">
        <v>74</v>
      </c>
      <c r="L127" s="2" t="s">
        <v>30</v>
      </c>
      <c r="M127" s="27">
        <v>45407</v>
      </c>
      <c r="N127" s="70">
        <v>-0.1</v>
      </c>
      <c r="P127" s="2" t="s">
        <v>45</v>
      </c>
      <c r="Q127" s="2" t="s">
        <v>34</v>
      </c>
      <c r="R127" s="27">
        <v>45407</v>
      </c>
      <c r="S127" s="70">
        <v>41</v>
      </c>
      <c r="U127" s="2" t="s">
        <v>74</v>
      </c>
      <c r="V127" s="2" t="s">
        <v>30</v>
      </c>
      <c r="W127" s="27">
        <v>45407</v>
      </c>
      <c r="X127" s="70">
        <v>30</v>
      </c>
      <c r="Z127" s="2" t="s">
        <v>48</v>
      </c>
      <c r="AA127" s="2" t="s">
        <v>21</v>
      </c>
      <c r="AB127" s="27">
        <v>45407</v>
      </c>
      <c r="AC127" s="70">
        <v>4.9000000000000004</v>
      </c>
    </row>
    <row r="128" spans="1:29" x14ac:dyDescent="0.35">
      <c r="A128" s="2" t="s">
        <v>59</v>
      </c>
      <c r="B128" s="2" t="s">
        <v>52</v>
      </c>
      <c r="C128" s="27">
        <v>45394</v>
      </c>
      <c r="D128" s="70">
        <v>33</v>
      </c>
      <c r="F128" s="2" t="s">
        <v>50</v>
      </c>
      <c r="G128" s="2" t="s">
        <v>50</v>
      </c>
      <c r="H128" s="27">
        <v>45394</v>
      </c>
      <c r="I128" s="70">
        <v>13.5</v>
      </c>
      <c r="K128" s="2" t="s">
        <v>2</v>
      </c>
      <c r="L128" s="2" t="s">
        <v>4</v>
      </c>
      <c r="M128" s="27">
        <v>45394</v>
      </c>
      <c r="N128" s="70">
        <v>-1.1000000000000001</v>
      </c>
      <c r="P128" s="2" t="s">
        <v>74</v>
      </c>
      <c r="Q128" s="2" t="s">
        <v>30</v>
      </c>
      <c r="R128" s="27">
        <v>45394</v>
      </c>
      <c r="S128" s="70">
        <v>30</v>
      </c>
      <c r="U128" s="2" t="s">
        <v>2</v>
      </c>
      <c r="V128" s="2" t="s">
        <v>4</v>
      </c>
      <c r="W128" s="27">
        <v>45394</v>
      </c>
      <c r="X128" s="70">
        <v>22</v>
      </c>
      <c r="Z128" s="2" t="s">
        <v>45</v>
      </c>
      <c r="AA128" s="2" t="s">
        <v>34</v>
      </c>
      <c r="AB128" s="27">
        <v>45394</v>
      </c>
      <c r="AC128" s="70">
        <v>0</v>
      </c>
    </row>
    <row r="129" spans="1:29" x14ac:dyDescent="0.35">
      <c r="A129" s="2" t="s">
        <v>59</v>
      </c>
      <c r="B129" s="2" t="s">
        <v>52</v>
      </c>
      <c r="C129" s="27">
        <v>45395</v>
      </c>
      <c r="D129" s="70">
        <v>32.700000000000003</v>
      </c>
      <c r="F129" s="2" t="s">
        <v>50</v>
      </c>
      <c r="G129" s="2" t="s">
        <v>50</v>
      </c>
      <c r="H129" s="27">
        <v>45395</v>
      </c>
      <c r="I129" s="70">
        <v>15.2</v>
      </c>
      <c r="K129" s="2" t="s">
        <v>2</v>
      </c>
      <c r="L129" s="2" t="s">
        <v>4</v>
      </c>
      <c r="M129" s="27">
        <v>45395</v>
      </c>
      <c r="N129" s="70">
        <v>0.6</v>
      </c>
      <c r="P129" s="2" t="s">
        <v>74</v>
      </c>
      <c r="Q129" s="2" t="s">
        <v>30</v>
      </c>
      <c r="R129" s="27">
        <v>45395</v>
      </c>
      <c r="S129" s="70">
        <v>29</v>
      </c>
      <c r="U129" s="2" t="s">
        <v>2</v>
      </c>
      <c r="V129" s="2" t="s">
        <v>4</v>
      </c>
      <c r="W129" s="27">
        <v>45395</v>
      </c>
      <c r="X129" s="70">
        <v>22</v>
      </c>
      <c r="Z129" s="2" t="s">
        <v>45</v>
      </c>
      <c r="AA129" s="2" t="s">
        <v>34</v>
      </c>
      <c r="AB129" s="27">
        <v>45395</v>
      </c>
      <c r="AC129" s="70">
        <v>0</v>
      </c>
    </row>
    <row r="130" spans="1:29" x14ac:dyDescent="0.35">
      <c r="A130" s="2" t="s">
        <v>59</v>
      </c>
      <c r="B130" s="2" t="s">
        <v>52</v>
      </c>
      <c r="C130" s="27">
        <v>45396</v>
      </c>
      <c r="D130" s="70">
        <v>31.4</v>
      </c>
      <c r="F130" s="2" t="s">
        <v>50</v>
      </c>
      <c r="G130" s="2" t="s">
        <v>50</v>
      </c>
      <c r="H130" s="27">
        <v>45396</v>
      </c>
      <c r="I130" s="70">
        <v>16.100000000000001</v>
      </c>
      <c r="K130" s="2" t="s">
        <v>2</v>
      </c>
      <c r="L130" s="2" t="s">
        <v>4</v>
      </c>
      <c r="M130" s="27">
        <v>45396</v>
      </c>
      <c r="N130" s="70">
        <v>2.6</v>
      </c>
      <c r="P130" s="2" t="s">
        <v>74</v>
      </c>
      <c r="Q130" s="2" t="s">
        <v>30</v>
      </c>
      <c r="R130" s="27">
        <v>45396</v>
      </c>
      <c r="S130" s="70">
        <v>31</v>
      </c>
      <c r="U130" s="2" t="s">
        <v>2</v>
      </c>
      <c r="V130" s="2" t="s">
        <v>4</v>
      </c>
      <c r="W130" s="27">
        <v>45396</v>
      </c>
      <c r="X130" s="70">
        <v>24</v>
      </c>
      <c r="Z130" s="2" t="s">
        <v>45</v>
      </c>
      <c r="AA130" s="2" t="s">
        <v>34</v>
      </c>
      <c r="AB130" s="27">
        <v>45396</v>
      </c>
      <c r="AC130" s="70">
        <v>0</v>
      </c>
    </row>
    <row r="131" spans="1:29" x14ac:dyDescent="0.35">
      <c r="A131" s="2" t="s">
        <v>59</v>
      </c>
      <c r="B131" s="2" t="s">
        <v>52</v>
      </c>
      <c r="C131" s="27">
        <v>45397</v>
      </c>
      <c r="D131" s="70">
        <v>24.3</v>
      </c>
      <c r="F131" s="2" t="s">
        <v>50</v>
      </c>
      <c r="G131" s="2" t="s">
        <v>50</v>
      </c>
      <c r="H131" s="27">
        <v>45397</v>
      </c>
      <c r="I131" s="70">
        <v>17.5</v>
      </c>
      <c r="K131" s="2" t="s">
        <v>2</v>
      </c>
      <c r="L131" s="2" t="s">
        <v>4</v>
      </c>
      <c r="M131" s="27">
        <v>45397</v>
      </c>
      <c r="N131" s="70">
        <v>3.6</v>
      </c>
      <c r="P131" s="2" t="s">
        <v>74</v>
      </c>
      <c r="Q131" s="2" t="s">
        <v>30</v>
      </c>
      <c r="R131" s="27">
        <v>45397</v>
      </c>
      <c r="S131" s="70">
        <v>51</v>
      </c>
      <c r="U131" s="2" t="s">
        <v>2</v>
      </c>
      <c r="V131" s="2" t="s">
        <v>4</v>
      </c>
      <c r="W131" s="27">
        <v>45397</v>
      </c>
      <c r="X131" s="70">
        <v>46</v>
      </c>
      <c r="Z131" s="2" t="s">
        <v>45</v>
      </c>
      <c r="AA131" s="2" t="s">
        <v>34</v>
      </c>
      <c r="AB131" s="27">
        <v>45397</v>
      </c>
      <c r="AC131" s="70">
        <v>1.4</v>
      </c>
    </row>
    <row r="132" spans="1:29" x14ac:dyDescent="0.35">
      <c r="A132" s="2" t="s">
        <v>59</v>
      </c>
      <c r="B132" s="2" t="s">
        <v>52</v>
      </c>
      <c r="C132" s="27">
        <v>45398</v>
      </c>
      <c r="D132" s="70">
        <v>21.5</v>
      </c>
      <c r="F132" s="2" t="s">
        <v>50</v>
      </c>
      <c r="G132" s="2" t="s">
        <v>50</v>
      </c>
      <c r="H132" s="27">
        <v>45398</v>
      </c>
      <c r="I132" s="70">
        <v>14.6</v>
      </c>
      <c r="K132" s="2" t="s">
        <v>2</v>
      </c>
      <c r="L132" s="2" t="s">
        <v>4</v>
      </c>
      <c r="M132" s="27">
        <v>45398</v>
      </c>
      <c r="N132" s="70">
        <v>1.4</v>
      </c>
      <c r="P132" s="2" t="s">
        <v>74</v>
      </c>
      <c r="Q132" s="2" t="s">
        <v>30</v>
      </c>
      <c r="R132" s="27">
        <v>45398</v>
      </c>
      <c r="S132" s="70">
        <v>57</v>
      </c>
      <c r="U132" s="2" t="s">
        <v>2</v>
      </c>
      <c r="V132" s="2" t="s">
        <v>4</v>
      </c>
      <c r="W132" s="27">
        <v>45398</v>
      </c>
      <c r="X132" s="70">
        <v>60</v>
      </c>
      <c r="Z132" s="2" t="s">
        <v>45</v>
      </c>
      <c r="AA132" s="2" t="s">
        <v>34</v>
      </c>
      <c r="AB132" s="27">
        <v>45398</v>
      </c>
      <c r="AC132" s="70">
        <v>1</v>
      </c>
    </row>
    <row r="133" spans="1:29" x14ac:dyDescent="0.35">
      <c r="A133" s="2" t="s">
        <v>59</v>
      </c>
      <c r="B133" s="2" t="s">
        <v>52</v>
      </c>
      <c r="C133" s="27">
        <v>45399</v>
      </c>
      <c r="D133" s="70">
        <v>22.9</v>
      </c>
      <c r="F133" s="2" t="s">
        <v>50</v>
      </c>
      <c r="G133" s="2" t="s">
        <v>50</v>
      </c>
      <c r="H133" s="27">
        <v>45399</v>
      </c>
      <c r="I133" s="70">
        <v>15.2</v>
      </c>
      <c r="K133" s="2" t="s">
        <v>2</v>
      </c>
      <c r="L133" s="2" t="s">
        <v>4</v>
      </c>
      <c r="M133" s="27">
        <v>45399</v>
      </c>
      <c r="N133" s="70">
        <v>0.9</v>
      </c>
      <c r="P133" s="2" t="s">
        <v>74</v>
      </c>
      <c r="Q133" s="2" t="s">
        <v>30</v>
      </c>
      <c r="R133" s="27">
        <v>45399</v>
      </c>
      <c r="S133" s="70">
        <v>64</v>
      </c>
      <c r="U133" s="2" t="s">
        <v>2</v>
      </c>
      <c r="V133" s="2" t="s">
        <v>4</v>
      </c>
      <c r="W133" s="27">
        <v>45399</v>
      </c>
      <c r="X133" s="70">
        <v>54</v>
      </c>
      <c r="Z133" s="2" t="s">
        <v>45</v>
      </c>
      <c r="AA133" s="2" t="s">
        <v>34</v>
      </c>
      <c r="AB133" s="27">
        <v>45399</v>
      </c>
      <c r="AC133" s="70">
        <v>1.8</v>
      </c>
    </row>
    <row r="134" spans="1:29" x14ac:dyDescent="0.35">
      <c r="A134" s="2" t="s">
        <v>59</v>
      </c>
      <c r="B134" s="2" t="s">
        <v>52</v>
      </c>
      <c r="C134" s="27">
        <v>45400</v>
      </c>
      <c r="D134" s="70">
        <v>25.8</v>
      </c>
      <c r="F134" s="2" t="s">
        <v>50</v>
      </c>
      <c r="G134" s="2" t="s">
        <v>50</v>
      </c>
      <c r="H134" s="27">
        <v>45400</v>
      </c>
      <c r="I134" s="70">
        <v>13.8</v>
      </c>
      <c r="K134" s="2" t="s">
        <v>2</v>
      </c>
      <c r="L134" s="2" t="s">
        <v>4</v>
      </c>
      <c r="M134" s="27">
        <v>45400</v>
      </c>
      <c r="N134" s="70">
        <v>-2.8</v>
      </c>
      <c r="P134" s="2" t="s">
        <v>74</v>
      </c>
      <c r="Q134" s="2" t="s">
        <v>30</v>
      </c>
      <c r="R134" s="27">
        <v>45400</v>
      </c>
      <c r="S134" s="70">
        <v>57</v>
      </c>
      <c r="U134" s="2" t="s">
        <v>2</v>
      </c>
      <c r="V134" s="2" t="s">
        <v>4</v>
      </c>
      <c r="W134" s="27">
        <v>45400</v>
      </c>
      <c r="X134" s="70">
        <v>58</v>
      </c>
      <c r="Z134" s="2" t="s">
        <v>45</v>
      </c>
      <c r="AA134" s="2" t="s">
        <v>34</v>
      </c>
      <c r="AB134" s="27">
        <v>45400</v>
      </c>
      <c r="AC134" s="70">
        <v>18</v>
      </c>
    </row>
    <row r="135" spans="1:29" x14ac:dyDescent="0.35">
      <c r="A135" s="2" t="s">
        <v>59</v>
      </c>
      <c r="B135" s="2" t="s">
        <v>52</v>
      </c>
      <c r="C135" s="27">
        <v>45401</v>
      </c>
      <c r="D135" s="70">
        <v>28.1</v>
      </c>
      <c r="F135" s="2" t="s">
        <v>50</v>
      </c>
      <c r="G135" s="2" t="s">
        <v>50</v>
      </c>
      <c r="H135" s="27">
        <v>45401</v>
      </c>
      <c r="I135" s="70">
        <v>13.2</v>
      </c>
      <c r="K135" s="2" t="s">
        <v>2</v>
      </c>
      <c r="L135" s="2" t="s">
        <v>4</v>
      </c>
      <c r="M135" s="27">
        <v>45401</v>
      </c>
      <c r="N135" s="70">
        <v>-4.3</v>
      </c>
      <c r="P135" s="2" t="s">
        <v>74</v>
      </c>
      <c r="Q135" s="2" t="s">
        <v>30</v>
      </c>
      <c r="R135" s="27">
        <v>45401</v>
      </c>
      <c r="S135" s="70">
        <v>39</v>
      </c>
      <c r="U135" s="2" t="s">
        <v>2</v>
      </c>
      <c r="V135" s="2" t="s">
        <v>4</v>
      </c>
      <c r="W135" s="27">
        <v>45401</v>
      </c>
      <c r="X135" s="70">
        <v>41</v>
      </c>
      <c r="Z135" s="2" t="s">
        <v>45</v>
      </c>
      <c r="AA135" s="2" t="s">
        <v>34</v>
      </c>
      <c r="AB135" s="27">
        <v>45401</v>
      </c>
      <c r="AC135" s="70">
        <v>0</v>
      </c>
    </row>
    <row r="136" spans="1:29" x14ac:dyDescent="0.35">
      <c r="A136" s="2" t="s">
        <v>59</v>
      </c>
      <c r="B136" s="2" t="s">
        <v>52</v>
      </c>
      <c r="C136" s="27">
        <v>45402</v>
      </c>
      <c r="D136" s="70">
        <v>27.1</v>
      </c>
      <c r="F136" s="2" t="s">
        <v>50</v>
      </c>
      <c r="G136" s="2" t="s">
        <v>50</v>
      </c>
      <c r="H136" s="27">
        <v>45402</v>
      </c>
      <c r="I136" s="70">
        <v>11.9</v>
      </c>
      <c r="K136" s="2" t="s">
        <v>2</v>
      </c>
      <c r="L136" s="2" t="s">
        <v>4</v>
      </c>
      <c r="M136" s="27">
        <v>45402</v>
      </c>
      <c r="N136" s="70">
        <v>-1.1000000000000001</v>
      </c>
      <c r="P136" s="2" t="s">
        <v>74</v>
      </c>
      <c r="Q136" s="2" t="s">
        <v>30</v>
      </c>
      <c r="R136" s="27">
        <v>45402</v>
      </c>
      <c r="S136" s="70">
        <v>54</v>
      </c>
      <c r="U136" s="2" t="s">
        <v>2</v>
      </c>
      <c r="V136" s="2" t="s">
        <v>4</v>
      </c>
      <c r="W136" s="27">
        <v>45402</v>
      </c>
      <c r="X136" s="70">
        <v>30</v>
      </c>
      <c r="Z136" s="2" t="s">
        <v>45</v>
      </c>
      <c r="AA136" s="2" t="s">
        <v>34</v>
      </c>
      <c r="AB136" s="27">
        <v>45402</v>
      </c>
      <c r="AC136" s="70">
        <v>0</v>
      </c>
    </row>
    <row r="137" spans="1:29" x14ac:dyDescent="0.35">
      <c r="A137" s="2" t="s">
        <v>59</v>
      </c>
      <c r="B137" s="2" t="s">
        <v>52</v>
      </c>
      <c r="C137" s="27">
        <v>45403</v>
      </c>
      <c r="D137" s="70">
        <v>26.6</v>
      </c>
      <c r="F137" s="2" t="s">
        <v>50</v>
      </c>
      <c r="G137" s="2" t="s">
        <v>50</v>
      </c>
      <c r="H137" s="27">
        <v>45403</v>
      </c>
      <c r="I137" s="70">
        <v>14.8</v>
      </c>
      <c r="K137" s="2" t="s">
        <v>2</v>
      </c>
      <c r="L137" s="2" t="s">
        <v>4</v>
      </c>
      <c r="M137" s="27">
        <v>45403</v>
      </c>
      <c r="N137" s="70">
        <v>-1.6</v>
      </c>
      <c r="P137" s="2" t="s">
        <v>74</v>
      </c>
      <c r="Q137" s="2" t="s">
        <v>30</v>
      </c>
      <c r="R137" s="27">
        <v>45403</v>
      </c>
      <c r="S137" s="70">
        <v>75</v>
      </c>
      <c r="U137" s="2" t="s">
        <v>2</v>
      </c>
      <c r="V137" s="2" t="s">
        <v>4</v>
      </c>
      <c r="W137" s="27">
        <v>45403</v>
      </c>
      <c r="X137" s="70">
        <v>37</v>
      </c>
      <c r="Z137" s="2" t="s">
        <v>45</v>
      </c>
      <c r="AA137" s="2" t="s">
        <v>34</v>
      </c>
      <c r="AB137" s="27">
        <v>45403</v>
      </c>
      <c r="AC137" s="70">
        <v>2.4</v>
      </c>
    </row>
    <row r="138" spans="1:29" x14ac:dyDescent="0.35">
      <c r="A138" s="2" t="s">
        <v>59</v>
      </c>
      <c r="B138" s="2" t="s">
        <v>52</v>
      </c>
      <c r="C138" s="27">
        <v>45404</v>
      </c>
      <c r="D138" s="70">
        <v>24.2</v>
      </c>
      <c r="F138" s="2" t="s">
        <v>50</v>
      </c>
      <c r="G138" s="2" t="s">
        <v>50</v>
      </c>
      <c r="H138" s="27">
        <v>45404</v>
      </c>
      <c r="I138" s="70">
        <v>10.9</v>
      </c>
      <c r="K138" s="2" t="s">
        <v>2</v>
      </c>
      <c r="L138" s="2" t="s">
        <v>4</v>
      </c>
      <c r="M138" s="27">
        <v>45404</v>
      </c>
      <c r="N138" s="70">
        <v>-1.6</v>
      </c>
      <c r="P138" s="2" t="s">
        <v>74</v>
      </c>
      <c r="Q138" s="2" t="s">
        <v>30</v>
      </c>
      <c r="R138" s="27">
        <v>45404</v>
      </c>
      <c r="S138" s="70">
        <v>88</v>
      </c>
      <c r="U138" s="2" t="s">
        <v>2</v>
      </c>
      <c r="V138" s="2" t="s">
        <v>4</v>
      </c>
      <c r="W138" s="27">
        <v>45404</v>
      </c>
      <c r="X138" s="70">
        <v>53</v>
      </c>
      <c r="Z138" s="2" t="s">
        <v>45</v>
      </c>
      <c r="AA138" s="2" t="s">
        <v>34</v>
      </c>
      <c r="AB138" s="27">
        <v>45404</v>
      </c>
      <c r="AC138" s="70">
        <v>8</v>
      </c>
    </row>
    <row r="139" spans="1:29" x14ac:dyDescent="0.35">
      <c r="A139" s="2" t="s">
        <v>59</v>
      </c>
      <c r="B139" s="2" t="s">
        <v>52</v>
      </c>
      <c r="C139" s="27">
        <v>45405</v>
      </c>
      <c r="D139" s="70">
        <v>20.100000000000001</v>
      </c>
      <c r="F139" s="2" t="s">
        <v>50</v>
      </c>
      <c r="G139" s="2" t="s">
        <v>50</v>
      </c>
      <c r="H139" s="27">
        <v>45405</v>
      </c>
      <c r="I139" s="70">
        <v>10</v>
      </c>
      <c r="K139" s="2" t="s">
        <v>2</v>
      </c>
      <c r="L139" s="2" t="s">
        <v>4</v>
      </c>
      <c r="M139" s="27">
        <v>45405</v>
      </c>
      <c r="N139" s="70">
        <v>-3.8</v>
      </c>
      <c r="P139" s="2" t="s">
        <v>74</v>
      </c>
      <c r="Q139" s="2" t="s">
        <v>30</v>
      </c>
      <c r="R139" s="27">
        <v>45405</v>
      </c>
      <c r="S139" s="70">
        <v>53</v>
      </c>
      <c r="U139" s="2" t="s">
        <v>2</v>
      </c>
      <c r="V139" s="2" t="s">
        <v>4</v>
      </c>
      <c r="W139" s="27">
        <v>45405</v>
      </c>
      <c r="X139" s="70">
        <v>60</v>
      </c>
      <c r="Z139" s="2" t="s">
        <v>45</v>
      </c>
      <c r="AA139" s="2" t="s">
        <v>34</v>
      </c>
      <c r="AB139" s="27">
        <v>45405</v>
      </c>
      <c r="AC139" s="70">
        <v>0</v>
      </c>
    </row>
    <row r="140" spans="1:29" x14ac:dyDescent="0.35">
      <c r="A140" s="2" t="s">
        <v>59</v>
      </c>
      <c r="B140" s="2" t="s">
        <v>52</v>
      </c>
      <c r="C140" s="27">
        <v>45406</v>
      </c>
      <c r="D140" s="70">
        <v>21.4</v>
      </c>
      <c r="F140" s="2" t="s">
        <v>50</v>
      </c>
      <c r="G140" s="2" t="s">
        <v>50</v>
      </c>
      <c r="H140" s="27">
        <v>45406</v>
      </c>
      <c r="I140" s="70">
        <v>9.8000000000000007</v>
      </c>
      <c r="K140" s="2" t="s">
        <v>2</v>
      </c>
      <c r="L140" s="2" t="s">
        <v>4</v>
      </c>
      <c r="M140" s="27">
        <v>45406</v>
      </c>
      <c r="N140" s="70">
        <v>-4.0999999999999996</v>
      </c>
      <c r="P140" s="2" t="s">
        <v>74</v>
      </c>
      <c r="Q140" s="2" t="s">
        <v>30</v>
      </c>
      <c r="R140" s="27">
        <v>45406</v>
      </c>
      <c r="S140" s="70">
        <v>54</v>
      </c>
      <c r="U140" s="2" t="s">
        <v>2</v>
      </c>
      <c r="V140" s="2" t="s">
        <v>4</v>
      </c>
      <c r="W140" s="27">
        <v>45406</v>
      </c>
      <c r="X140" s="70">
        <v>63</v>
      </c>
      <c r="Z140" s="2" t="s">
        <v>45</v>
      </c>
      <c r="AA140" s="2" t="s">
        <v>34</v>
      </c>
      <c r="AB140" s="27">
        <v>45406</v>
      </c>
      <c r="AC140" s="70">
        <v>0</v>
      </c>
    </row>
    <row r="141" spans="1:29" x14ac:dyDescent="0.35">
      <c r="A141" s="2" t="s">
        <v>59</v>
      </c>
      <c r="B141" s="2" t="s">
        <v>52</v>
      </c>
      <c r="C141" s="27">
        <v>45407</v>
      </c>
      <c r="D141" s="70">
        <v>18.8</v>
      </c>
      <c r="F141" s="2" t="s">
        <v>50</v>
      </c>
      <c r="G141" s="2" t="s">
        <v>50</v>
      </c>
      <c r="H141" s="27">
        <v>45407</v>
      </c>
      <c r="I141" s="70">
        <v>13.9</v>
      </c>
      <c r="K141" s="2" t="s">
        <v>2</v>
      </c>
      <c r="L141" s="2" t="s">
        <v>4</v>
      </c>
      <c r="M141" s="27">
        <v>45407</v>
      </c>
      <c r="N141" s="70">
        <v>-1.1000000000000001</v>
      </c>
      <c r="P141" s="2" t="s">
        <v>74</v>
      </c>
      <c r="Q141" s="2" t="s">
        <v>30</v>
      </c>
      <c r="R141" s="27">
        <v>45407</v>
      </c>
      <c r="S141" s="70">
        <v>42</v>
      </c>
      <c r="U141" s="2" t="s">
        <v>2</v>
      </c>
      <c r="V141" s="2" t="s">
        <v>4</v>
      </c>
      <c r="W141" s="27">
        <v>45407</v>
      </c>
      <c r="X141" s="70">
        <v>34</v>
      </c>
      <c r="Z141" s="2" t="s">
        <v>45</v>
      </c>
      <c r="AA141" s="2" t="s">
        <v>34</v>
      </c>
      <c r="AB141" s="27">
        <v>45407</v>
      </c>
      <c r="AC141" s="70">
        <v>4</v>
      </c>
    </row>
    <row r="142" spans="1:29" x14ac:dyDescent="0.35">
      <c r="A142" s="2" t="s">
        <v>75</v>
      </c>
      <c r="B142" s="2" t="s">
        <v>34</v>
      </c>
      <c r="C142" s="27">
        <v>45394</v>
      </c>
      <c r="D142" s="70">
        <v>31.1</v>
      </c>
      <c r="F142" s="2" t="s">
        <v>46</v>
      </c>
      <c r="G142" s="2" t="s">
        <v>27</v>
      </c>
      <c r="H142" s="27">
        <v>45394</v>
      </c>
      <c r="I142" s="70">
        <v>12.4</v>
      </c>
      <c r="K142" s="2" t="s">
        <v>47</v>
      </c>
      <c r="L142" s="2" t="s">
        <v>23</v>
      </c>
      <c r="M142" s="27">
        <v>45394</v>
      </c>
      <c r="N142" s="70">
        <v>-0.5</v>
      </c>
      <c r="P142" s="2" t="s">
        <v>53</v>
      </c>
      <c r="Q142" s="2" t="s">
        <v>52</v>
      </c>
      <c r="R142" s="27">
        <v>45394</v>
      </c>
      <c r="S142" s="70">
        <v>39</v>
      </c>
      <c r="U142" s="2" t="s">
        <v>40</v>
      </c>
      <c r="V142" s="2" t="s">
        <v>25</v>
      </c>
      <c r="W142" s="27">
        <v>45394</v>
      </c>
      <c r="X142" s="70">
        <v>23</v>
      </c>
      <c r="Z142" s="2" t="s">
        <v>22</v>
      </c>
      <c r="AA142" s="2" t="s">
        <v>21</v>
      </c>
      <c r="AB142" s="27">
        <v>45394</v>
      </c>
      <c r="AC142" s="70">
        <v>0</v>
      </c>
    </row>
    <row r="143" spans="1:29" x14ac:dyDescent="0.35">
      <c r="A143" s="2" t="s">
        <v>75</v>
      </c>
      <c r="B143" s="2" t="s">
        <v>34</v>
      </c>
      <c r="C143" s="27">
        <v>45395</v>
      </c>
      <c r="D143" s="70">
        <v>32.9</v>
      </c>
      <c r="F143" s="2" t="s">
        <v>46</v>
      </c>
      <c r="G143" s="2" t="s">
        <v>27</v>
      </c>
      <c r="H143" s="27">
        <v>45395</v>
      </c>
      <c r="I143" s="70">
        <v>12.3</v>
      </c>
      <c r="K143" s="2" t="s">
        <v>47</v>
      </c>
      <c r="L143" s="2" t="s">
        <v>23</v>
      </c>
      <c r="M143" s="27">
        <v>45395</v>
      </c>
      <c r="N143" s="70">
        <v>0.6</v>
      </c>
      <c r="P143" s="2" t="s">
        <v>53</v>
      </c>
      <c r="Q143" s="2" t="s">
        <v>52</v>
      </c>
      <c r="R143" s="27">
        <v>45395</v>
      </c>
      <c r="S143" s="70">
        <v>37</v>
      </c>
      <c r="U143" s="2" t="s">
        <v>40</v>
      </c>
      <c r="V143" s="2" t="s">
        <v>25</v>
      </c>
      <c r="W143" s="27">
        <v>45395</v>
      </c>
      <c r="X143" s="70">
        <v>24</v>
      </c>
      <c r="Z143" s="2" t="s">
        <v>22</v>
      </c>
      <c r="AA143" s="2" t="s">
        <v>21</v>
      </c>
      <c r="AB143" s="27">
        <v>45395</v>
      </c>
      <c r="AC143" s="70">
        <v>0</v>
      </c>
    </row>
    <row r="144" spans="1:29" x14ac:dyDescent="0.35">
      <c r="A144" s="2" t="s">
        <v>75</v>
      </c>
      <c r="B144" s="2" t="s">
        <v>34</v>
      </c>
      <c r="C144" s="27">
        <v>45396</v>
      </c>
      <c r="D144" s="70">
        <v>32.6</v>
      </c>
      <c r="F144" s="2" t="s">
        <v>46</v>
      </c>
      <c r="G144" s="2" t="s">
        <v>27</v>
      </c>
      <c r="H144" s="27">
        <v>45396</v>
      </c>
      <c r="I144" s="70">
        <v>14.4</v>
      </c>
      <c r="K144" s="2" t="s">
        <v>47</v>
      </c>
      <c r="L144" s="2" t="s">
        <v>23</v>
      </c>
      <c r="M144" s="27">
        <v>45396</v>
      </c>
      <c r="N144" s="70">
        <v>2.2999999999999998</v>
      </c>
      <c r="P144" s="2" t="s">
        <v>53</v>
      </c>
      <c r="Q144" s="2" t="s">
        <v>52</v>
      </c>
      <c r="R144" s="27">
        <v>45396</v>
      </c>
      <c r="S144" s="70">
        <v>64</v>
      </c>
      <c r="U144" s="2" t="s">
        <v>40</v>
      </c>
      <c r="V144" s="2" t="s">
        <v>25</v>
      </c>
      <c r="W144" s="27">
        <v>45396</v>
      </c>
      <c r="X144" s="70">
        <v>24</v>
      </c>
      <c r="Z144" s="2" t="s">
        <v>22</v>
      </c>
      <c r="AA144" s="2" t="s">
        <v>21</v>
      </c>
      <c r="AB144" s="27">
        <v>45396</v>
      </c>
      <c r="AC144" s="70">
        <v>0</v>
      </c>
    </row>
    <row r="145" spans="1:29" x14ac:dyDescent="0.35">
      <c r="A145" s="2" t="s">
        <v>75</v>
      </c>
      <c r="B145" s="2" t="s">
        <v>34</v>
      </c>
      <c r="C145" s="27">
        <v>45397</v>
      </c>
      <c r="D145" s="70">
        <v>31.3</v>
      </c>
      <c r="F145" s="2" t="s">
        <v>46</v>
      </c>
      <c r="G145" s="2" t="s">
        <v>27</v>
      </c>
      <c r="H145" s="27">
        <v>45397</v>
      </c>
      <c r="I145" s="70">
        <v>15.5</v>
      </c>
      <c r="K145" s="2" t="s">
        <v>47</v>
      </c>
      <c r="L145" s="2" t="s">
        <v>23</v>
      </c>
      <c r="M145" s="27">
        <v>45397</v>
      </c>
      <c r="N145" s="70">
        <v>5.7</v>
      </c>
      <c r="P145" s="2" t="s">
        <v>53</v>
      </c>
      <c r="Q145" s="2" t="s">
        <v>52</v>
      </c>
      <c r="R145" s="27">
        <v>45397</v>
      </c>
      <c r="S145" s="70">
        <v>68</v>
      </c>
      <c r="U145" s="2" t="s">
        <v>40</v>
      </c>
      <c r="V145" s="2" t="s">
        <v>25</v>
      </c>
      <c r="W145" s="27">
        <v>45397</v>
      </c>
      <c r="X145" s="70">
        <v>32</v>
      </c>
      <c r="Z145" s="2" t="s">
        <v>22</v>
      </c>
      <c r="AA145" s="2" t="s">
        <v>21</v>
      </c>
      <c r="AB145" s="27">
        <v>45397</v>
      </c>
      <c r="AC145" s="70">
        <v>0</v>
      </c>
    </row>
    <row r="146" spans="1:29" x14ac:dyDescent="0.35">
      <c r="A146" s="2" t="s">
        <v>75</v>
      </c>
      <c r="B146" s="2" t="s">
        <v>34</v>
      </c>
      <c r="C146" s="27">
        <v>45398</v>
      </c>
      <c r="D146" s="70">
        <v>27.1</v>
      </c>
      <c r="F146" s="2" t="s">
        <v>46</v>
      </c>
      <c r="G146" s="2" t="s">
        <v>27</v>
      </c>
      <c r="H146" s="27">
        <v>45398</v>
      </c>
      <c r="I146" s="70">
        <v>15.9</v>
      </c>
      <c r="K146" s="2" t="s">
        <v>47</v>
      </c>
      <c r="L146" s="2" t="s">
        <v>23</v>
      </c>
      <c r="M146" s="27">
        <v>45398</v>
      </c>
      <c r="N146" s="70">
        <v>2</v>
      </c>
      <c r="P146" s="2" t="s">
        <v>53</v>
      </c>
      <c r="Q146" s="2" t="s">
        <v>52</v>
      </c>
      <c r="R146" s="27">
        <v>45398</v>
      </c>
      <c r="S146" s="70">
        <v>73</v>
      </c>
      <c r="U146" s="2" t="s">
        <v>40</v>
      </c>
      <c r="V146" s="2" t="s">
        <v>25</v>
      </c>
      <c r="W146" s="27">
        <v>45398</v>
      </c>
      <c r="X146" s="70">
        <v>45</v>
      </c>
      <c r="Z146" s="2" t="s">
        <v>22</v>
      </c>
      <c r="AA146" s="2" t="s">
        <v>21</v>
      </c>
      <c r="AB146" s="27">
        <v>45398</v>
      </c>
      <c r="AC146" s="70">
        <v>5.8</v>
      </c>
    </row>
    <row r="147" spans="1:29" x14ac:dyDescent="0.35">
      <c r="A147" s="2" t="s">
        <v>75</v>
      </c>
      <c r="B147" s="2" t="s">
        <v>34</v>
      </c>
      <c r="C147" s="27">
        <v>45399</v>
      </c>
      <c r="D147" s="70">
        <v>25</v>
      </c>
      <c r="F147" s="2" t="s">
        <v>46</v>
      </c>
      <c r="G147" s="2" t="s">
        <v>27</v>
      </c>
      <c r="H147" s="27">
        <v>45399</v>
      </c>
      <c r="I147" s="70">
        <v>17.399999999999999</v>
      </c>
      <c r="K147" s="2" t="s">
        <v>47</v>
      </c>
      <c r="L147" s="2" t="s">
        <v>23</v>
      </c>
      <c r="M147" s="27">
        <v>45399</v>
      </c>
      <c r="N147" s="70">
        <v>1.1000000000000001</v>
      </c>
      <c r="P147" s="2" t="s">
        <v>53</v>
      </c>
      <c r="Q147" s="2" t="s">
        <v>52</v>
      </c>
      <c r="R147" s="27">
        <v>45399</v>
      </c>
      <c r="S147" s="70">
        <v>81</v>
      </c>
      <c r="U147" s="2" t="s">
        <v>40</v>
      </c>
      <c r="V147" s="2" t="s">
        <v>25</v>
      </c>
      <c r="W147" s="27">
        <v>45399</v>
      </c>
      <c r="X147" s="70">
        <v>63</v>
      </c>
      <c r="Z147" s="2" t="s">
        <v>22</v>
      </c>
      <c r="AA147" s="2" t="s">
        <v>21</v>
      </c>
      <c r="AB147" s="27">
        <v>45399</v>
      </c>
      <c r="AC147" s="70">
        <v>6</v>
      </c>
    </row>
    <row r="148" spans="1:29" x14ac:dyDescent="0.35">
      <c r="A148" s="2" t="s">
        <v>75</v>
      </c>
      <c r="B148" s="2" t="s">
        <v>34</v>
      </c>
      <c r="C148" s="27">
        <v>45400</v>
      </c>
      <c r="D148" s="70">
        <v>24.6</v>
      </c>
      <c r="F148" s="2" t="s">
        <v>46</v>
      </c>
      <c r="G148" s="2" t="s">
        <v>27</v>
      </c>
      <c r="H148" s="27">
        <v>45400</v>
      </c>
      <c r="I148" s="70">
        <v>14.9</v>
      </c>
      <c r="K148" s="2" t="s">
        <v>47</v>
      </c>
      <c r="L148" s="2" t="s">
        <v>23</v>
      </c>
      <c r="M148" s="27">
        <v>45400</v>
      </c>
      <c r="N148" s="70">
        <v>-1.9</v>
      </c>
      <c r="P148" s="2" t="s">
        <v>53</v>
      </c>
      <c r="Q148" s="2" t="s">
        <v>52</v>
      </c>
      <c r="R148" s="27">
        <v>45400</v>
      </c>
      <c r="S148" s="70">
        <v>82</v>
      </c>
      <c r="U148" s="2" t="s">
        <v>40</v>
      </c>
      <c r="V148" s="2" t="s">
        <v>25</v>
      </c>
      <c r="W148" s="27">
        <v>45400</v>
      </c>
      <c r="X148" s="70">
        <v>49</v>
      </c>
      <c r="Z148" s="2" t="s">
        <v>22</v>
      </c>
      <c r="AA148" s="2" t="s">
        <v>21</v>
      </c>
      <c r="AB148" s="27">
        <v>45400</v>
      </c>
      <c r="AC148" s="70">
        <v>5.4</v>
      </c>
    </row>
    <row r="149" spans="1:29" x14ac:dyDescent="0.35">
      <c r="A149" s="2" t="s">
        <v>75</v>
      </c>
      <c r="B149" s="2" t="s">
        <v>34</v>
      </c>
      <c r="C149" s="27">
        <v>45401</v>
      </c>
      <c r="D149" s="70">
        <v>25.5</v>
      </c>
      <c r="F149" s="2" t="s">
        <v>46</v>
      </c>
      <c r="G149" s="2" t="s">
        <v>27</v>
      </c>
      <c r="H149" s="27">
        <v>45401</v>
      </c>
      <c r="I149" s="70">
        <v>16.7</v>
      </c>
      <c r="K149" s="2" t="s">
        <v>47</v>
      </c>
      <c r="L149" s="2" t="s">
        <v>23</v>
      </c>
      <c r="M149" s="27">
        <v>45401</v>
      </c>
      <c r="N149" s="70">
        <v>-3.5</v>
      </c>
      <c r="P149" s="2" t="s">
        <v>53</v>
      </c>
      <c r="Q149" s="2" t="s">
        <v>52</v>
      </c>
      <c r="R149" s="27">
        <v>45401</v>
      </c>
      <c r="S149" s="70">
        <v>77</v>
      </c>
      <c r="U149" s="2" t="s">
        <v>40</v>
      </c>
      <c r="V149" s="2" t="s">
        <v>25</v>
      </c>
      <c r="W149" s="27">
        <v>45401</v>
      </c>
      <c r="X149" s="70">
        <v>27</v>
      </c>
      <c r="Z149" s="2" t="s">
        <v>22</v>
      </c>
      <c r="AA149" s="2" t="s">
        <v>21</v>
      </c>
      <c r="AB149" s="27">
        <v>45401</v>
      </c>
      <c r="AC149" s="70">
        <v>0</v>
      </c>
    </row>
    <row r="150" spans="1:29" x14ac:dyDescent="0.35">
      <c r="A150" s="2" t="s">
        <v>75</v>
      </c>
      <c r="B150" s="2" t="s">
        <v>34</v>
      </c>
      <c r="C150" s="27">
        <v>45402</v>
      </c>
      <c r="D150" s="70">
        <v>25.9</v>
      </c>
      <c r="F150" s="2" t="s">
        <v>46</v>
      </c>
      <c r="G150" s="2" t="s">
        <v>27</v>
      </c>
      <c r="H150" s="27">
        <v>45402</v>
      </c>
      <c r="I150" s="70">
        <v>15.5</v>
      </c>
      <c r="K150" s="2" t="s">
        <v>47</v>
      </c>
      <c r="L150" s="2" t="s">
        <v>23</v>
      </c>
      <c r="M150" s="27">
        <v>45402</v>
      </c>
      <c r="N150" s="70">
        <v>-0.7</v>
      </c>
      <c r="P150" s="2" t="s">
        <v>53</v>
      </c>
      <c r="Q150" s="2" t="s">
        <v>52</v>
      </c>
      <c r="R150" s="27">
        <v>45402</v>
      </c>
      <c r="S150" s="70">
        <v>77</v>
      </c>
      <c r="U150" s="2" t="s">
        <v>40</v>
      </c>
      <c r="V150" s="2" t="s">
        <v>25</v>
      </c>
      <c r="W150" s="27">
        <v>45402</v>
      </c>
      <c r="X150" s="70">
        <v>22</v>
      </c>
      <c r="Z150" s="2" t="s">
        <v>22</v>
      </c>
      <c r="AA150" s="2" t="s">
        <v>21</v>
      </c>
      <c r="AB150" s="27">
        <v>45402</v>
      </c>
      <c r="AC150" s="70">
        <v>0</v>
      </c>
    </row>
    <row r="151" spans="1:29" x14ac:dyDescent="0.35">
      <c r="A151" s="2" t="s">
        <v>75</v>
      </c>
      <c r="B151" s="2" t="s">
        <v>34</v>
      </c>
      <c r="C151" s="27">
        <v>45403</v>
      </c>
      <c r="D151" s="70">
        <v>24.9</v>
      </c>
      <c r="F151" s="2" t="s">
        <v>46</v>
      </c>
      <c r="G151" s="2" t="s">
        <v>27</v>
      </c>
      <c r="H151" s="27">
        <v>45403</v>
      </c>
      <c r="I151" s="70">
        <v>15.2</v>
      </c>
      <c r="K151" s="2" t="s">
        <v>47</v>
      </c>
      <c r="L151" s="2" t="s">
        <v>23</v>
      </c>
      <c r="M151" s="27">
        <v>45403</v>
      </c>
      <c r="N151" s="70">
        <v>-1</v>
      </c>
      <c r="P151" s="2" t="s">
        <v>53</v>
      </c>
      <c r="Q151" s="2" t="s">
        <v>52</v>
      </c>
      <c r="R151" s="27">
        <v>45403</v>
      </c>
      <c r="S151" s="70">
        <v>87</v>
      </c>
      <c r="U151" s="2" t="s">
        <v>40</v>
      </c>
      <c r="V151" s="2" t="s">
        <v>25</v>
      </c>
      <c r="W151" s="27">
        <v>45403</v>
      </c>
      <c r="X151" s="70">
        <v>21</v>
      </c>
      <c r="Z151" s="2" t="s">
        <v>22</v>
      </c>
      <c r="AA151" s="2" t="s">
        <v>21</v>
      </c>
      <c r="AB151" s="27">
        <v>45403</v>
      </c>
      <c r="AC151" s="70">
        <v>0</v>
      </c>
    </row>
    <row r="152" spans="1:29" x14ac:dyDescent="0.35">
      <c r="A152" s="2" t="s">
        <v>75</v>
      </c>
      <c r="B152" s="2" t="s">
        <v>34</v>
      </c>
      <c r="C152" s="27">
        <v>45404</v>
      </c>
      <c r="D152" s="70">
        <v>20</v>
      </c>
      <c r="F152" s="2" t="s">
        <v>46</v>
      </c>
      <c r="G152" s="2" t="s">
        <v>27</v>
      </c>
      <c r="H152" s="27">
        <v>45404</v>
      </c>
      <c r="I152" s="70">
        <v>13.1</v>
      </c>
      <c r="K152" s="2" t="s">
        <v>47</v>
      </c>
      <c r="L152" s="2" t="s">
        <v>23</v>
      </c>
      <c r="M152" s="27">
        <v>45404</v>
      </c>
      <c r="N152" s="70">
        <v>-1.2</v>
      </c>
      <c r="P152" s="2" t="s">
        <v>53</v>
      </c>
      <c r="Q152" s="2" t="s">
        <v>52</v>
      </c>
      <c r="R152" s="27">
        <v>45404</v>
      </c>
      <c r="S152" s="70">
        <v>88</v>
      </c>
      <c r="U152" s="2" t="s">
        <v>40</v>
      </c>
      <c r="V152" s="2" t="s">
        <v>25</v>
      </c>
      <c r="W152" s="27">
        <v>45404</v>
      </c>
      <c r="X152" s="70">
        <v>44</v>
      </c>
      <c r="Z152" s="2" t="s">
        <v>22</v>
      </c>
      <c r="AA152" s="2" t="s">
        <v>21</v>
      </c>
      <c r="AB152" s="27">
        <v>45404</v>
      </c>
      <c r="AC152" s="70">
        <v>0</v>
      </c>
    </row>
    <row r="153" spans="1:29" x14ac:dyDescent="0.35">
      <c r="A153" s="2" t="s">
        <v>75</v>
      </c>
      <c r="B153" s="2" t="s">
        <v>34</v>
      </c>
      <c r="C153" s="27">
        <v>45405</v>
      </c>
      <c r="D153" s="70">
        <v>20.6</v>
      </c>
      <c r="F153" s="2" t="s">
        <v>46</v>
      </c>
      <c r="G153" s="2" t="s">
        <v>27</v>
      </c>
      <c r="H153" s="27">
        <v>45405</v>
      </c>
      <c r="I153" s="70">
        <v>16.600000000000001</v>
      </c>
      <c r="K153" s="2" t="s">
        <v>47</v>
      </c>
      <c r="L153" s="2" t="s">
        <v>23</v>
      </c>
      <c r="M153" s="27">
        <v>45405</v>
      </c>
      <c r="N153" s="70">
        <v>-4.2</v>
      </c>
      <c r="P153" s="2" t="s">
        <v>53</v>
      </c>
      <c r="Q153" s="2" t="s">
        <v>52</v>
      </c>
      <c r="R153" s="27">
        <v>45405</v>
      </c>
      <c r="S153" s="70">
        <v>62</v>
      </c>
      <c r="U153" s="2" t="s">
        <v>40</v>
      </c>
      <c r="V153" s="2" t="s">
        <v>25</v>
      </c>
      <c r="W153" s="27">
        <v>45405</v>
      </c>
      <c r="X153" s="70">
        <v>44</v>
      </c>
      <c r="Z153" s="2" t="s">
        <v>22</v>
      </c>
      <c r="AA153" s="2" t="s">
        <v>21</v>
      </c>
      <c r="AB153" s="27">
        <v>45405</v>
      </c>
      <c r="AC153" s="70">
        <v>16.2</v>
      </c>
    </row>
    <row r="154" spans="1:29" x14ac:dyDescent="0.35">
      <c r="A154" s="2" t="s">
        <v>75</v>
      </c>
      <c r="B154" s="2" t="s">
        <v>34</v>
      </c>
      <c r="C154" s="27">
        <v>45406</v>
      </c>
      <c r="D154" s="70">
        <v>22.8</v>
      </c>
      <c r="F154" s="2" t="s">
        <v>46</v>
      </c>
      <c r="G154" s="2" t="s">
        <v>27</v>
      </c>
      <c r="H154" s="27">
        <v>45406</v>
      </c>
      <c r="I154" s="70">
        <v>14</v>
      </c>
      <c r="K154" s="2" t="s">
        <v>47</v>
      </c>
      <c r="L154" s="2" t="s">
        <v>23</v>
      </c>
      <c r="M154" s="27">
        <v>45406</v>
      </c>
      <c r="N154" s="70">
        <v>-3.9</v>
      </c>
      <c r="P154" s="2" t="s">
        <v>53</v>
      </c>
      <c r="Q154" s="2" t="s">
        <v>52</v>
      </c>
      <c r="R154" s="27">
        <v>45406</v>
      </c>
      <c r="S154" s="70">
        <v>58</v>
      </c>
      <c r="U154" s="2" t="s">
        <v>40</v>
      </c>
      <c r="V154" s="2" t="s">
        <v>25</v>
      </c>
      <c r="W154" s="27">
        <v>45406</v>
      </c>
      <c r="X154" s="70">
        <v>45</v>
      </c>
      <c r="Z154" s="2" t="s">
        <v>22</v>
      </c>
      <c r="AA154" s="2" t="s">
        <v>21</v>
      </c>
      <c r="AB154" s="27">
        <v>45406</v>
      </c>
      <c r="AC154" s="70">
        <v>0.2</v>
      </c>
    </row>
    <row r="155" spans="1:29" x14ac:dyDescent="0.35">
      <c r="A155" s="2" t="s">
        <v>75</v>
      </c>
      <c r="B155" s="2" t="s">
        <v>34</v>
      </c>
      <c r="C155" s="27">
        <v>45407</v>
      </c>
      <c r="D155" s="70">
        <v>23.3</v>
      </c>
      <c r="F155" s="2" t="s">
        <v>46</v>
      </c>
      <c r="G155" s="2" t="s">
        <v>27</v>
      </c>
      <c r="H155" s="27">
        <v>45407</v>
      </c>
      <c r="I155" s="70">
        <v>14.1</v>
      </c>
      <c r="K155" s="2" t="s">
        <v>47</v>
      </c>
      <c r="L155" s="2" t="s">
        <v>23</v>
      </c>
      <c r="M155" s="27">
        <v>45407</v>
      </c>
      <c r="N155" s="70">
        <v>-0.7</v>
      </c>
      <c r="P155" s="2" t="s">
        <v>53</v>
      </c>
      <c r="Q155" s="2" t="s">
        <v>52</v>
      </c>
      <c r="R155" s="27">
        <v>45407</v>
      </c>
      <c r="S155" s="70">
        <v>51</v>
      </c>
      <c r="U155" s="2" t="s">
        <v>40</v>
      </c>
      <c r="V155" s="2" t="s">
        <v>25</v>
      </c>
      <c r="W155" s="27">
        <v>45407</v>
      </c>
      <c r="X155" s="70">
        <v>34</v>
      </c>
      <c r="Z155" s="2" t="s">
        <v>22</v>
      </c>
      <c r="AA155" s="2" t="s">
        <v>21</v>
      </c>
      <c r="AB155" s="27">
        <v>45407</v>
      </c>
      <c r="AC155" s="70">
        <v>4.5999999999999996</v>
      </c>
    </row>
    <row r="156" spans="1:29" x14ac:dyDescent="0.35">
      <c r="A156" s="2" t="s">
        <v>38</v>
      </c>
      <c r="B156" s="2" t="s">
        <v>27</v>
      </c>
      <c r="C156" s="27">
        <v>45394</v>
      </c>
      <c r="D156" s="70">
        <v>25.5</v>
      </c>
      <c r="F156" s="2" t="s">
        <v>45</v>
      </c>
      <c r="G156" s="2" t="s">
        <v>34</v>
      </c>
      <c r="H156" s="27">
        <v>45394</v>
      </c>
      <c r="I156" s="70">
        <v>13.9</v>
      </c>
      <c r="K156" s="2" t="s">
        <v>31</v>
      </c>
      <c r="L156" s="2" t="s">
        <v>30</v>
      </c>
      <c r="M156" s="27">
        <v>45394</v>
      </c>
      <c r="N156" s="70">
        <v>1.6</v>
      </c>
      <c r="P156" s="2" t="s">
        <v>68</v>
      </c>
      <c r="Q156" s="2" t="s">
        <v>30</v>
      </c>
      <c r="R156" s="27">
        <v>45394</v>
      </c>
      <c r="S156" s="70">
        <v>33</v>
      </c>
      <c r="U156" s="2" t="s">
        <v>50</v>
      </c>
      <c r="V156" s="2" t="s">
        <v>50</v>
      </c>
      <c r="W156" s="27">
        <v>45394</v>
      </c>
      <c r="X156" s="70">
        <v>40</v>
      </c>
      <c r="Z156" s="2" t="s">
        <v>42</v>
      </c>
      <c r="AA156" s="2" t="s">
        <v>23</v>
      </c>
      <c r="AB156" s="27">
        <v>45394</v>
      </c>
      <c r="AC156" s="70">
        <v>0</v>
      </c>
    </row>
    <row r="157" spans="1:29" x14ac:dyDescent="0.35">
      <c r="A157" s="2" t="s">
        <v>38</v>
      </c>
      <c r="B157" s="2" t="s">
        <v>27</v>
      </c>
      <c r="C157" s="27">
        <v>45395</v>
      </c>
      <c r="D157" s="70">
        <v>28</v>
      </c>
      <c r="F157" s="2" t="s">
        <v>45</v>
      </c>
      <c r="G157" s="2" t="s">
        <v>34</v>
      </c>
      <c r="H157" s="27">
        <v>45395</v>
      </c>
      <c r="I157" s="70">
        <v>17.3</v>
      </c>
      <c r="K157" s="2" t="s">
        <v>31</v>
      </c>
      <c r="L157" s="2" t="s">
        <v>30</v>
      </c>
      <c r="M157" s="27">
        <v>45395</v>
      </c>
      <c r="N157" s="70">
        <v>2.2000000000000002</v>
      </c>
      <c r="P157" s="2" t="s">
        <v>68</v>
      </c>
      <c r="Q157" s="2" t="s">
        <v>30</v>
      </c>
      <c r="R157" s="27">
        <v>45395</v>
      </c>
      <c r="S157" s="70">
        <v>28</v>
      </c>
      <c r="U157" s="2" t="s">
        <v>50</v>
      </c>
      <c r="V157" s="2" t="s">
        <v>50</v>
      </c>
      <c r="W157" s="27">
        <v>45395</v>
      </c>
      <c r="X157" s="70">
        <v>27</v>
      </c>
      <c r="Z157" s="2" t="s">
        <v>42</v>
      </c>
      <c r="AA157" s="2" t="s">
        <v>23</v>
      </c>
      <c r="AB157" s="27">
        <v>45395</v>
      </c>
      <c r="AC157" s="70">
        <v>0</v>
      </c>
    </row>
    <row r="158" spans="1:29" x14ac:dyDescent="0.35">
      <c r="A158" s="2" t="s">
        <v>38</v>
      </c>
      <c r="B158" s="2" t="s">
        <v>27</v>
      </c>
      <c r="C158" s="27">
        <v>45396</v>
      </c>
      <c r="D158" s="70">
        <v>28</v>
      </c>
      <c r="F158" s="2" t="s">
        <v>45</v>
      </c>
      <c r="G158" s="2" t="s">
        <v>34</v>
      </c>
      <c r="H158" s="27">
        <v>45396</v>
      </c>
      <c r="I158" s="70">
        <v>16.8</v>
      </c>
      <c r="K158" s="2" t="s">
        <v>31</v>
      </c>
      <c r="L158" s="2" t="s">
        <v>30</v>
      </c>
      <c r="M158" s="27">
        <v>45396</v>
      </c>
      <c r="N158" s="70">
        <v>2.2999999999999998</v>
      </c>
      <c r="P158" s="2" t="s">
        <v>68</v>
      </c>
      <c r="Q158" s="2" t="s">
        <v>30</v>
      </c>
      <c r="R158" s="27">
        <v>45396</v>
      </c>
      <c r="S158" s="70">
        <v>46</v>
      </c>
      <c r="U158" s="2" t="s">
        <v>50</v>
      </c>
      <c r="V158" s="2" t="s">
        <v>50</v>
      </c>
      <c r="W158" s="27">
        <v>45396</v>
      </c>
      <c r="X158" s="70">
        <v>33</v>
      </c>
      <c r="Z158" s="2" t="s">
        <v>42</v>
      </c>
      <c r="AA158" s="2" t="s">
        <v>23</v>
      </c>
      <c r="AB158" s="27">
        <v>45396</v>
      </c>
      <c r="AC158" s="70">
        <v>0</v>
      </c>
    </row>
    <row r="159" spans="1:29" x14ac:dyDescent="0.35">
      <c r="A159" s="2" t="s">
        <v>38</v>
      </c>
      <c r="B159" s="2" t="s">
        <v>27</v>
      </c>
      <c r="C159" s="27">
        <v>45397</v>
      </c>
      <c r="D159" s="70">
        <v>30</v>
      </c>
      <c r="F159" s="2" t="s">
        <v>45</v>
      </c>
      <c r="G159" s="2" t="s">
        <v>34</v>
      </c>
      <c r="H159" s="27">
        <v>45397</v>
      </c>
      <c r="I159" s="70">
        <v>16.5</v>
      </c>
      <c r="K159" s="2" t="s">
        <v>31</v>
      </c>
      <c r="L159" s="2" t="s">
        <v>30</v>
      </c>
      <c r="M159" s="27">
        <v>45397</v>
      </c>
      <c r="N159" s="70">
        <v>6.2</v>
      </c>
      <c r="P159" s="2" t="s">
        <v>68</v>
      </c>
      <c r="Q159" s="2" t="s">
        <v>30</v>
      </c>
      <c r="R159" s="27">
        <v>45397</v>
      </c>
      <c r="S159" s="70">
        <v>43</v>
      </c>
      <c r="U159" s="2" t="s">
        <v>50</v>
      </c>
      <c r="V159" s="2" t="s">
        <v>50</v>
      </c>
      <c r="W159" s="27">
        <v>45397</v>
      </c>
      <c r="X159" s="70">
        <v>31</v>
      </c>
      <c r="Z159" s="2" t="s">
        <v>42</v>
      </c>
      <c r="AA159" s="2" t="s">
        <v>23</v>
      </c>
      <c r="AB159" s="27">
        <v>45397</v>
      </c>
      <c r="AC159" s="70">
        <v>0</v>
      </c>
    </row>
    <row r="160" spans="1:29" x14ac:dyDescent="0.35">
      <c r="A160" s="2" t="s">
        <v>38</v>
      </c>
      <c r="B160" s="2" t="s">
        <v>27</v>
      </c>
      <c r="C160" s="27">
        <v>45398</v>
      </c>
      <c r="D160" s="70">
        <v>32.700000000000003</v>
      </c>
      <c r="F160" s="2" t="s">
        <v>45</v>
      </c>
      <c r="G160" s="2" t="s">
        <v>34</v>
      </c>
      <c r="H160" s="27">
        <v>45398</v>
      </c>
      <c r="I160" s="70">
        <v>13.8</v>
      </c>
      <c r="K160" s="2" t="s">
        <v>31</v>
      </c>
      <c r="L160" s="2" t="s">
        <v>30</v>
      </c>
      <c r="M160" s="27">
        <v>45398</v>
      </c>
      <c r="N160" s="70">
        <v>1.3</v>
      </c>
      <c r="P160" s="2" t="s">
        <v>68</v>
      </c>
      <c r="Q160" s="2" t="s">
        <v>30</v>
      </c>
      <c r="R160" s="27">
        <v>45398</v>
      </c>
      <c r="S160" s="70">
        <v>44</v>
      </c>
      <c r="U160" s="2" t="s">
        <v>50</v>
      </c>
      <c r="V160" s="2" t="s">
        <v>50</v>
      </c>
      <c r="W160" s="27">
        <v>45398</v>
      </c>
      <c r="X160" s="70">
        <v>35</v>
      </c>
      <c r="Z160" s="2" t="s">
        <v>42</v>
      </c>
      <c r="AA160" s="2" t="s">
        <v>23</v>
      </c>
      <c r="AB160" s="27">
        <v>45398</v>
      </c>
      <c r="AC160" s="70">
        <v>0</v>
      </c>
    </row>
    <row r="161" spans="1:29" x14ac:dyDescent="0.35">
      <c r="A161" s="2" t="s">
        <v>38</v>
      </c>
      <c r="B161" s="2" t="s">
        <v>27</v>
      </c>
      <c r="C161" s="27">
        <v>45399</v>
      </c>
      <c r="D161" s="70">
        <v>28.1</v>
      </c>
      <c r="F161" s="2" t="s">
        <v>45</v>
      </c>
      <c r="G161" s="2" t="s">
        <v>34</v>
      </c>
      <c r="H161" s="27">
        <v>45399</v>
      </c>
      <c r="I161" s="70">
        <v>12.1</v>
      </c>
      <c r="K161" s="2" t="s">
        <v>31</v>
      </c>
      <c r="L161" s="2" t="s">
        <v>30</v>
      </c>
      <c r="M161" s="27">
        <v>45399</v>
      </c>
      <c r="N161" s="70">
        <v>0.6</v>
      </c>
      <c r="P161" s="2" t="s">
        <v>68</v>
      </c>
      <c r="Q161" s="2" t="s">
        <v>30</v>
      </c>
      <c r="R161" s="27">
        <v>45399</v>
      </c>
      <c r="S161" s="70">
        <v>48</v>
      </c>
      <c r="U161" s="2" t="s">
        <v>50</v>
      </c>
      <c r="V161" s="2" t="s">
        <v>50</v>
      </c>
      <c r="W161" s="27">
        <v>45399</v>
      </c>
      <c r="X161" s="70">
        <v>37</v>
      </c>
      <c r="Z161" s="2" t="s">
        <v>42</v>
      </c>
      <c r="AA161" s="2" t="s">
        <v>23</v>
      </c>
      <c r="AB161" s="27">
        <v>45399</v>
      </c>
      <c r="AC161" s="70">
        <v>0</v>
      </c>
    </row>
    <row r="162" spans="1:29" x14ac:dyDescent="0.35">
      <c r="A162" s="2" t="s">
        <v>38</v>
      </c>
      <c r="B162" s="2" t="s">
        <v>27</v>
      </c>
      <c r="C162" s="27">
        <v>45400</v>
      </c>
      <c r="D162" s="70">
        <v>26.1</v>
      </c>
      <c r="F162" s="2" t="s">
        <v>45</v>
      </c>
      <c r="G162" s="2" t="s">
        <v>34</v>
      </c>
      <c r="H162" s="27">
        <v>45400</v>
      </c>
      <c r="I162" s="70">
        <v>12.1</v>
      </c>
      <c r="K162" s="2" t="s">
        <v>31</v>
      </c>
      <c r="L162" s="2" t="s">
        <v>30</v>
      </c>
      <c r="M162" s="27">
        <v>45400</v>
      </c>
      <c r="N162" s="70">
        <v>-2.8</v>
      </c>
      <c r="P162" s="2" t="s">
        <v>68</v>
      </c>
      <c r="Q162" s="2" t="s">
        <v>30</v>
      </c>
      <c r="R162" s="27">
        <v>45400</v>
      </c>
      <c r="S162" s="70">
        <v>48</v>
      </c>
      <c r="U162" s="2" t="s">
        <v>50</v>
      </c>
      <c r="V162" s="2" t="s">
        <v>50</v>
      </c>
      <c r="W162" s="27">
        <v>45400</v>
      </c>
      <c r="X162" s="70">
        <v>61</v>
      </c>
      <c r="Z162" s="2" t="s">
        <v>42</v>
      </c>
      <c r="AA162" s="2" t="s">
        <v>23</v>
      </c>
      <c r="AB162" s="27">
        <v>45400</v>
      </c>
      <c r="AC162" s="70">
        <v>0</v>
      </c>
    </row>
    <row r="163" spans="1:29" x14ac:dyDescent="0.35">
      <c r="A163" s="2" t="s">
        <v>38</v>
      </c>
      <c r="B163" s="2" t="s">
        <v>27</v>
      </c>
      <c r="C163" s="27">
        <v>45401</v>
      </c>
      <c r="D163" s="70">
        <v>25.1</v>
      </c>
      <c r="F163" s="2" t="s">
        <v>45</v>
      </c>
      <c r="G163" s="2" t="s">
        <v>34</v>
      </c>
      <c r="H163" s="27">
        <v>45401</v>
      </c>
      <c r="I163" s="70">
        <v>11.9</v>
      </c>
      <c r="K163" s="2" t="s">
        <v>31</v>
      </c>
      <c r="L163" s="2" t="s">
        <v>30</v>
      </c>
      <c r="M163" s="27">
        <v>45401</v>
      </c>
      <c r="N163" s="70">
        <v>-2.5</v>
      </c>
      <c r="P163" s="2" t="s">
        <v>68</v>
      </c>
      <c r="Q163" s="2" t="s">
        <v>30</v>
      </c>
      <c r="R163" s="27">
        <v>45401</v>
      </c>
      <c r="S163" s="70">
        <v>38</v>
      </c>
      <c r="U163" s="2" t="s">
        <v>50</v>
      </c>
      <c r="V163" s="2" t="s">
        <v>50</v>
      </c>
      <c r="W163" s="27">
        <v>45401</v>
      </c>
      <c r="X163" s="70">
        <v>63</v>
      </c>
      <c r="Z163" s="2" t="s">
        <v>42</v>
      </c>
      <c r="AA163" s="2" t="s">
        <v>23</v>
      </c>
      <c r="AB163" s="27">
        <v>45401</v>
      </c>
      <c r="AC163" s="70">
        <v>0</v>
      </c>
    </row>
    <row r="164" spans="1:29" x14ac:dyDescent="0.35">
      <c r="A164" s="2" t="s">
        <v>38</v>
      </c>
      <c r="B164" s="2" t="s">
        <v>27</v>
      </c>
      <c r="C164" s="27">
        <v>45402</v>
      </c>
      <c r="D164" s="70">
        <v>22.5</v>
      </c>
      <c r="F164" s="2" t="s">
        <v>45</v>
      </c>
      <c r="G164" s="2" t="s">
        <v>34</v>
      </c>
      <c r="H164" s="27">
        <v>45402</v>
      </c>
      <c r="I164" s="70">
        <v>14.5</v>
      </c>
      <c r="K164" s="2" t="s">
        <v>31</v>
      </c>
      <c r="L164" s="2" t="s">
        <v>30</v>
      </c>
      <c r="M164" s="27">
        <v>45402</v>
      </c>
      <c r="N164" s="70">
        <v>0.5</v>
      </c>
      <c r="P164" s="2" t="s">
        <v>68</v>
      </c>
      <c r="Q164" s="2" t="s">
        <v>30</v>
      </c>
      <c r="R164" s="27">
        <v>45402</v>
      </c>
      <c r="S164" s="70">
        <v>48</v>
      </c>
      <c r="U164" s="2" t="s">
        <v>50</v>
      </c>
      <c r="V164" s="2" t="s">
        <v>50</v>
      </c>
      <c r="W164" s="27">
        <v>45402</v>
      </c>
      <c r="X164" s="70">
        <v>45</v>
      </c>
      <c r="Z164" s="2" t="s">
        <v>42</v>
      </c>
      <c r="AA164" s="2" t="s">
        <v>23</v>
      </c>
      <c r="AB164" s="27">
        <v>45402</v>
      </c>
      <c r="AC164" s="70">
        <v>0</v>
      </c>
    </row>
    <row r="165" spans="1:29" x14ac:dyDescent="0.35">
      <c r="A165" s="2" t="s">
        <v>38</v>
      </c>
      <c r="B165" s="2" t="s">
        <v>27</v>
      </c>
      <c r="C165" s="27">
        <v>45403</v>
      </c>
      <c r="D165" s="70">
        <v>25.5</v>
      </c>
      <c r="F165" s="2" t="s">
        <v>45</v>
      </c>
      <c r="G165" s="2" t="s">
        <v>34</v>
      </c>
      <c r="H165" s="27">
        <v>45403</v>
      </c>
      <c r="I165" s="70">
        <v>12.2</v>
      </c>
      <c r="K165" s="2" t="s">
        <v>31</v>
      </c>
      <c r="L165" s="2" t="s">
        <v>30</v>
      </c>
      <c r="M165" s="27">
        <v>45403</v>
      </c>
      <c r="N165" s="70">
        <v>-1.7</v>
      </c>
      <c r="P165" s="2" t="s">
        <v>68</v>
      </c>
      <c r="Q165" s="2" t="s">
        <v>30</v>
      </c>
      <c r="R165" s="27">
        <v>45403</v>
      </c>
      <c r="S165" s="70">
        <v>54</v>
      </c>
      <c r="U165" s="2" t="s">
        <v>50</v>
      </c>
      <c r="V165" s="2" t="s">
        <v>50</v>
      </c>
      <c r="W165" s="27">
        <v>45403</v>
      </c>
      <c r="X165" s="70">
        <v>44</v>
      </c>
      <c r="Z165" s="2" t="s">
        <v>42</v>
      </c>
      <c r="AA165" s="2" t="s">
        <v>23</v>
      </c>
      <c r="AB165" s="27">
        <v>45403</v>
      </c>
      <c r="AC165" s="70">
        <v>15.6</v>
      </c>
    </row>
    <row r="166" spans="1:29" x14ac:dyDescent="0.35">
      <c r="A166" s="2" t="s">
        <v>38</v>
      </c>
      <c r="B166" s="2" t="s">
        <v>27</v>
      </c>
      <c r="C166" s="27">
        <v>45404</v>
      </c>
      <c r="D166" s="70">
        <v>26.1</v>
      </c>
      <c r="F166" s="2" t="s">
        <v>45</v>
      </c>
      <c r="G166" s="2" t="s">
        <v>34</v>
      </c>
      <c r="H166" s="27">
        <v>45404</v>
      </c>
      <c r="I166" s="70">
        <v>10.9</v>
      </c>
      <c r="K166" s="2" t="s">
        <v>31</v>
      </c>
      <c r="L166" s="2" t="s">
        <v>30</v>
      </c>
      <c r="M166" s="27">
        <v>45404</v>
      </c>
      <c r="N166" s="70">
        <v>-2.5</v>
      </c>
      <c r="P166" s="2" t="s">
        <v>68</v>
      </c>
      <c r="Q166" s="2" t="s">
        <v>30</v>
      </c>
      <c r="R166" s="27">
        <v>45404</v>
      </c>
      <c r="S166" s="70">
        <v>87</v>
      </c>
      <c r="U166" s="2" t="s">
        <v>50</v>
      </c>
      <c r="V166" s="2" t="s">
        <v>50</v>
      </c>
      <c r="W166" s="27">
        <v>45404</v>
      </c>
      <c r="X166" s="70">
        <v>54</v>
      </c>
      <c r="Z166" s="2" t="s">
        <v>42</v>
      </c>
      <c r="AA166" s="2" t="s">
        <v>23</v>
      </c>
      <c r="AB166" s="27">
        <v>45404</v>
      </c>
      <c r="AC166" s="70">
        <v>0</v>
      </c>
    </row>
    <row r="167" spans="1:29" x14ac:dyDescent="0.35">
      <c r="A167" s="2" t="s">
        <v>38</v>
      </c>
      <c r="B167" s="2" t="s">
        <v>27</v>
      </c>
      <c r="C167" s="27">
        <v>45405</v>
      </c>
      <c r="D167" s="70">
        <v>26.5</v>
      </c>
      <c r="F167" s="2" t="s">
        <v>45</v>
      </c>
      <c r="G167" s="2" t="s">
        <v>34</v>
      </c>
      <c r="H167" s="27">
        <v>45405</v>
      </c>
      <c r="I167" s="70">
        <v>9.6</v>
      </c>
      <c r="K167" s="2" t="s">
        <v>31</v>
      </c>
      <c r="L167" s="2" t="s">
        <v>30</v>
      </c>
      <c r="M167" s="27">
        <v>45405</v>
      </c>
      <c r="N167" s="70">
        <v>-4.0999999999999996</v>
      </c>
      <c r="P167" s="2" t="s">
        <v>68</v>
      </c>
      <c r="Q167" s="2" t="s">
        <v>30</v>
      </c>
      <c r="R167" s="27">
        <v>45405</v>
      </c>
      <c r="S167" s="70">
        <v>63</v>
      </c>
      <c r="U167" s="2" t="s">
        <v>50</v>
      </c>
      <c r="V167" s="2" t="s">
        <v>50</v>
      </c>
      <c r="W167" s="27">
        <v>45405</v>
      </c>
      <c r="X167" s="70">
        <v>46</v>
      </c>
      <c r="Z167" s="2" t="s">
        <v>42</v>
      </c>
      <c r="AA167" s="2" t="s">
        <v>23</v>
      </c>
      <c r="AB167" s="27">
        <v>45405</v>
      </c>
      <c r="AC167" s="70">
        <v>0</v>
      </c>
    </row>
    <row r="168" spans="1:29" x14ac:dyDescent="0.35">
      <c r="A168" s="2" t="s">
        <v>38</v>
      </c>
      <c r="B168" s="2" t="s">
        <v>27</v>
      </c>
      <c r="C168" s="27">
        <v>45406</v>
      </c>
      <c r="D168" s="70">
        <v>26.6</v>
      </c>
      <c r="F168" s="2" t="s">
        <v>45</v>
      </c>
      <c r="G168" s="2" t="s">
        <v>34</v>
      </c>
      <c r="H168" s="27">
        <v>45406</v>
      </c>
      <c r="I168" s="70">
        <v>10.8</v>
      </c>
      <c r="K168" s="2" t="s">
        <v>31</v>
      </c>
      <c r="L168" s="2" t="s">
        <v>30</v>
      </c>
      <c r="M168" s="27">
        <v>45406</v>
      </c>
      <c r="N168" s="70">
        <v>-4.0999999999999996</v>
      </c>
      <c r="P168" s="2" t="s">
        <v>68</v>
      </c>
      <c r="Q168" s="2" t="s">
        <v>30</v>
      </c>
      <c r="R168" s="27">
        <v>45406</v>
      </c>
      <c r="S168" s="70">
        <v>40</v>
      </c>
      <c r="U168" s="2" t="s">
        <v>50</v>
      </c>
      <c r="V168" s="2" t="s">
        <v>50</v>
      </c>
      <c r="W168" s="27">
        <v>45406</v>
      </c>
      <c r="X168" s="70">
        <v>40</v>
      </c>
      <c r="Z168" s="2" t="s">
        <v>42</v>
      </c>
      <c r="AA168" s="2" t="s">
        <v>23</v>
      </c>
      <c r="AB168" s="27">
        <v>45406</v>
      </c>
      <c r="AC168" s="70">
        <v>0</v>
      </c>
    </row>
    <row r="169" spans="1:29" x14ac:dyDescent="0.35">
      <c r="A169" s="2" t="s">
        <v>38</v>
      </c>
      <c r="B169" s="2" t="s">
        <v>27</v>
      </c>
      <c r="C169" s="27">
        <v>45407</v>
      </c>
      <c r="D169" s="70">
        <v>26.7</v>
      </c>
      <c r="F169" s="2" t="s">
        <v>45</v>
      </c>
      <c r="G169" s="2" t="s">
        <v>34</v>
      </c>
      <c r="H169" s="27">
        <v>45407</v>
      </c>
      <c r="I169" s="70">
        <v>12.5</v>
      </c>
      <c r="K169" s="2" t="s">
        <v>31</v>
      </c>
      <c r="L169" s="2" t="s">
        <v>30</v>
      </c>
      <c r="M169" s="27">
        <v>45407</v>
      </c>
      <c r="N169" s="70">
        <v>-1.8</v>
      </c>
      <c r="P169" s="2" t="s">
        <v>68</v>
      </c>
      <c r="Q169" s="2" t="s">
        <v>30</v>
      </c>
      <c r="R169" s="27">
        <v>45407</v>
      </c>
      <c r="S169" s="70">
        <v>44</v>
      </c>
      <c r="U169" s="2" t="s">
        <v>50</v>
      </c>
      <c r="V169" s="2" t="s">
        <v>50</v>
      </c>
      <c r="W169" s="27">
        <v>45407</v>
      </c>
      <c r="X169" s="70">
        <v>32</v>
      </c>
      <c r="Z169" s="2" t="s">
        <v>42</v>
      </c>
      <c r="AA169" s="2" t="s">
        <v>23</v>
      </c>
      <c r="AB169" s="27">
        <v>45407</v>
      </c>
      <c r="AC169" s="70">
        <v>0</v>
      </c>
    </row>
    <row r="170" spans="1:29" x14ac:dyDescent="0.35">
      <c r="A170" s="2" t="s">
        <v>51</v>
      </c>
      <c r="B170" s="2" t="s">
        <v>27</v>
      </c>
      <c r="C170" s="27">
        <v>45394</v>
      </c>
      <c r="D170" s="70">
        <v>29.5</v>
      </c>
      <c r="F170" s="2" t="s">
        <v>43</v>
      </c>
      <c r="G170" s="2" t="s">
        <v>27</v>
      </c>
      <c r="H170" s="27">
        <v>45394</v>
      </c>
      <c r="I170" s="70">
        <v>13.7</v>
      </c>
      <c r="K170" s="2" t="s">
        <v>57</v>
      </c>
      <c r="L170" s="2" t="s">
        <v>30</v>
      </c>
      <c r="M170" s="27">
        <v>45394</v>
      </c>
      <c r="N170" s="70">
        <v>3.8</v>
      </c>
      <c r="P170" s="2" t="s">
        <v>29</v>
      </c>
      <c r="Q170" s="2" t="s">
        <v>29</v>
      </c>
      <c r="R170" s="27">
        <v>45394</v>
      </c>
      <c r="S170" s="70">
        <v>44</v>
      </c>
      <c r="U170" s="2" t="s">
        <v>38</v>
      </c>
      <c r="V170" s="2" t="s">
        <v>27</v>
      </c>
      <c r="W170" s="27">
        <v>45394</v>
      </c>
      <c r="X170" s="70">
        <v>53</v>
      </c>
      <c r="Z170" s="2" t="s">
        <v>29</v>
      </c>
      <c r="AA170" s="2" t="s">
        <v>29</v>
      </c>
      <c r="AB170" s="27">
        <v>45394</v>
      </c>
      <c r="AC170" s="70">
        <v>0</v>
      </c>
    </row>
    <row r="171" spans="1:29" x14ac:dyDescent="0.35">
      <c r="A171" s="2" t="s">
        <v>51</v>
      </c>
      <c r="B171" s="2" t="s">
        <v>27</v>
      </c>
      <c r="C171" s="27">
        <v>45395</v>
      </c>
      <c r="D171" s="70">
        <v>32.700000000000003</v>
      </c>
      <c r="F171" s="2" t="s">
        <v>43</v>
      </c>
      <c r="G171" s="2" t="s">
        <v>27</v>
      </c>
      <c r="H171" s="27">
        <v>45395</v>
      </c>
      <c r="I171" s="70">
        <v>12</v>
      </c>
      <c r="K171" s="2" t="s">
        <v>57</v>
      </c>
      <c r="L171" s="2" t="s">
        <v>30</v>
      </c>
      <c r="M171" s="27">
        <v>45395</v>
      </c>
      <c r="N171" s="70">
        <v>3.6</v>
      </c>
      <c r="P171" s="2" t="s">
        <v>29</v>
      </c>
      <c r="Q171" s="2" t="s">
        <v>29</v>
      </c>
      <c r="R171" s="27">
        <v>45395</v>
      </c>
      <c r="S171" s="70">
        <v>39</v>
      </c>
      <c r="U171" s="2" t="s">
        <v>38</v>
      </c>
      <c r="V171" s="2" t="s">
        <v>27</v>
      </c>
      <c r="W171" s="27">
        <v>45395</v>
      </c>
      <c r="X171" s="70">
        <v>41</v>
      </c>
      <c r="Z171" s="2" t="s">
        <v>29</v>
      </c>
      <c r="AA171" s="2" t="s">
        <v>29</v>
      </c>
      <c r="AB171" s="27">
        <v>45395</v>
      </c>
      <c r="AC171" s="70">
        <v>0</v>
      </c>
    </row>
    <row r="172" spans="1:29" x14ac:dyDescent="0.35">
      <c r="A172" s="2" t="s">
        <v>51</v>
      </c>
      <c r="B172" s="2" t="s">
        <v>27</v>
      </c>
      <c r="C172" s="27">
        <v>45396</v>
      </c>
      <c r="D172" s="70">
        <v>31.3</v>
      </c>
      <c r="F172" s="2" t="s">
        <v>43</v>
      </c>
      <c r="G172" s="2" t="s">
        <v>27</v>
      </c>
      <c r="H172" s="27">
        <v>45396</v>
      </c>
      <c r="I172" s="70">
        <v>13.7</v>
      </c>
      <c r="K172" s="2" t="s">
        <v>57</v>
      </c>
      <c r="L172" s="2" t="s">
        <v>30</v>
      </c>
      <c r="M172" s="27">
        <v>45396</v>
      </c>
      <c r="N172" s="70">
        <v>5.8</v>
      </c>
      <c r="P172" s="2" t="s">
        <v>29</v>
      </c>
      <c r="Q172" s="2" t="s">
        <v>29</v>
      </c>
      <c r="R172" s="27">
        <v>45396</v>
      </c>
      <c r="S172" s="70">
        <v>40</v>
      </c>
      <c r="U172" s="2" t="s">
        <v>38</v>
      </c>
      <c r="V172" s="2" t="s">
        <v>27</v>
      </c>
      <c r="W172" s="27">
        <v>45396</v>
      </c>
      <c r="X172" s="70">
        <v>39</v>
      </c>
      <c r="Z172" s="2" t="s">
        <v>29</v>
      </c>
      <c r="AA172" s="2" t="s">
        <v>29</v>
      </c>
      <c r="AB172" s="27">
        <v>45396</v>
      </c>
      <c r="AC172" s="70">
        <v>0.2</v>
      </c>
    </row>
    <row r="173" spans="1:29" x14ac:dyDescent="0.35">
      <c r="A173" s="2" t="s">
        <v>51</v>
      </c>
      <c r="B173" s="2" t="s">
        <v>27</v>
      </c>
      <c r="C173" s="27">
        <v>45397</v>
      </c>
      <c r="D173" s="70">
        <v>30.5</v>
      </c>
      <c r="F173" s="2" t="s">
        <v>43</v>
      </c>
      <c r="G173" s="2" t="s">
        <v>27</v>
      </c>
      <c r="H173" s="27">
        <v>45397</v>
      </c>
      <c r="I173" s="70">
        <v>14.7</v>
      </c>
      <c r="K173" s="2" t="s">
        <v>57</v>
      </c>
      <c r="L173" s="2" t="s">
        <v>30</v>
      </c>
      <c r="M173" s="27">
        <v>45397</v>
      </c>
      <c r="N173" s="70">
        <v>3.8</v>
      </c>
      <c r="P173" s="2" t="s">
        <v>29</v>
      </c>
      <c r="Q173" s="2" t="s">
        <v>29</v>
      </c>
      <c r="R173" s="27">
        <v>45397</v>
      </c>
      <c r="S173" s="70">
        <v>41</v>
      </c>
      <c r="U173" s="2" t="s">
        <v>38</v>
      </c>
      <c r="V173" s="2" t="s">
        <v>27</v>
      </c>
      <c r="W173" s="27">
        <v>45397</v>
      </c>
      <c r="X173" s="70">
        <v>25</v>
      </c>
      <c r="Z173" s="2" t="s">
        <v>29</v>
      </c>
      <c r="AA173" s="2" t="s">
        <v>29</v>
      </c>
      <c r="AB173" s="27">
        <v>45397</v>
      </c>
      <c r="AC173" s="70">
        <v>1.8</v>
      </c>
    </row>
    <row r="174" spans="1:29" x14ac:dyDescent="0.35">
      <c r="A174" s="2" t="s">
        <v>51</v>
      </c>
      <c r="B174" s="2" t="s">
        <v>27</v>
      </c>
      <c r="C174" s="27">
        <v>45398</v>
      </c>
      <c r="D174" s="70">
        <v>31.6</v>
      </c>
      <c r="F174" s="2" t="s">
        <v>43</v>
      </c>
      <c r="G174" s="2" t="s">
        <v>27</v>
      </c>
      <c r="H174" s="27">
        <v>45398</v>
      </c>
      <c r="I174" s="70">
        <v>17.3</v>
      </c>
      <c r="K174" s="2" t="s">
        <v>57</v>
      </c>
      <c r="L174" s="2" t="s">
        <v>30</v>
      </c>
      <c r="M174" s="27">
        <v>45398</v>
      </c>
      <c r="N174" s="70">
        <v>1.2</v>
      </c>
      <c r="P174" s="2" t="s">
        <v>29</v>
      </c>
      <c r="Q174" s="2" t="s">
        <v>29</v>
      </c>
      <c r="R174" s="27">
        <v>45398</v>
      </c>
      <c r="S174" s="70">
        <v>44</v>
      </c>
      <c r="U174" s="2" t="s">
        <v>38</v>
      </c>
      <c r="V174" s="2" t="s">
        <v>27</v>
      </c>
      <c r="W174" s="27">
        <v>45398</v>
      </c>
      <c r="X174" s="70">
        <v>26</v>
      </c>
      <c r="Z174" s="2" t="s">
        <v>29</v>
      </c>
      <c r="AA174" s="2" t="s">
        <v>29</v>
      </c>
      <c r="AB174" s="27">
        <v>45398</v>
      </c>
      <c r="AC174" s="70">
        <v>0.9</v>
      </c>
    </row>
    <row r="175" spans="1:29" x14ac:dyDescent="0.35">
      <c r="A175" s="2" t="s">
        <v>51</v>
      </c>
      <c r="B175" s="2" t="s">
        <v>27</v>
      </c>
      <c r="C175" s="27">
        <v>45399</v>
      </c>
      <c r="D175" s="70">
        <v>30.9</v>
      </c>
      <c r="F175" s="2" t="s">
        <v>43</v>
      </c>
      <c r="G175" s="2" t="s">
        <v>27</v>
      </c>
      <c r="H175" s="27">
        <v>45399</v>
      </c>
      <c r="I175" s="70">
        <v>15.5</v>
      </c>
      <c r="K175" s="2" t="s">
        <v>57</v>
      </c>
      <c r="L175" s="2" t="s">
        <v>30</v>
      </c>
      <c r="M175" s="27">
        <v>45399</v>
      </c>
      <c r="N175" s="70">
        <v>0.1</v>
      </c>
      <c r="P175" s="2" t="s">
        <v>29</v>
      </c>
      <c r="Q175" s="2" t="s">
        <v>29</v>
      </c>
      <c r="R175" s="27">
        <v>45399</v>
      </c>
      <c r="S175" s="70">
        <v>50</v>
      </c>
      <c r="U175" s="2" t="s">
        <v>38</v>
      </c>
      <c r="V175" s="2" t="s">
        <v>27</v>
      </c>
      <c r="W175" s="27">
        <v>45399</v>
      </c>
      <c r="X175" s="70">
        <v>28</v>
      </c>
      <c r="Z175" s="2" t="s">
        <v>29</v>
      </c>
      <c r="AA175" s="2" t="s">
        <v>29</v>
      </c>
      <c r="AB175" s="27">
        <v>45399</v>
      </c>
      <c r="AC175" s="70">
        <v>1</v>
      </c>
    </row>
    <row r="176" spans="1:29" x14ac:dyDescent="0.35">
      <c r="A176" s="2" t="s">
        <v>51</v>
      </c>
      <c r="B176" s="2" t="s">
        <v>27</v>
      </c>
      <c r="C176" s="27">
        <v>45400</v>
      </c>
      <c r="D176" s="70">
        <v>27.5</v>
      </c>
      <c r="F176" s="2" t="s">
        <v>43</v>
      </c>
      <c r="G176" s="2" t="s">
        <v>27</v>
      </c>
      <c r="H176" s="27">
        <v>45400</v>
      </c>
      <c r="I176" s="70">
        <v>15.2</v>
      </c>
      <c r="K176" s="2" t="s">
        <v>57</v>
      </c>
      <c r="L176" s="2" t="s">
        <v>30</v>
      </c>
      <c r="M176" s="27">
        <v>45400</v>
      </c>
      <c r="N176" s="70">
        <v>-1.8</v>
      </c>
      <c r="P176" s="2" t="s">
        <v>29</v>
      </c>
      <c r="Q176" s="2" t="s">
        <v>29</v>
      </c>
      <c r="R176" s="27">
        <v>45400</v>
      </c>
      <c r="S176" s="70">
        <v>69</v>
      </c>
      <c r="U176" s="2" t="s">
        <v>38</v>
      </c>
      <c r="V176" s="2" t="s">
        <v>27</v>
      </c>
      <c r="W176" s="27">
        <v>45400</v>
      </c>
      <c r="X176" s="70">
        <v>28</v>
      </c>
      <c r="Z176" s="2" t="s">
        <v>29</v>
      </c>
      <c r="AA176" s="2" t="s">
        <v>29</v>
      </c>
      <c r="AB176" s="27">
        <v>45400</v>
      </c>
      <c r="AC176" s="70">
        <v>0.2</v>
      </c>
    </row>
    <row r="177" spans="1:29" x14ac:dyDescent="0.35">
      <c r="A177" s="2" t="s">
        <v>51</v>
      </c>
      <c r="B177" s="2" t="s">
        <v>27</v>
      </c>
      <c r="C177" s="27">
        <v>45401</v>
      </c>
      <c r="D177" s="70">
        <v>28</v>
      </c>
      <c r="F177" s="2" t="s">
        <v>43</v>
      </c>
      <c r="G177" s="2" t="s">
        <v>27</v>
      </c>
      <c r="H177" s="27">
        <v>45401</v>
      </c>
      <c r="I177" s="70">
        <v>13.5</v>
      </c>
      <c r="K177" s="2" t="s">
        <v>57</v>
      </c>
      <c r="L177" s="2" t="s">
        <v>30</v>
      </c>
      <c r="M177" s="27">
        <v>45401</v>
      </c>
      <c r="N177" s="70">
        <v>-1.7</v>
      </c>
      <c r="P177" s="2" t="s">
        <v>29</v>
      </c>
      <c r="Q177" s="2" t="s">
        <v>29</v>
      </c>
      <c r="R177" s="27">
        <v>45401</v>
      </c>
      <c r="S177" s="70">
        <v>87</v>
      </c>
      <c r="U177" s="2" t="s">
        <v>38</v>
      </c>
      <c r="V177" s="2" t="s">
        <v>27</v>
      </c>
      <c r="W177" s="27">
        <v>45401</v>
      </c>
      <c r="X177" s="70">
        <v>62</v>
      </c>
      <c r="Z177" s="2" t="s">
        <v>29</v>
      </c>
      <c r="AA177" s="2" t="s">
        <v>29</v>
      </c>
      <c r="AB177" s="27">
        <v>45401</v>
      </c>
      <c r="AC177" s="70">
        <v>0.2</v>
      </c>
    </row>
    <row r="178" spans="1:29" x14ac:dyDescent="0.35">
      <c r="A178" s="2" t="s">
        <v>51</v>
      </c>
      <c r="B178" s="2" t="s">
        <v>27</v>
      </c>
      <c r="C178" s="27">
        <v>45402</v>
      </c>
      <c r="D178" s="70">
        <v>25.4</v>
      </c>
      <c r="F178" s="2" t="s">
        <v>43</v>
      </c>
      <c r="G178" s="2" t="s">
        <v>27</v>
      </c>
      <c r="H178" s="27">
        <v>45402</v>
      </c>
      <c r="I178" s="70">
        <v>14.1</v>
      </c>
      <c r="K178" s="2" t="s">
        <v>57</v>
      </c>
      <c r="L178" s="2" t="s">
        <v>30</v>
      </c>
      <c r="M178" s="27">
        <v>45402</v>
      </c>
      <c r="N178" s="70">
        <v>-0.2</v>
      </c>
      <c r="P178" s="2" t="s">
        <v>29</v>
      </c>
      <c r="Q178" s="2" t="s">
        <v>29</v>
      </c>
      <c r="R178" s="27">
        <v>45402</v>
      </c>
      <c r="S178" s="70">
        <v>75</v>
      </c>
      <c r="U178" s="2" t="s">
        <v>38</v>
      </c>
      <c r="V178" s="2" t="s">
        <v>27</v>
      </c>
      <c r="W178" s="27">
        <v>45402</v>
      </c>
      <c r="X178" s="70">
        <v>50</v>
      </c>
      <c r="Z178" s="2" t="s">
        <v>29</v>
      </c>
      <c r="AA178" s="2" t="s">
        <v>29</v>
      </c>
      <c r="AB178" s="27">
        <v>45402</v>
      </c>
      <c r="AC178" s="70">
        <v>0</v>
      </c>
    </row>
    <row r="179" spans="1:29" x14ac:dyDescent="0.35">
      <c r="A179" s="2" t="s">
        <v>51</v>
      </c>
      <c r="B179" s="2" t="s">
        <v>27</v>
      </c>
      <c r="C179" s="27">
        <v>45403</v>
      </c>
      <c r="D179" s="70">
        <v>26</v>
      </c>
      <c r="F179" s="2" t="s">
        <v>43</v>
      </c>
      <c r="G179" s="2" t="s">
        <v>27</v>
      </c>
      <c r="H179" s="27">
        <v>45403</v>
      </c>
      <c r="I179" s="70">
        <v>11</v>
      </c>
      <c r="K179" s="2" t="s">
        <v>57</v>
      </c>
      <c r="L179" s="2" t="s">
        <v>30</v>
      </c>
      <c r="M179" s="27">
        <v>45403</v>
      </c>
      <c r="N179" s="70">
        <v>-1.7</v>
      </c>
      <c r="P179" s="2" t="s">
        <v>29</v>
      </c>
      <c r="Q179" s="2" t="s">
        <v>29</v>
      </c>
      <c r="R179" s="27">
        <v>45403</v>
      </c>
      <c r="S179" s="70">
        <v>87</v>
      </c>
      <c r="U179" s="2" t="s">
        <v>38</v>
      </c>
      <c r="V179" s="2" t="s">
        <v>27</v>
      </c>
      <c r="W179" s="27">
        <v>45403</v>
      </c>
      <c r="X179" s="70">
        <v>41</v>
      </c>
      <c r="Z179" s="2" t="s">
        <v>29</v>
      </c>
      <c r="AA179" s="2" t="s">
        <v>29</v>
      </c>
      <c r="AB179" s="27">
        <v>45403</v>
      </c>
      <c r="AC179" s="70">
        <v>0.2</v>
      </c>
    </row>
    <row r="180" spans="1:29" x14ac:dyDescent="0.35">
      <c r="A180" s="2" t="s">
        <v>51</v>
      </c>
      <c r="B180" s="2" t="s">
        <v>27</v>
      </c>
      <c r="C180" s="27">
        <v>45404</v>
      </c>
      <c r="D180" s="70">
        <v>27.5</v>
      </c>
      <c r="F180" s="2" t="s">
        <v>43</v>
      </c>
      <c r="G180" s="2" t="s">
        <v>27</v>
      </c>
      <c r="H180" s="27">
        <v>45404</v>
      </c>
      <c r="I180" s="70">
        <v>12.1</v>
      </c>
      <c r="K180" s="2" t="s">
        <v>57</v>
      </c>
      <c r="L180" s="2" t="s">
        <v>30</v>
      </c>
      <c r="M180" s="27">
        <v>45404</v>
      </c>
      <c r="N180" s="70">
        <v>-2.5</v>
      </c>
      <c r="P180" s="2" t="s">
        <v>29</v>
      </c>
      <c r="Q180" s="2" t="s">
        <v>29</v>
      </c>
      <c r="R180" s="27">
        <v>45404</v>
      </c>
      <c r="S180" s="70">
        <v>84</v>
      </c>
      <c r="U180" s="2" t="s">
        <v>38</v>
      </c>
      <c r="V180" s="2" t="s">
        <v>27</v>
      </c>
      <c r="W180" s="27">
        <v>45404</v>
      </c>
      <c r="X180" s="70">
        <v>29</v>
      </c>
      <c r="Z180" s="2" t="s">
        <v>29</v>
      </c>
      <c r="AA180" s="2" t="s">
        <v>29</v>
      </c>
      <c r="AB180" s="27">
        <v>45404</v>
      </c>
      <c r="AC180" s="70">
        <v>0</v>
      </c>
    </row>
    <row r="181" spans="1:29" x14ac:dyDescent="0.35">
      <c r="A181" s="2" t="s">
        <v>51</v>
      </c>
      <c r="B181" s="2" t="s">
        <v>27</v>
      </c>
      <c r="C181" s="27">
        <v>45405</v>
      </c>
      <c r="D181" s="70">
        <v>24.1</v>
      </c>
      <c r="F181" s="2" t="s">
        <v>43</v>
      </c>
      <c r="G181" s="2" t="s">
        <v>27</v>
      </c>
      <c r="H181" s="27">
        <v>45405</v>
      </c>
      <c r="I181" s="70">
        <v>10.4</v>
      </c>
      <c r="K181" s="2" t="s">
        <v>57</v>
      </c>
      <c r="L181" s="2" t="s">
        <v>30</v>
      </c>
      <c r="M181" s="27">
        <v>45405</v>
      </c>
      <c r="N181" s="70">
        <v>-4.0999999999999996</v>
      </c>
      <c r="P181" s="2" t="s">
        <v>29</v>
      </c>
      <c r="Q181" s="2" t="s">
        <v>29</v>
      </c>
      <c r="R181" s="27">
        <v>45405</v>
      </c>
      <c r="S181" s="70">
        <v>59</v>
      </c>
      <c r="U181" s="2" t="s">
        <v>38</v>
      </c>
      <c r="V181" s="2" t="s">
        <v>27</v>
      </c>
      <c r="W181" s="27">
        <v>45405</v>
      </c>
      <c r="X181" s="70">
        <v>32</v>
      </c>
      <c r="Z181" s="2" t="s">
        <v>29</v>
      </c>
      <c r="AA181" s="2" t="s">
        <v>29</v>
      </c>
      <c r="AB181" s="27">
        <v>45405</v>
      </c>
      <c r="AC181" s="70">
        <v>6.4</v>
      </c>
    </row>
    <row r="182" spans="1:29" x14ac:dyDescent="0.35">
      <c r="A182" s="2" t="s">
        <v>51</v>
      </c>
      <c r="B182" s="2" t="s">
        <v>27</v>
      </c>
      <c r="C182" s="27">
        <v>45406</v>
      </c>
      <c r="D182" s="70">
        <v>24.3</v>
      </c>
      <c r="F182" s="2" t="s">
        <v>43</v>
      </c>
      <c r="G182" s="2" t="s">
        <v>27</v>
      </c>
      <c r="H182" s="27">
        <v>45406</v>
      </c>
      <c r="I182" s="70">
        <v>9.3000000000000007</v>
      </c>
      <c r="K182" s="2" t="s">
        <v>57</v>
      </c>
      <c r="L182" s="2" t="s">
        <v>30</v>
      </c>
      <c r="M182" s="27">
        <v>45406</v>
      </c>
      <c r="N182" s="70">
        <v>-3.9</v>
      </c>
      <c r="P182" s="2" t="s">
        <v>29</v>
      </c>
      <c r="Q182" s="2" t="s">
        <v>29</v>
      </c>
      <c r="R182" s="27">
        <v>45406</v>
      </c>
      <c r="S182" s="70">
        <v>44</v>
      </c>
      <c r="U182" s="2" t="s">
        <v>38</v>
      </c>
      <c r="V182" s="2" t="s">
        <v>27</v>
      </c>
      <c r="W182" s="27">
        <v>45406</v>
      </c>
      <c r="X182" s="70">
        <v>31</v>
      </c>
      <c r="Z182" s="2" t="s">
        <v>29</v>
      </c>
      <c r="AA182" s="2" t="s">
        <v>29</v>
      </c>
      <c r="AB182" s="27">
        <v>45406</v>
      </c>
      <c r="AC182" s="70">
        <v>0.6</v>
      </c>
    </row>
    <row r="183" spans="1:29" x14ac:dyDescent="0.35">
      <c r="A183" s="2" t="s">
        <v>51</v>
      </c>
      <c r="B183" s="2" t="s">
        <v>27</v>
      </c>
      <c r="C183" s="27">
        <v>45407</v>
      </c>
      <c r="D183" s="70">
        <v>25.1</v>
      </c>
      <c r="F183" s="2" t="s">
        <v>43</v>
      </c>
      <c r="G183" s="2" t="s">
        <v>27</v>
      </c>
      <c r="H183" s="27">
        <v>45407</v>
      </c>
      <c r="I183" s="70">
        <v>11.6</v>
      </c>
      <c r="K183" s="2" t="s">
        <v>57</v>
      </c>
      <c r="L183" s="2" t="s">
        <v>30</v>
      </c>
      <c r="M183" s="27">
        <v>45407</v>
      </c>
      <c r="N183" s="70">
        <v>-0.2</v>
      </c>
      <c r="P183" s="2" t="s">
        <v>29</v>
      </c>
      <c r="Q183" s="2" t="s">
        <v>29</v>
      </c>
      <c r="R183" s="27">
        <v>45407</v>
      </c>
      <c r="S183" s="70">
        <v>47</v>
      </c>
      <c r="U183" s="2" t="s">
        <v>38</v>
      </c>
      <c r="V183" s="2" t="s">
        <v>27</v>
      </c>
      <c r="W183" s="27">
        <v>45407</v>
      </c>
      <c r="X183" s="70">
        <v>32</v>
      </c>
      <c r="Z183" s="2" t="s">
        <v>29</v>
      </c>
      <c r="AA183" s="2" t="s">
        <v>29</v>
      </c>
      <c r="AB183" s="27">
        <v>45407</v>
      </c>
      <c r="AC183" s="70">
        <v>12</v>
      </c>
    </row>
    <row r="184" spans="1:29" x14ac:dyDescent="0.35">
      <c r="A184" s="2" t="s">
        <v>49</v>
      </c>
      <c r="B184" s="2" t="s">
        <v>27</v>
      </c>
      <c r="C184" s="27">
        <v>45394</v>
      </c>
      <c r="D184" s="70">
        <v>29</v>
      </c>
      <c r="F184" s="2" t="s">
        <v>80</v>
      </c>
      <c r="G184" s="2" t="s">
        <v>30</v>
      </c>
      <c r="H184" s="27">
        <v>45394</v>
      </c>
      <c r="I184" s="70">
        <v>12</v>
      </c>
      <c r="K184" s="2" t="s">
        <v>46</v>
      </c>
      <c r="L184" s="2" t="s">
        <v>27</v>
      </c>
      <c r="M184" s="27">
        <v>45394</v>
      </c>
      <c r="N184" s="70">
        <v>0.1</v>
      </c>
      <c r="P184" s="2" t="s">
        <v>71</v>
      </c>
      <c r="Q184" s="2" t="s">
        <v>55</v>
      </c>
      <c r="R184" s="27">
        <v>45394</v>
      </c>
      <c r="S184" s="70">
        <v>62</v>
      </c>
      <c r="U184" s="2" t="s">
        <v>66</v>
      </c>
      <c r="V184" s="2" t="s">
        <v>66</v>
      </c>
      <c r="W184" s="27">
        <v>45394</v>
      </c>
      <c r="X184" s="70">
        <v>23</v>
      </c>
      <c r="Z184" s="2" t="s">
        <v>43</v>
      </c>
      <c r="AA184" s="2" t="s">
        <v>27</v>
      </c>
      <c r="AB184" s="27">
        <v>45394</v>
      </c>
      <c r="AC184" s="70">
        <v>0</v>
      </c>
    </row>
    <row r="185" spans="1:29" x14ac:dyDescent="0.35">
      <c r="A185" s="2" t="s">
        <v>49</v>
      </c>
      <c r="B185" s="2" t="s">
        <v>27</v>
      </c>
      <c r="C185" s="27">
        <v>45395</v>
      </c>
      <c r="D185" s="70">
        <v>31.5</v>
      </c>
      <c r="F185" s="2" t="s">
        <v>80</v>
      </c>
      <c r="G185" s="2" t="s">
        <v>30</v>
      </c>
      <c r="H185" s="27">
        <v>45395</v>
      </c>
      <c r="I185" s="70">
        <v>12.9</v>
      </c>
      <c r="K185" s="2" t="s">
        <v>46</v>
      </c>
      <c r="L185" s="2" t="s">
        <v>27</v>
      </c>
      <c r="M185" s="27">
        <v>45395</v>
      </c>
      <c r="N185" s="70">
        <v>1.9</v>
      </c>
      <c r="P185" s="2" t="s">
        <v>71</v>
      </c>
      <c r="Q185" s="2" t="s">
        <v>55</v>
      </c>
      <c r="R185" s="27">
        <v>45395</v>
      </c>
      <c r="S185" s="70">
        <v>51</v>
      </c>
      <c r="U185" s="2" t="s">
        <v>66</v>
      </c>
      <c r="V185" s="2" t="s">
        <v>66</v>
      </c>
      <c r="W185" s="27">
        <v>45395</v>
      </c>
      <c r="X185" s="70">
        <v>20</v>
      </c>
      <c r="Z185" s="2" t="s">
        <v>43</v>
      </c>
      <c r="AA185" s="2" t="s">
        <v>27</v>
      </c>
      <c r="AB185" s="27">
        <v>45395</v>
      </c>
      <c r="AC185" s="70">
        <v>0</v>
      </c>
    </row>
    <row r="186" spans="1:29" x14ac:dyDescent="0.35">
      <c r="A186" s="2" t="s">
        <v>49</v>
      </c>
      <c r="B186" s="2" t="s">
        <v>27</v>
      </c>
      <c r="C186" s="27">
        <v>45396</v>
      </c>
      <c r="D186" s="70">
        <v>30.7</v>
      </c>
      <c r="F186" s="2" t="s">
        <v>80</v>
      </c>
      <c r="G186" s="2" t="s">
        <v>30</v>
      </c>
      <c r="H186" s="27">
        <v>45396</v>
      </c>
      <c r="I186" s="70">
        <v>17.3</v>
      </c>
      <c r="K186" s="2" t="s">
        <v>46</v>
      </c>
      <c r="L186" s="2" t="s">
        <v>27</v>
      </c>
      <c r="M186" s="27">
        <v>45396</v>
      </c>
      <c r="N186" s="70">
        <v>1.5</v>
      </c>
      <c r="P186" s="2" t="s">
        <v>71</v>
      </c>
      <c r="Q186" s="2" t="s">
        <v>55</v>
      </c>
      <c r="R186" s="27">
        <v>45396</v>
      </c>
      <c r="S186" s="70">
        <v>64</v>
      </c>
      <c r="U186" s="2" t="s">
        <v>66</v>
      </c>
      <c r="V186" s="2" t="s">
        <v>66</v>
      </c>
      <c r="W186" s="27">
        <v>45396</v>
      </c>
      <c r="X186" s="70">
        <v>25</v>
      </c>
      <c r="Z186" s="2" t="s">
        <v>43</v>
      </c>
      <c r="AA186" s="2" t="s">
        <v>27</v>
      </c>
      <c r="AB186" s="27">
        <v>45396</v>
      </c>
      <c r="AC186" s="70">
        <v>0</v>
      </c>
    </row>
    <row r="187" spans="1:29" x14ac:dyDescent="0.35">
      <c r="A187" s="2" t="s">
        <v>49</v>
      </c>
      <c r="B187" s="2" t="s">
        <v>27</v>
      </c>
      <c r="C187" s="27">
        <v>45397</v>
      </c>
      <c r="D187" s="70">
        <v>32</v>
      </c>
      <c r="F187" s="2" t="s">
        <v>80</v>
      </c>
      <c r="G187" s="2" t="s">
        <v>30</v>
      </c>
      <c r="H187" s="27">
        <v>45397</v>
      </c>
      <c r="I187" s="70">
        <v>14.6</v>
      </c>
      <c r="K187" s="2" t="s">
        <v>46</v>
      </c>
      <c r="L187" s="2" t="s">
        <v>27</v>
      </c>
      <c r="M187" s="27">
        <v>45397</v>
      </c>
      <c r="N187" s="70">
        <v>0.7</v>
      </c>
      <c r="P187" s="2" t="s">
        <v>71</v>
      </c>
      <c r="Q187" s="2" t="s">
        <v>55</v>
      </c>
      <c r="R187" s="27">
        <v>45397</v>
      </c>
      <c r="S187" s="70">
        <v>86</v>
      </c>
      <c r="U187" s="2" t="s">
        <v>66</v>
      </c>
      <c r="V187" s="2" t="s">
        <v>66</v>
      </c>
      <c r="W187" s="27">
        <v>45397</v>
      </c>
      <c r="X187" s="70">
        <v>49</v>
      </c>
      <c r="Z187" s="2" t="s">
        <v>43</v>
      </c>
      <c r="AA187" s="2" t="s">
        <v>27</v>
      </c>
      <c r="AB187" s="27">
        <v>45397</v>
      </c>
      <c r="AC187" s="70">
        <v>0</v>
      </c>
    </row>
    <row r="188" spans="1:29" x14ac:dyDescent="0.35">
      <c r="A188" s="2" t="s">
        <v>49</v>
      </c>
      <c r="B188" s="2" t="s">
        <v>27</v>
      </c>
      <c r="C188" s="27">
        <v>45398</v>
      </c>
      <c r="D188" s="70">
        <v>32.1</v>
      </c>
      <c r="F188" s="2" t="s">
        <v>80</v>
      </c>
      <c r="G188" s="2" t="s">
        <v>30</v>
      </c>
      <c r="H188" s="27">
        <v>45398</v>
      </c>
      <c r="I188" s="70">
        <v>6.4</v>
      </c>
      <c r="K188" s="2" t="s">
        <v>46</v>
      </c>
      <c r="L188" s="2" t="s">
        <v>27</v>
      </c>
      <c r="M188" s="27">
        <v>45398</v>
      </c>
      <c r="N188" s="70">
        <v>2.2000000000000002</v>
      </c>
      <c r="P188" s="2" t="s">
        <v>71</v>
      </c>
      <c r="Q188" s="2" t="s">
        <v>55</v>
      </c>
      <c r="R188" s="27">
        <v>45398</v>
      </c>
      <c r="S188" s="70">
        <v>82</v>
      </c>
      <c r="U188" s="2" t="s">
        <v>66</v>
      </c>
      <c r="V188" s="2" t="s">
        <v>66</v>
      </c>
      <c r="W188" s="27">
        <v>45398</v>
      </c>
      <c r="X188" s="70">
        <v>52</v>
      </c>
      <c r="Z188" s="2" t="s">
        <v>43</v>
      </c>
      <c r="AA188" s="2" t="s">
        <v>27</v>
      </c>
      <c r="AB188" s="27">
        <v>45398</v>
      </c>
      <c r="AC188" s="70">
        <v>0</v>
      </c>
    </row>
    <row r="189" spans="1:29" x14ac:dyDescent="0.35">
      <c r="A189" s="2" t="s">
        <v>49</v>
      </c>
      <c r="B189" s="2" t="s">
        <v>27</v>
      </c>
      <c r="C189" s="27">
        <v>45399</v>
      </c>
      <c r="D189" s="70">
        <v>32.200000000000003</v>
      </c>
      <c r="F189" s="2" t="s">
        <v>80</v>
      </c>
      <c r="G189" s="2" t="s">
        <v>30</v>
      </c>
      <c r="H189" s="27">
        <v>45399</v>
      </c>
      <c r="I189" s="70">
        <v>5.5</v>
      </c>
      <c r="K189" s="2" t="s">
        <v>46</v>
      </c>
      <c r="L189" s="2" t="s">
        <v>27</v>
      </c>
      <c r="M189" s="27">
        <v>45399</v>
      </c>
      <c r="N189" s="70">
        <v>3.4</v>
      </c>
      <c r="P189" s="2" t="s">
        <v>71</v>
      </c>
      <c r="Q189" s="2" t="s">
        <v>55</v>
      </c>
      <c r="R189" s="27">
        <v>45399</v>
      </c>
      <c r="S189" s="70">
        <v>54</v>
      </c>
      <c r="U189" s="2" t="s">
        <v>66</v>
      </c>
      <c r="V189" s="2" t="s">
        <v>66</v>
      </c>
      <c r="W189" s="27">
        <v>45399</v>
      </c>
      <c r="X189" s="70">
        <v>43</v>
      </c>
      <c r="Z189" s="2" t="s">
        <v>43</v>
      </c>
      <c r="AA189" s="2" t="s">
        <v>27</v>
      </c>
      <c r="AB189" s="27">
        <v>45399</v>
      </c>
      <c r="AC189" s="70">
        <v>0</v>
      </c>
    </row>
    <row r="190" spans="1:29" x14ac:dyDescent="0.35">
      <c r="A190" s="2" t="s">
        <v>49</v>
      </c>
      <c r="B190" s="2" t="s">
        <v>27</v>
      </c>
      <c r="C190" s="27">
        <v>45400</v>
      </c>
      <c r="D190" s="70">
        <v>26.1</v>
      </c>
      <c r="F190" s="2" t="s">
        <v>80</v>
      </c>
      <c r="G190" s="2" t="s">
        <v>30</v>
      </c>
      <c r="H190" s="27">
        <v>45400</v>
      </c>
      <c r="I190" s="70">
        <v>4</v>
      </c>
      <c r="K190" s="2" t="s">
        <v>46</v>
      </c>
      <c r="L190" s="2" t="s">
        <v>27</v>
      </c>
      <c r="M190" s="27">
        <v>45400</v>
      </c>
      <c r="N190" s="70">
        <v>2</v>
      </c>
      <c r="P190" s="2" t="s">
        <v>71</v>
      </c>
      <c r="Q190" s="2" t="s">
        <v>55</v>
      </c>
      <c r="R190" s="27">
        <v>45400</v>
      </c>
      <c r="S190" s="70">
        <v>80</v>
      </c>
      <c r="U190" s="2" t="s">
        <v>66</v>
      </c>
      <c r="V190" s="2" t="s">
        <v>66</v>
      </c>
      <c r="W190" s="27">
        <v>45400</v>
      </c>
      <c r="X190" s="70">
        <v>43</v>
      </c>
      <c r="Z190" s="2" t="s">
        <v>43</v>
      </c>
      <c r="AA190" s="2" t="s">
        <v>27</v>
      </c>
      <c r="AB190" s="27">
        <v>45400</v>
      </c>
      <c r="AC190" s="70">
        <v>3.2</v>
      </c>
    </row>
    <row r="191" spans="1:29" x14ac:dyDescent="0.35">
      <c r="A191" s="2" t="s">
        <v>49</v>
      </c>
      <c r="B191" s="2" t="s">
        <v>27</v>
      </c>
      <c r="C191" s="27">
        <v>45401</v>
      </c>
      <c r="D191" s="70">
        <v>27.9</v>
      </c>
      <c r="F191" s="2" t="s">
        <v>80</v>
      </c>
      <c r="G191" s="2" t="s">
        <v>30</v>
      </c>
      <c r="H191" s="27">
        <v>45401</v>
      </c>
      <c r="I191" s="70">
        <v>3.6</v>
      </c>
      <c r="K191" s="2" t="s">
        <v>46</v>
      </c>
      <c r="L191" s="2" t="s">
        <v>27</v>
      </c>
      <c r="M191" s="27">
        <v>45401</v>
      </c>
      <c r="N191" s="70">
        <v>2.2000000000000002</v>
      </c>
      <c r="P191" s="2" t="s">
        <v>71</v>
      </c>
      <c r="Q191" s="2" t="s">
        <v>55</v>
      </c>
      <c r="R191" s="27">
        <v>45401</v>
      </c>
      <c r="S191" s="70">
        <v>61</v>
      </c>
      <c r="U191" s="2" t="s">
        <v>66</v>
      </c>
      <c r="V191" s="2" t="s">
        <v>66</v>
      </c>
      <c r="W191" s="27">
        <v>45401</v>
      </c>
      <c r="X191" s="70">
        <v>35</v>
      </c>
      <c r="Z191" s="2" t="s">
        <v>43</v>
      </c>
      <c r="AA191" s="2" t="s">
        <v>27</v>
      </c>
      <c r="AB191" s="27">
        <v>45401</v>
      </c>
      <c r="AC191" s="70">
        <v>0.2</v>
      </c>
    </row>
    <row r="192" spans="1:29" x14ac:dyDescent="0.35">
      <c r="A192" s="2" t="s">
        <v>49</v>
      </c>
      <c r="B192" s="2" t="s">
        <v>27</v>
      </c>
      <c r="C192" s="27">
        <v>45402</v>
      </c>
      <c r="D192" s="70">
        <v>27.1</v>
      </c>
      <c r="F192" s="2" t="s">
        <v>80</v>
      </c>
      <c r="G192" s="2" t="s">
        <v>30</v>
      </c>
      <c r="H192" s="27">
        <v>45402</v>
      </c>
      <c r="I192" s="70">
        <v>7.9</v>
      </c>
      <c r="K192" s="2" t="s">
        <v>46</v>
      </c>
      <c r="L192" s="2" t="s">
        <v>27</v>
      </c>
      <c r="M192" s="27">
        <v>45402</v>
      </c>
      <c r="N192" s="70">
        <v>-0.4</v>
      </c>
      <c r="P192" s="2" t="s">
        <v>71</v>
      </c>
      <c r="Q192" s="2" t="s">
        <v>55</v>
      </c>
      <c r="R192" s="27">
        <v>45402</v>
      </c>
      <c r="S192" s="70">
        <v>60</v>
      </c>
      <c r="U192" s="2" t="s">
        <v>66</v>
      </c>
      <c r="V192" s="2" t="s">
        <v>66</v>
      </c>
      <c r="W192" s="27">
        <v>45402</v>
      </c>
      <c r="X192" s="70">
        <v>46</v>
      </c>
      <c r="Z192" s="2" t="s">
        <v>43</v>
      </c>
      <c r="AA192" s="2" t="s">
        <v>27</v>
      </c>
      <c r="AB192" s="27">
        <v>45402</v>
      </c>
      <c r="AC192" s="70">
        <v>11.2</v>
      </c>
    </row>
    <row r="193" spans="1:29" x14ac:dyDescent="0.35">
      <c r="A193" s="2" t="s">
        <v>49</v>
      </c>
      <c r="B193" s="2" t="s">
        <v>27</v>
      </c>
      <c r="C193" s="27">
        <v>45403</v>
      </c>
      <c r="D193" s="70">
        <v>26.8</v>
      </c>
      <c r="F193" s="2" t="s">
        <v>80</v>
      </c>
      <c r="G193" s="2" t="s">
        <v>30</v>
      </c>
      <c r="H193" s="27">
        <v>45403</v>
      </c>
      <c r="I193" s="70">
        <v>5.3</v>
      </c>
      <c r="K193" s="2" t="s">
        <v>46</v>
      </c>
      <c r="L193" s="2" t="s">
        <v>27</v>
      </c>
      <c r="M193" s="27">
        <v>45403</v>
      </c>
      <c r="N193" s="70">
        <v>-1.6</v>
      </c>
      <c r="P193" s="2" t="s">
        <v>71</v>
      </c>
      <c r="Q193" s="2" t="s">
        <v>55</v>
      </c>
      <c r="R193" s="27">
        <v>45403</v>
      </c>
      <c r="S193" s="70">
        <v>57</v>
      </c>
      <c r="U193" s="2" t="s">
        <v>66</v>
      </c>
      <c r="V193" s="2" t="s">
        <v>66</v>
      </c>
      <c r="W193" s="27">
        <v>45403</v>
      </c>
      <c r="X193" s="70">
        <v>51</v>
      </c>
      <c r="Z193" s="2" t="s">
        <v>43</v>
      </c>
      <c r="AA193" s="2" t="s">
        <v>27</v>
      </c>
      <c r="AB193" s="27">
        <v>45403</v>
      </c>
      <c r="AC193" s="70">
        <v>5.8</v>
      </c>
    </row>
    <row r="194" spans="1:29" x14ac:dyDescent="0.35">
      <c r="A194" s="2" t="s">
        <v>49</v>
      </c>
      <c r="B194" s="2" t="s">
        <v>27</v>
      </c>
      <c r="C194" s="27">
        <v>45404</v>
      </c>
      <c r="D194" s="70">
        <v>28.7</v>
      </c>
      <c r="F194" s="2" t="s">
        <v>80</v>
      </c>
      <c r="G194" s="2" t="s">
        <v>30</v>
      </c>
      <c r="H194" s="27">
        <v>45404</v>
      </c>
      <c r="I194" s="70">
        <v>3.1</v>
      </c>
      <c r="K194" s="2" t="s">
        <v>46</v>
      </c>
      <c r="L194" s="2" t="s">
        <v>27</v>
      </c>
      <c r="M194" s="27">
        <v>45404</v>
      </c>
      <c r="N194" s="70">
        <v>-2.2999999999999998</v>
      </c>
      <c r="P194" s="2" t="s">
        <v>71</v>
      </c>
      <c r="Q194" s="2" t="s">
        <v>55</v>
      </c>
      <c r="R194" s="27">
        <v>45404</v>
      </c>
      <c r="S194" s="70">
        <v>47</v>
      </c>
      <c r="U194" s="2" t="s">
        <v>66</v>
      </c>
      <c r="V194" s="2" t="s">
        <v>66</v>
      </c>
      <c r="W194" s="27">
        <v>45404</v>
      </c>
      <c r="X194" s="70">
        <v>56</v>
      </c>
      <c r="Z194" s="2" t="s">
        <v>43</v>
      </c>
      <c r="AA194" s="2" t="s">
        <v>27</v>
      </c>
      <c r="AB194" s="27">
        <v>45404</v>
      </c>
      <c r="AC194" s="70">
        <v>0</v>
      </c>
    </row>
    <row r="195" spans="1:29" x14ac:dyDescent="0.35">
      <c r="A195" s="2" t="s">
        <v>49</v>
      </c>
      <c r="B195" s="2" t="s">
        <v>27</v>
      </c>
      <c r="C195" s="27">
        <v>45405</v>
      </c>
      <c r="D195" s="70">
        <v>26.6</v>
      </c>
      <c r="F195" s="2" t="s">
        <v>80</v>
      </c>
      <c r="G195" s="2" t="s">
        <v>30</v>
      </c>
      <c r="H195" s="27">
        <v>45405</v>
      </c>
      <c r="I195" s="70">
        <v>0.5</v>
      </c>
      <c r="K195" s="2" t="s">
        <v>46</v>
      </c>
      <c r="L195" s="2" t="s">
        <v>27</v>
      </c>
      <c r="M195" s="27">
        <v>45405</v>
      </c>
      <c r="N195" s="70">
        <v>-3.9</v>
      </c>
      <c r="P195" s="2" t="s">
        <v>71</v>
      </c>
      <c r="Q195" s="2" t="s">
        <v>55</v>
      </c>
      <c r="R195" s="27">
        <v>45405</v>
      </c>
      <c r="S195" s="70">
        <v>46</v>
      </c>
      <c r="U195" s="2" t="s">
        <v>66</v>
      </c>
      <c r="V195" s="2" t="s">
        <v>66</v>
      </c>
      <c r="W195" s="27">
        <v>45405</v>
      </c>
      <c r="X195" s="70">
        <v>40</v>
      </c>
      <c r="Z195" s="2" t="s">
        <v>43</v>
      </c>
      <c r="AA195" s="2" t="s">
        <v>27</v>
      </c>
      <c r="AB195" s="27">
        <v>45405</v>
      </c>
      <c r="AC195" s="70">
        <v>0</v>
      </c>
    </row>
    <row r="196" spans="1:29" x14ac:dyDescent="0.35">
      <c r="A196" s="2" t="s">
        <v>49</v>
      </c>
      <c r="B196" s="2" t="s">
        <v>27</v>
      </c>
      <c r="C196" s="27">
        <v>45406</v>
      </c>
      <c r="D196" s="70">
        <v>27</v>
      </c>
      <c r="F196" s="2" t="s">
        <v>80</v>
      </c>
      <c r="G196" s="2" t="s">
        <v>30</v>
      </c>
      <c r="H196" s="27">
        <v>45406</v>
      </c>
      <c r="I196" s="70">
        <v>2.5</v>
      </c>
      <c r="K196" s="2" t="s">
        <v>46</v>
      </c>
      <c r="L196" s="2" t="s">
        <v>27</v>
      </c>
      <c r="M196" s="27">
        <v>45406</v>
      </c>
      <c r="N196" s="70">
        <v>-3.7</v>
      </c>
      <c r="P196" s="2" t="s">
        <v>71</v>
      </c>
      <c r="Q196" s="2" t="s">
        <v>55</v>
      </c>
      <c r="R196" s="27">
        <v>45406</v>
      </c>
      <c r="S196" s="70">
        <v>52</v>
      </c>
      <c r="U196" s="2" t="s">
        <v>66</v>
      </c>
      <c r="V196" s="2" t="s">
        <v>66</v>
      </c>
      <c r="W196" s="27">
        <v>45406</v>
      </c>
      <c r="X196" s="70">
        <v>38</v>
      </c>
      <c r="Z196" s="2" t="s">
        <v>43</v>
      </c>
      <c r="AA196" s="2" t="s">
        <v>27</v>
      </c>
      <c r="AB196" s="27">
        <v>45406</v>
      </c>
      <c r="AC196" s="70">
        <v>0</v>
      </c>
    </row>
    <row r="197" spans="1:29" x14ac:dyDescent="0.35">
      <c r="A197" s="2" t="s">
        <v>49</v>
      </c>
      <c r="B197" s="2" t="s">
        <v>27</v>
      </c>
      <c r="C197" s="27">
        <v>45407</v>
      </c>
      <c r="D197" s="70">
        <v>26</v>
      </c>
      <c r="F197" s="2" t="s">
        <v>80</v>
      </c>
      <c r="G197" s="2" t="s">
        <v>30</v>
      </c>
      <c r="H197" s="27">
        <v>45407</v>
      </c>
      <c r="I197" s="70">
        <v>6.6</v>
      </c>
      <c r="K197" s="2" t="s">
        <v>46</v>
      </c>
      <c r="L197" s="2" t="s">
        <v>27</v>
      </c>
      <c r="M197" s="27">
        <v>45407</v>
      </c>
      <c r="N197" s="70">
        <v>-3.6</v>
      </c>
      <c r="P197" s="2" t="s">
        <v>71</v>
      </c>
      <c r="Q197" s="2" t="s">
        <v>55</v>
      </c>
      <c r="R197" s="27">
        <v>45407</v>
      </c>
      <c r="S197" s="70">
        <v>59</v>
      </c>
      <c r="U197" s="2" t="s">
        <v>66</v>
      </c>
      <c r="V197" s="2" t="s">
        <v>66</v>
      </c>
      <c r="W197" s="27">
        <v>45407</v>
      </c>
      <c r="X197" s="70">
        <v>24</v>
      </c>
      <c r="Z197" s="2" t="s">
        <v>43</v>
      </c>
      <c r="AA197" s="2" t="s">
        <v>27</v>
      </c>
      <c r="AB197" s="27">
        <v>45407</v>
      </c>
      <c r="AC197" s="70">
        <v>0</v>
      </c>
    </row>
    <row r="198" spans="1:29" x14ac:dyDescent="0.35">
      <c r="A198" s="2" t="s">
        <v>43</v>
      </c>
      <c r="B198" s="2" t="s">
        <v>27</v>
      </c>
      <c r="C198" s="27">
        <v>45394</v>
      </c>
      <c r="D198" s="70">
        <v>29</v>
      </c>
      <c r="F198" s="2" t="s">
        <v>53</v>
      </c>
      <c r="G198" s="2" t="s">
        <v>52</v>
      </c>
      <c r="H198" s="27">
        <v>45394</v>
      </c>
      <c r="I198" s="70">
        <v>17</v>
      </c>
      <c r="K198" s="2" t="s">
        <v>80</v>
      </c>
      <c r="L198" s="2" t="s">
        <v>30</v>
      </c>
      <c r="M198" s="27">
        <v>45394</v>
      </c>
      <c r="N198" s="70">
        <v>4.0999999999999996</v>
      </c>
      <c r="P198" s="2" t="s">
        <v>79</v>
      </c>
      <c r="Q198" s="2" t="s">
        <v>21</v>
      </c>
      <c r="R198" s="27">
        <v>45394</v>
      </c>
      <c r="S198" s="70">
        <v>39</v>
      </c>
      <c r="U198" s="2" t="s">
        <v>28</v>
      </c>
      <c r="V198" s="2" t="s">
        <v>27</v>
      </c>
      <c r="W198" s="27">
        <v>45394</v>
      </c>
      <c r="X198" s="70">
        <v>38</v>
      </c>
      <c r="Z198" s="2" t="s">
        <v>37</v>
      </c>
      <c r="AA198" s="2" t="s">
        <v>32</v>
      </c>
      <c r="AB198" s="27">
        <v>45394</v>
      </c>
      <c r="AC198" s="70">
        <v>0</v>
      </c>
    </row>
    <row r="199" spans="1:29" x14ac:dyDescent="0.35">
      <c r="A199" s="2" t="s">
        <v>43</v>
      </c>
      <c r="B199" s="2" t="s">
        <v>27</v>
      </c>
      <c r="C199" s="27">
        <v>45395</v>
      </c>
      <c r="D199" s="70">
        <v>31</v>
      </c>
      <c r="F199" s="2" t="s">
        <v>53</v>
      </c>
      <c r="G199" s="2" t="s">
        <v>52</v>
      </c>
      <c r="H199" s="27">
        <v>45395</v>
      </c>
      <c r="I199" s="70">
        <v>16.2</v>
      </c>
      <c r="K199" s="2" t="s">
        <v>80</v>
      </c>
      <c r="L199" s="2" t="s">
        <v>30</v>
      </c>
      <c r="M199" s="27">
        <v>45395</v>
      </c>
      <c r="N199" s="70">
        <v>6.1</v>
      </c>
      <c r="P199" s="2" t="s">
        <v>79</v>
      </c>
      <c r="Q199" s="2" t="s">
        <v>21</v>
      </c>
      <c r="R199" s="27">
        <v>45395</v>
      </c>
      <c r="S199" s="70">
        <v>40</v>
      </c>
      <c r="U199" s="2" t="s">
        <v>28</v>
      </c>
      <c r="V199" s="2" t="s">
        <v>27</v>
      </c>
      <c r="W199" s="27">
        <v>45395</v>
      </c>
      <c r="X199" s="70">
        <v>35</v>
      </c>
      <c r="Z199" s="2" t="s">
        <v>37</v>
      </c>
      <c r="AA199" s="2" t="s">
        <v>32</v>
      </c>
      <c r="AB199" s="27">
        <v>45395</v>
      </c>
      <c r="AC199" s="70">
        <v>0</v>
      </c>
    </row>
    <row r="200" spans="1:29" x14ac:dyDescent="0.35">
      <c r="A200" s="2" t="s">
        <v>43</v>
      </c>
      <c r="B200" s="2" t="s">
        <v>27</v>
      </c>
      <c r="C200" s="27">
        <v>45396</v>
      </c>
      <c r="D200" s="70">
        <v>30.2</v>
      </c>
      <c r="F200" s="2" t="s">
        <v>53</v>
      </c>
      <c r="G200" s="2" t="s">
        <v>52</v>
      </c>
      <c r="H200" s="27">
        <v>45396</v>
      </c>
      <c r="I200" s="70">
        <v>13.3</v>
      </c>
      <c r="K200" s="2" t="s">
        <v>80</v>
      </c>
      <c r="L200" s="2" t="s">
        <v>30</v>
      </c>
      <c r="M200" s="27">
        <v>45396</v>
      </c>
      <c r="N200" s="70">
        <v>6.6</v>
      </c>
      <c r="P200" s="2" t="s">
        <v>79</v>
      </c>
      <c r="Q200" s="2" t="s">
        <v>21</v>
      </c>
      <c r="R200" s="27">
        <v>45396</v>
      </c>
      <c r="S200" s="70">
        <v>59</v>
      </c>
      <c r="U200" s="2" t="s">
        <v>28</v>
      </c>
      <c r="V200" s="2" t="s">
        <v>27</v>
      </c>
      <c r="W200" s="27">
        <v>45396</v>
      </c>
      <c r="X200" s="70">
        <v>42</v>
      </c>
      <c r="Z200" s="2" t="s">
        <v>37</v>
      </c>
      <c r="AA200" s="2" t="s">
        <v>32</v>
      </c>
      <c r="AB200" s="27">
        <v>45396</v>
      </c>
      <c r="AC200" s="70">
        <v>0</v>
      </c>
    </row>
    <row r="201" spans="1:29" x14ac:dyDescent="0.35">
      <c r="A201" s="2" t="s">
        <v>43</v>
      </c>
      <c r="B201" s="2" t="s">
        <v>27</v>
      </c>
      <c r="C201" s="27">
        <v>45397</v>
      </c>
      <c r="D201" s="70">
        <v>31.3</v>
      </c>
      <c r="F201" s="2" t="s">
        <v>53</v>
      </c>
      <c r="G201" s="2" t="s">
        <v>52</v>
      </c>
      <c r="H201" s="27">
        <v>45397</v>
      </c>
      <c r="I201" s="70">
        <v>12.8</v>
      </c>
      <c r="K201" s="2" t="s">
        <v>80</v>
      </c>
      <c r="L201" s="2" t="s">
        <v>30</v>
      </c>
      <c r="M201" s="27">
        <v>45397</v>
      </c>
      <c r="N201" s="70">
        <v>6.7</v>
      </c>
      <c r="P201" s="2" t="s">
        <v>79</v>
      </c>
      <c r="Q201" s="2" t="s">
        <v>21</v>
      </c>
      <c r="R201" s="27">
        <v>45397</v>
      </c>
      <c r="S201" s="70">
        <v>59</v>
      </c>
      <c r="U201" s="2" t="s">
        <v>28</v>
      </c>
      <c r="V201" s="2" t="s">
        <v>27</v>
      </c>
      <c r="W201" s="27">
        <v>45397</v>
      </c>
      <c r="X201" s="70">
        <v>29</v>
      </c>
      <c r="Z201" s="2" t="s">
        <v>37</v>
      </c>
      <c r="AA201" s="2" t="s">
        <v>32</v>
      </c>
      <c r="AB201" s="27">
        <v>45397</v>
      </c>
      <c r="AC201" s="70">
        <v>0</v>
      </c>
    </row>
    <row r="202" spans="1:29" x14ac:dyDescent="0.35">
      <c r="A202" s="2" t="s">
        <v>43</v>
      </c>
      <c r="B202" s="2" t="s">
        <v>27</v>
      </c>
      <c r="C202" s="27">
        <v>45398</v>
      </c>
      <c r="D202" s="70">
        <v>32</v>
      </c>
      <c r="F202" s="2" t="s">
        <v>53</v>
      </c>
      <c r="G202" s="2" t="s">
        <v>52</v>
      </c>
      <c r="H202" s="27">
        <v>45398</v>
      </c>
      <c r="I202" s="70">
        <v>12.2</v>
      </c>
      <c r="K202" s="2" t="s">
        <v>80</v>
      </c>
      <c r="L202" s="2" t="s">
        <v>30</v>
      </c>
      <c r="M202" s="27">
        <v>45398</v>
      </c>
      <c r="N202" s="70">
        <v>2.5</v>
      </c>
      <c r="P202" s="2" t="s">
        <v>79</v>
      </c>
      <c r="Q202" s="2" t="s">
        <v>21</v>
      </c>
      <c r="R202" s="27">
        <v>45398</v>
      </c>
      <c r="S202" s="70">
        <v>68</v>
      </c>
      <c r="U202" s="2" t="s">
        <v>28</v>
      </c>
      <c r="V202" s="2" t="s">
        <v>27</v>
      </c>
      <c r="W202" s="27">
        <v>45398</v>
      </c>
      <c r="X202" s="70">
        <v>41</v>
      </c>
      <c r="Z202" s="2" t="s">
        <v>37</v>
      </c>
      <c r="AA202" s="2" t="s">
        <v>32</v>
      </c>
      <c r="AB202" s="27">
        <v>45398</v>
      </c>
      <c r="AC202" s="70">
        <v>0</v>
      </c>
    </row>
    <row r="203" spans="1:29" x14ac:dyDescent="0.35">
      <c r="A203" s="2" t="s">
        <v>43</v>
      </c>
      <c r="B203" s="2" t="s">
        <v>27</v>
      </c>
      <c r="C203" s="27">
        <v>45399</v>
      </c>
      <c r="D203" s="70">
        <v>31.5</v>
      </c>
      <c r="F203" s="2" t="s">
        <v>53</v>
      </c>
      <c r="G203" s="2" t="s">
        <v>52</v>
      </c>
      <c r="H203" s="27">
        <v>45399</v>
      </c>
      <c r="I203" s="70">
        <v>11</v>
      </c>
      <c r="K203" s="2" t="s">
        <v>80</v>
      </c>
      <c r="L203" s="2" t="s">
        <v>30</v>
      </c>
      <c r="M203" s="27">
        <v>45399</v>
      </c>
      <c r="N203" s="70">
        <v>2</v>
      </c>
      <c r="P203" s="2" t="s">
        <v>79</v>
      </c>
      <c r="Q203" s="2" t="s">
        <v>21</v>
      </c>
      <c r="R203" s="27">
        <v>45399</v>
      </c>
      <c r="S203" s="70">
        <v>55</v>
      </c>
      <c r="U203" s="2" t="s">
        <v>28</v>
      </c>
      <c r="V203" s="2" t="s">
        <v>27</v>
      </c>
      <c r="W203" s="27">
        <v>45399</v>
      </c>
      <c r="X203" s="70">
        <v>56</v>
      </c>
      <c r="Z203" s="2" t="s">
        <v>37</v>
      </c>
      <c r="AA203" s="2" t="s">
        <v>32</v>
      </c>
      <c r="AB203" s="27">
        <v>45399</v>
      </c>
      <c r="AC203" s="70">
        <v>0</v>
      </c>
    </row>
    <row r="204" spans="1:29" x14ac:dyDescent="0.35">
      <c r="A204" s="2" t="s">
        <v>43</v>
      </c>
      <c r="B204" s="2" t="s">
        <v>27</v>
      </c>
      <c r="C204" s="27">
        <v>45400</v>
      </c>
      <c r="D204" s="70">
        <v>26.6</v>
      </c>
      <c r="F204" s="2" t="s">
        <v>53</v>
      </c>
      <c r="G204" s="2" t="s">
        <v>52</v>
      </c>
      <c r="H204" s="27">
        <v>45400</v>
      </c>
      <c r="I204" s="70">
        <v>11.5</v>
      </c>
      <c r="K204" s="2" t="s">
        <v>80</v>
      </c>
      <c r="L204" s="2" t="s">
        <v>30</v>
      </c>
      <c r="M204" s="27">
        <v>45400</v>
      </c>
      <c r="N204" s="70">
        <v>-1</v>
      </c>
      <c r="P204" s="2" t="s">
        <v>79</v>
      </c>
      <c r="Q204" s="2" t="s">
        <v>21</v>
      </c>
      <c r="R204" s="27">
        <v>45400</v>
      </c>
      <c r="S204" s="70">
        <v>41</v>
      </c>
      <c r="U204" s="2" t="s">
        <v>28</v>
      </c>
      <c r="V204" s="2" t="s">
        <v>27</v>
      </c>
      <c r="W204" s="27">
        <v>45400</v>
      </c>
      <c r="X204" s="70">
        <v>36</v>
      </c>
      <c r="Z204" s="2" t="s">
        <v>37</v>
      </c>
      <c r="AA204" s="2" t="s">
        <v>32</v>
      </c>
      <c r="AB204" s="27">
        <v>45400</v>
      </c>
      <c r="AC204" s="70">
        <v>0</v>
      </c>
    </row>
    <row r="205" spans="1:29" x14ac:dyDescent="0.35">
      <c r="A205" s="2" t="s">
        <v>43</v>
      </c>
      <c r="B205" s="2" t="s">
        <v>27</v>
      </c>
      <c r="C205" s="27">
        <v>45401</v>
      </c>
      <c r="D205" s="70">
        <v>28.7</v>
      </c>
      <c r="F205" s="2" t="s">
        <v>53</v>
      </c>
      <c r="G205" s="2" t="s">
        <v>52</v>
      </c>
      <c r="H205" s="27">
        <v>45401</v>
      </c>
      <c r="I205" s="70">
        <v>15.4</v>
      </c>
      <c r="K205" s="2" t="s">
        <v>80</v>
      </c>
      <c r="L205" s="2" t="s">
        <v>30</v>
      </c>
      <c r="M205" s="27">
        <v>45401</v>
      </c>
      <c r="N205" s="70">
        <v>-1.3</v>
      </c>
      <c r="P205" s="2" t="s">
        <v>79</v>
      </c>
      <c r="Q205" s="2" t="s">
        <v>21</v>
      </c>
      <c r="R205" s="27">
        <v>45401</v>
      </c>
      <c r="S205" s="70">
        <v>37</v>
      </c>
      <c r="U205" s="2" t="s">
        <v>28</v>
      </c>
      <c r="V205" s="2" t="s">
        <v>27</v>
      </c>
      <c r="W205" s="27">
        <v>45401</v>
      </c>
      <c r="X205" s="70">
        <v>42</v>
      </c>
      <c r="Z205" s="2" t="s">
        <v>37</v>
      </c>
      <c r="AA205" s="2" t="s">
        <v>32</v>
      </c>
      <c r="AB205" s="27">
        <v>45401</v>
      </c>
      <c r="AC205" s="70">
        <v>2.6</v>
      </c>
    </row>
    <row r="206" spans="1:29" x14ac:dyDescent="0.35">
      <c r="A206" s="2" t="s">
        <v>43</v>
      </c>
      <c r="B206" s="2" t="s">
        <v>27</v>
      </c>
      <c r="C206" s="27">
        <v>45402</v>
      </c>
      <c r="D206" s="70">
        <v>27.2</v>
      </c>
      <c r="F206" s="2" t="s">
        <v>53</v>
      </c>
      <c r="G206" s="2" t="s">
        <v>52</v>
      </c>
      <c r="H206" s="27">
        <v>45402</v>
      </c>
      <c r="I206" s="70">
        <v>12.8</v>
      </c>
      <c r="K206" s="2" t="s">
        <v>80</v>
      </c>
      <c r="L206" s="2" t="s">
        <v>30</v>
      </c>
      <c r="M206" s="27">
        <v>45402</v>
      </c>
      <c r="N206" s="70">
        <v>1.6</v>
      </c>
      <c r="P206" s="2" t="s">
        <v>79</v>
      </c>
      <c r="Q206" s="2" t="s">
        <v>21</v>
      </c>
      <c r="R206" s="27">
        <v>45402</v>
      </c>
      <c r="S206" s="70">
        <v>40</v>
      </c>
      <c r="U206" s="2" t="s">
        <v>28</v>
      </c>
      <c r="V206" s="2" t="s">
        <v>27</v>
      </c>
      <c r="W206" s="27">
        <v>45402</v>
      </c>
      <c r="X206" s="70">
        <v>43</v>
      </c>
      <c r="Z206" s="2" t="s">
        <v>37</v>
      </c>
      <c r="AA206" s="2" t="s">
        <v>32</v>
      </c>
      <c r="AB206" s="27">
        <v>45402</v>
      </c>
      <c r="AC206" s="70">
        <v>10.4</v>
      </c>
    </row>
    <row r="207" spans="1:29" x14ac:dyDescent="0.35">
      <c r="A207" s="2" t="s">
        <v>43</v>
      </c>
      <c r="B207" s="2" t="s">
        <v>27</v>
      </c>
      <c r="C207" s="27">
        <v>45403</v>
      </c>
      <c r="D207" s="70">
        <v>26.9</v>
      </c>
      <c r="F207" s="2" t="s">
        <v>53</v>
      </c>
      <c r="G207" s="2" t="s">
        <v>52</v>
      </c>
      <c r="H207" s="27">
        <v>45403</v>
      </c>
      <c r="I207" s="70">
        <v>13.8</v>
      </c>
      <c r="K207" s="2" t="s">
        <v>80</v>
      </c>
      <c r="L207" s="2" t="s">
        <v>30</v>
      </c>
      <c r="M207" s="27">
        <v>45403</v>
      </c>
      <c r="N207" s="70">
        <v>-1</v>
      </c>
      <c r="P207" s="2" t="s">
        <v>79</v>
      </c>
      <c r="Q207" s="2" t="s">
        <v>21</v>
      </c>
      <c r="R207" s="27">
        <v>45403</v>
      </c>
      <c r="S207" s="70">
        <v>52</v>
      </c>
      <c r="U207" s="2" t="s">
        <v>28</v>
      </c>
      <c r="V207" s="2" t="s">
        <v>27</v>
      </c>
      <c r="W207" s="27">
        <v>45403</v>
      </c>
      <c r="X207" s="70">
        <v>48</v>
      </c>
      <c r="Z207" s="2" t="s">
        <v>37</v>
      </c>
      <c r="AA207" s="2" t="s">
        <v>32</v>
      </c>
      <c r="AB207" s="27">
        <v>45403</v>
      </c>
      <c r="AC207" s="70">
        <v>2.2000000000000002</v>
      </c>
    </row>
    <row r="208" spans="1:29" x14ac:dyDescent="0.35">
      <c r="A208" s="2" t="s">
        <v>43</v>
      </c>
      <c r="B208" s="2" t="s">
        <v>27</v>
      </c>
      <c r="C208" s="27">
        <v>45404</v>
      </c>
      <c r="D208" s="70">
        <v>27.9</v>
      </c>
      <c r="F208" s="2" t="s">
        <v>53</v>
      </c>
      <c r="G208" s="2" t="s">
        <v>52</v>
      </c>
      <c r="H208" s="27">
        <v>45404</v>
      </c>
      <c r="I208" s="70">
        <v>11.5</v>
      </c>
      <c r="K208" s="2" t="s">
        <v>80</v>
      </c>
      <c r="L208" s="2" t="s">
        <v>30</v>
      </c>
      <c r="M208" s="27">
        <v>45404</v>
      </c>
      <c r="N208" s="70">
        <v>-2.1</v>
      </c>
      <c r="P208" s="2" t="s">
        <v>79</v>
      </c>
      <c r="Q208" s="2" t="s">
        <v>21</v>
      </c>
      <c r="R208" s="27">
        <v>45404</v>
      </c>
      <c r="S208" s="70">
        <v>42</v>
      </c>
      <c r="U208" s="2" t="s">
        <v>28</v>
      </c>
      <c r="V208" s="2" t="s">
        <v>27</v>
      </c>
      <c r="W208" s="27">
        <v>45404</v>
      </c>
      <c r="X208" s="70">
        <v>46</v>
      </c>
      <c r="Z208" s="2" t="s">
        <v>37</v>
      </c>
      <c r="AA208" s="2" t="s">
        <v>32</v>
      </c>
      <c r="AB208" s="27">
        <v>45404</v>
      </c>
      <c r="AC208" s="70">
        <v>0</v>
      </c>
    </row>
    <row r="209" spans="1:29" x14ac:dyDescent="0.35">
      <c r="A209" s="2" t="s">
        <v>43</v>
      </c>
      <c r="B209" s="2" t="s">
        <v>27</v>
      </c>
      <c r="C209" s="27">
        <v>45405</v>
      </c>
      <c r="D209" s="70">
        <v>25.3</v>
      </c>
      <c r="F209" s="2" t="s">
        <v>53</v>
      </c>
      <c r="G209" s="2" t="s">
        <v>52</v>
      </c>
      <c r="H209" s="27">
        <v>45405</v>
      </c>
      <c r="I209" s="70">
        <v>10.199999999999999</v>
      </c>
      <c r="K209" s="2" t="s">
        <v>80</v>
      </c>
      <c r="L209" s="2" t="s">
        <v>30</v>
      </c>
      <c r="M209" s="27">
        <v>45405</v>
      </c>
      <c r="N209" s="70">
        <v>-3.7</v>
      </c>
      <c r="P209" s="2" t="s">
        <v>79</v>
      </c>
      <c r="Q209" s="2" t="s">
        <v>21</v>
      </c>
      <c r="R209" s="27">
        <v>45405</v>
      </c>
      <c r="S209" s="70">
        <v>84</v>
      </c>
      <c r="U209" s="2" t="s">
        <v>28</v>
      </c>
      <c r="V209" s="2" t="s">
        <v>27</v>
      </c>
      <c r="W209" s="27">
        <v>45405</v>
      </c>
      <c r="X209" s="70">
        <v>32</v>
      </c>
      <c r="Z209" s="2" t="s">
        <v>37</v>
      </c>
      <c r="AA209" s="2" t="s">
        <v>32</v>
      </c>
      <c r="AB209" s="27">
        <v>45405</v>
      </c>
      <c r="AC209" s="70">
        <v>0</v>
      </c>
    </row>
    <row r="210" spans="1:29" x14ac:dyDescent="0.35">
      <c r="A210" s="2" t="s">
        <v>43</v>
      </c>
      <c r="B210" s="2" t="s">
        <v>27</v>
      </c>
      <c r="C210" s="27">
        <v>45406</v>
      </c>
      <c r="D210" s="70">
        <v>26.3</v>
      </c>
      <c r="F210" s="2" t="s">
        <v>53</v>
      </c>
      <c r="G210" s="2" t="s">
        <v>52</v>
      </c>
      <c r="H210" s="27">
        <v>45406</v>
      </c>
      <c r="I210" s="70">
        <v>10.199999999999999</v>
      </c>
      <c r="K210" s="2" t="s">
        <v>80</v>
      </c>
      <c r="L210" s="2" t="s">
        <v>30</v>
      </c>
      <c r="M210" s="27">
        <v>45406</v>
      </c>
      <c r="N210" s="70">
        <v>-2.7</v>
      </c>
      <c r="P210" s="2" t="s">
        <v>79</v>
      </c>
      <c r="Q210" s="2" t="s">
        <v>21</v>
      </c>
      <c r="R210" s="27">
        <v>45406</v>
      </c>
      <c r="S210" s="70">
        <v>51</v>
      </c>
      <c r="U210" s="2" t="s">
        <v>28</v>
      </c>
      <c r="V210" s="2" t="s">
        <v>27</v>
      </c>
      <c r="W210" s="27">
        <v>45406</v>
      </c>
      <c r="X210" s="70">
        <v>38</v>
      </c>
      <c r="Z210" s="2" t="s">
        <v>37</v>
      </c>
      <c r="AA210" s="2" t="s">
        <v>32</v>
      </c>
      <c r="AB210" s="27">
        <v>45406</v>
      </c>
      <c r="AC210" s="70">
        <v>0</v>
      </c>
    </row>
    <row r="211" spans="1:29" x14ac:dyDescent="0.35">
      <c r="A211" s="2" t="s">
        <v>43</v>
      </c>
      <c r="B211" s="2" t="s">
        <v>27</v>
      </c>
      <c r="C211" s="27">
        <v>45407</v>
      </c>
      <c r="D211" s="70">
        <v>25.9</v>
      </c>
      <c r="F211" s="2" t="s">
        <v>53</v>
      </c>
      <c r="G211" s="2" t="s">
        <v>52</v>
      </c>
      <c r="H211" s="27">
        <v>45407</v>
      </c>
      <c r="I211" s="70">
        <v>11.5</v>
      </c>
      <c r="K211" s="2" t="s">
        <v>80</v>
      </c>
      <c r="L211" s="2" t="s">
        <v>30</v>
      </c>
      <c r="M211" s="27">
        <v>45407</v>
      </c>
      <c r="N211" s="70">
        <v>3.7</v>
      </c>
      <c r="P211" s="2" t="s">
        <v>79</v>
      </c>
      <c r="Q211" s="2" t="s">
        <v>21</v>
      </c>
      <c r="R211" s="27">
        <v>45407</v>
      </c>
      <c r="S211" s="70">
        <v>48</v>
      </c>
      <c r="U211" s="2" t="s">
        <v>28</v>
      </c>
      <c r="V211" s="2" t="s">
        <v>27</v>
      </c>
      <c r="W211" s="27">
        <v>45407</v>
      </c>
      <c r="X211" s="70">
        <v>48</v>
      </c>
      <c r="Z211" s="2" t="s">
        <v>37</v>
      </c>
      <c r="AA211" s="2" t="s">
        <v>32</v>
      </c>
      <c r="AB211" s="27">
        <v>45407</v>
      </c>
      <c r="AC211" s="70">
        <v>0</v>
      </c>
    </row>
    <row r="212" spans="1:29" x14ac:dyDescent="0.35">
      <c r="A212" s="2" t="s">
        <v>79</v>
      </c>
      <c r="B212" s="2" t="s">
        <v>21</v>
      </c>
      <c r="C212" s="27">
        <v>45394</v>
      </c>
      <c r="D212" s="70">
        <v>31.1</v>
      </c>
      <c r="F212" s="2" t="s">
        <v>65</v>
      </c>
      <c r="G212" s="2" t="s">
        <v>64</v>
      </c>
      <c r="H212" s="27">
        <v>45394</v>
      </c>
      <c r="I212" s="70">
        <v>13.1</v>
      </c>
      <c r="K212" s="2" t="s">
        <v>36</v>
      </c>
      <c r="L212" s="2" t="s">
        <v>30</v>
      </c>
      <c r="M212" s="27">
        <v>45394</v>
      </c>
      <c r="N212" s="70">
        <v>3.2</v>
      </c>
      <c r="P212" s="2" t="s">
        <v>2</v>
      </c>
      <c r="Q212" s="2" t="s">
        <v>4</v>
      </c>
      <c r="R212" s="27">
        <v>45394</v>
      </c>
      <c r="S212" s="70">
        <v>40</v>
      </c>
      <c r="U212" s="2" t="s">
        <v>62</v>
      </c>
      <c r="V212" s="2" t="s">
        <v>27</v>
      </c>
      <c r="W212" s="27">
        <v>45394</v>
      </c>
      <c r="X212" s="70">
        <v>31</v>
      </c>
      <c r="Z212" s="2" t="s">
        <v>0</v>
      </c>
      <c r="AA212" s="2" t="s">
        <v>4</v>
      </c>
      <c r="AB212" s="27">
        <v>45394</v>
      </c>
      <c r="AC212" s="70">
        <v>0</v>
      </c>
    </row>
    <row r="213" spans="1:29" x14ac:dyDescent="0.35">
      <c r="A213" s="2" t="s">
        <v>79</v>
      </c>
      <c r="B213" s="2" t="s">
        <v>21</v>
      </c>
      <c r="C213" s="27">
        <v>45395</v>
      </c>
      <c r="D213" s="70">
        <v>31.6</v>
      </c>
      <c r="F213" s="2" t="s">
        <v>65</v>
      </c>
      <c r="G213" s="2" t="s">
        <v>64</v>
      </c>
      <c r="H213" s="27">
        <v>45395</v>
      </c>
      <c r="I213" s="70">
        <v>12.9</v>
      </c>
      <c r="K213" s="2" t="s">
        <v>36</v>
      </c>
      <c r="L213" s="2" t="s">
        <v>30</v>
      </c>
      <c r="M213" s="27">
        <v>45395</v>
      </c>
      <c r="N213" s="70">
        <v>3.8</v>
      </c>
      <c r="P213" s="2" t="s">
        <v>2</v>
      </c>
      <c r="Q213" s="2" t="s">
        <v>4</v>
      </c>
      <c r="R213" s="27">
        <v>45395</v>
      </c>
      <c r="S213" s="70">
        <v>40</v>
      </c>
      <c r="U213" s="2" t="s">
        <v>62</v>
      </c>
      <c r="V213" s="2" t="s">
        <v>27</v>
      </c>
      <c r="W213" s="27">
        <v>45395</v>
      </c>
      <c r="X213" s="70">
        <v>27</v>
      </c>
      <c r="Z213" s="2" t="s">
        <v>0</v>
      </c>
      <c r="AA213" s="2" t="s">
        <v>4</v>
      </c>
      <c r="AB213" s="27">
        <v>45395</v>
      </c>
      <c r="AC213" s="70">
        <v>0</v>
      </c>
    </row>
    <row r="214" spans="1:29" x14ac:dyDescent="0.35">
      <c r="A214" s="2" t="s">
        <v>79</v>
      </c>
      <c r="B214" s="2" t="s">
        <v>21</v>
      </c>
      <c r="C214" s="27">
        <v>45396</v>
      </c>
      <c r="D214" s="70">
        <v>31.9</v>
      </c>
      <c r="F214" s="2" t="s">
        <v>65</v>
      </c>
      <c r="G214" s="2" t="s">
        <v>64</v>
      </c>
      <c r="H214" s="27">
        <v>45396</v>
      </c>
      <c r="I214" s="70">
        <v>14.3</v>
      </c>
      <c r="K214" s="2" t="s">
        <v>36</v>
      </c>
      <c r="L214" s="2" t="s">
        <v>30</v>
      </c>
      <c r="M214" s="27">
        <v>45396</v>
      </c>
      <c r="N214" s="70">
        <v>5.4</v>
      </c>
      <c r="P214" s="2" t="s">
        <v>2</v>
      </c>
      <c r="Q214" s="2" t="s">
        <v>4</v>
      </c>
      <c r="R214" s="27">
        <v>45396</v>
      </c>
      <c r="S214" s="70">
        <v>41</v>
      </c>
      <c r="U214" s="2" t="s">
        <v>62</v>
      </c>
      <c r="V214" s="2" t="s">
        <v>27</v>
      </c>
      <c r="W214" s="27">
        <v>45396</v>
      </c>
      <c r="X214" s="70">
        <v>27</v>
      </c>
      <c r="Z214" s="2" t="s">
        <v>0</v>
      </c>
      <c r="AA214" s="2" t="s">
        <v>4</v>
      </c>
      <c r="AB214" s="27">
        <v>45396</v>
      </c>
      <c r="AC214" s="70">
        <v>0</v>
      </c>
    </row>
    <row r="215" spans="1:29" x14ac:dyDescent="0.35">
      <c r="A215" s="2" t="s">
        <v>79</v>
      </c>
      <c r="B215" s="2" t="s">
        <v>21</v>
      </c>
      <c r="C215" s="27">
        <v>45397</v>
      </c>
      <c r="D215" s="70">
        <v>17.399999999999999</v>
      </c>
      <c r="F215" s="2" t="s">
        <v>65</v>
      </c>
      <c r="G215" s="2" t="s">
        <v>64</v>
      </c>
      <c r="H215" s="27">
        <v>45397</v>
      </c>
      <c r="I215" s="70">
        <v>16</v>
      </c>
      <c r="K215" s="2" t="s">
        <v>36</v>
      </c>
      <c r="L215" s="2" t="s">
        <v>30</v>
      </c>
      <c r="M215" s="27">
        <v>45397</v>
      </c>
      <c r="N215" s="70">
        <v>6</v>
      </c>
      <c r="P215" s="2" t="s">
        <v>2</v>
      </c>
      <c r="Q215" s="2" t="s">
        <v>4</v>
      </c>
      <c r="R215" s="27">
        <v>45397</v>
      </c>
      <c r="S215" s="70">
        <v>56</v>
      </c>
      <c r="U215" s="2" t="s">
        <v>62</v>
      </c>
      <c r="V215" s="2" t="s">
        <v>27</v>
      </c>
      <c r="W215" s="27">
        <v>45397</v>
      </c>
      <c r="X215" s="70">
        <v>32</v>
      </c>
      <c r="Z215" s="2" t="s">
        <v>0</v>
      </c>
      <c r="AA215" s="2" t="s">
        <v>4</v>
      </c>
      <c r="AB215" s="27">
        <v>45397</v>
      </c>
      <c r="AC215" s="70">
        <v>0.4</v>
      </c>
    </row>
    <row r="216" spans="1:29" x14ac:dyDescent="0.35">
      <c r="A216" s="2" t="s">
        <v>79</v>
      </c>
      <c r="B216" s="2" t="s">
        <v>21</v>
      </c>
      <c r="C216" s="27">
        <v>45398</v>
      </c>
      <c r="D216" s="70">
        <v>14.5</v>
      </c>
      <c r="F216" s="2" t="s">
        <v>65</v>
      </c>
      <c r="G216" s="2" t="s">
        <v>64</v>
      </c>
      <c r="H216" s="27">
        <v>45398</v>
      </c>
      <c r="I216" s="70">
        <v>16.399999999999999</v>
      </c>
      <c r="K216" s="2" t="s">
        <v>36</v>
      </c>
      <c r="L216" s="2" t="s">
        <v>30</v>
      </c>
      <c r="M216" s="27">
        <v>45398</v>
      </c>
      <c r="N216" s="70">
        <v>1.9</v>
      </c>
      <c r="P216" s="2" t="s">
        <v>2</v>
      </c>
      <c r="Q216" s="2" t="s">
        <v>4</v>
      </c>
      <c r="R216" s="27">
        <v>45398</v>
      </c>
      <c r="S216" s="70">
        <v>75</v>
      </c>
      <c r="U216" s="2" t="s">
        <v>62</v>
      </c>
      <c r="V216" s="2" t="s">
        <v>27</v>
      </c>
      <c r="W216" s="27">
        <v>45398</v>
      </c>
      <c r="X216" s="70">
        <v>26</v>
      </c>
      <c r="Z216" s="2" t="s">
        <v>0</v>
      </c>
      <c r="AA216" s="2" t="s">
        <v>4</v>
      </c>
      <c r="AB216" s="27">
        <v>45398</v>
      </c>
      <c r="AC216" s="70">
        <v>0</v>
      </c>
    </row>
    <row r="217" spans="1:29" x14ac:dyDescent="0.35">
      <c r="A217" s="2" t="s">
        <v>79</v>
      </c>
      <c r="B217" s="2" t="s">
        <v>21</v>
      </c>
      <c r="C217" s="27">
        <v>45399</v>
      </c>
      <c r="D217" s="70">
        <v>14.2</v>
      </c>
      <c r="F217" s="2" t="s">
        <v>65</v>
      </c>
      <c r="G217" s="2" t="s">
        <v>64</v>
      </c>
      <c r="H217" s="27">
        <v>45399</v>
      </c>
      <c r="I217" s="70">
        <v>16.899999999999999</v>
      </c>
      <c r="K217" s="2" t="s">
        <v>36</v>
      </c>
      <c r="L217" s="2" t="s">
        <v>30</v>
      </c>
      <c r="M217" s="27">
        <v>45399</v>
      </c>
      <c r="N217" s="70">
        <v>1.4</v>
      </c>
      <c r="P217" s="2" t="s">
        <v>2</v>
      </c>
      <c r="Q217" s="2" t="s">
        <v>4</v>
      </c>
      <c r="R217" s="27">
        <v>45399</v>
      </c>
      <c r="S217" s="70">
        <v>76</v>
      </c>
      <c r="U217" s="2" t="s">
        <v>62</v>
      </c>
      <c r="V217" s="2" t="s">
        <v>27</v>
      </c>
      <c r="W217" s="27">
        <v>45399</v>
      </c>
      <c r="X217" s="70">
        <v>41</v>
      </c>
      <c r="Z217" s="2" t="s">
        <v>0</v>
      </c>
      <c r="AA217" s="2" t="s">
        <v>4</v>
      </c>
      <c r="AB217" s="27">
        <v>45399</v>
      </c>
      <c r="AC217" s="70">
        <v>0</v>
      </c>
    </row>
    <row r="218" spans="1:29" x14ac:dyDescent="0.35">
      <c r="A218" s="2" t="s">
        <v>79</v>
      </c>
      <c r="B218" s="2" t="s">
        <v>21</v>
      </c>
      <c r="C218" s="27">
        <v>45400</v>
      </c>
      <c r="D218" s="70">
        <v>16.5</v>
      </c>
      <c r="F218" s="2" t="s">
        <v>65</v>
      </c>
      <c r="G218" s="2" t="s">
        <v>64</v>
      </c>
      <c r="H218" s="27">
        <v>45400</v>
      </c>
      <c r="I218" s="70">
        <v>15.4</v>
      </c>
      <c r="K218" s="2" t="s">
        <v>36</v>
      </c>
      <c r="L218" s="2" t="s">
        <v>30</v>
      </c>
      <c r="M218" s="27">
        <v>45400</v>
      </c>
      <c r="N218" s="70">
        <v>-1.6</v>
      </c>
      <c r="P218" s="2" t="s">
        <v>2</v>
      </c>
      <c r="Q218" s="2" t="s">
        <v>4</v>
      </c>
      <c r="R218" s="27">
        <v>45400</v>
      </c>
      <c r="S218" s="70">
        <v>69</v>
      </c>
      <c r="U218" s="2" t="s">
        <v>62</v>
      </c>
      <c r="V218" s="2" t="s">
        <v>27</v>
      </c>
      <c r="W218" s="27">
        <v>45400</v>
      </c>
      <c r="X218" s="70">
        <v>20</v>
      </c>
      <c r="Z218" s="2" t="s">
        <v>0</v>
      </c>
      <c r="AA218" s="2" t="s">
        <v>4</v>
      </c>
      <c r="AB218" s="27">
        <v>45400</v>
      </c>
      <c r="AC218" s="70">
        <v>0.6</v>
      </c>
    </row>
    <row r="219" spans="1:29" x14ac:dyDescent="0.35">
      <c r="A219" s="2" t="s">
        <v>79</v>
      </c>
      <c r="B219" s="2" t="s">
        <v>21</v>
      </c>
      <c r="C219" s="27">
        <v>45401</v>
      </c>
      <c r="D219" s="70">
        <v>24.1</v>
      </c>
      <c r="F219" s="2" t="s">
        <v>65</v>
      </c>
      <c r="G219" s="2" t="s">
        <v>64</v>
      </c>
      <c r="H219" s="27">
        <v>45401</v>
      </c>
      <c r="I219" s="70">
        <v>15.1</v>
      </c>
      <c r="K219" s="2" t="s">
        <v>36</v>
      </c>
      <c r="L219" s="2" t="s">
        <v>30</v>
      </c>
      <c r="M219" s="27">
        <v>45401</v>
      </c>
      <c r="N219" s="70">
        <v>-3.5</v>
      </c>
      <c r="P219" s="2" t="s">
        <v>2</v>
      </c>
      <c r="Q219" s="2" t="s">
        <v>4</v>
      </c>
      <c r="R219" s="27">
        <v>45401</v>
      </c>
      <c r="S219" s="70">
        <v>51</v>
      </c>
      <c r="U219" s="2" t="s">
        <v>62</v>
      </c>
      <c r="V219" s="2" t="s">
        <v>27</v>
      </c>
      <c r="W219" s="27">
        <v>45401</v>
      </c>
      <c r="X219" s="70">
        <v>46</v>
      </c>
      <c r="Z219" s="2" t="s">
        <v>0</v>
      </c>
      <c r="AA219" s="2" t="s">
        <v>4</v>
      </c>
      <c r="AB219" s="27">
        <v>45401</v>
      </c>
      <c r="AC219" s="70">
        <v>0.2</v>
      </c>
    </row>
    <row r="220" spans="1:29" x14ac:dyDescent="0.35">
      <c r="A220" s="2" t="s">
        <v>79</v>
      </c>
      <c r="B220" s="2" t="s">
        <v>21</v>
      </c>
      <c r="C220" s="27">
        <v>45402</v>
      </c>
      <c r="D220" s="70">
        <v>19.7</v>
      </c>
      <c r="F220" s="2" t="s">
        <v>65</v>
      </c>
      <c r="G220" s="2" t="s">
        <v>64</v>
      </c>
      <c r="H220" s="27">
        <v>45402</v>
      </c>
      <c r="I220" s="70">
        <v>14.2</v>
      </c>
      <c r="K220" s="2" t="s">
        <v>36</v>
      </c>
      <c r="L220" s="2" t="s">
        <v>30</v>
      </c>
      <c r="M220" s="27">
        <v>45402</v>
      </c>
      <c r="N220" s="70">
        <v>-0.7</v>
      </c>
      <c r="P220" s="2" t="s">
        <v>2</v>
      </c>
      <c r="Q220" s="2" t="s">
        <v>4</v>
      </c>
      <c r="R220" s="27">
        <v>45402</v>
      </c>
      <c r="S220" s="70">
        <v>43</v>
      </c>
      <c r="U220" s="2" t="s">
        <v>62</v>
      </c>
      <c r="V220" s="2" t="s">
        <v>27</v>
      </c>
      <c r="W220" s="27">
        <v>45402</v>
      </c>
      <c r="X220" s="70">
        <v>27</v>
      </c>
      <c r="Z220" s="2" t="s">
        <v>0</v>
      </c>
      <c r="AA220" s="2" t="s">
        <v>4</v>
      </c>
      <c r="AB220" s="27">
        <v>45402</v>
      </c>
      <c r="AC220" s="70">
        <v>0</v>
      </c>
    </row>
    <row r="221" spans="1:29" x14ac:dyDescent="0.35">
      <c r="A221" s="2" t="s">
        <v>79</v>
      </c>
      <c r="B221" s="2" t="s">
        <v>21</v>
      </c>
      <c r="C221" s="27">
        <v>45403</v>
      </c>
      <c r="D221" s="70">
        <v>16.3</v>
      </c>
      <c r="F221" s="2" t="s">
        <v>65</v>
      </c>
      <c r="G221" s="2" t="s">
        <v>64</v>
      </c>
      <c r="H221" s="27">
        <v>45403</v>
      </c>
      <c r="I221" s="70">
        <v>14.2</v>
      </c>
      <c r="K221" s="2" t="s">
        <v>36</v>
      </c>
      <c r="L221" s="2" t="s">
        <v>30</v>
      </c>
      <c r="M221" s="27">
        <v>45403</v>
      </c>
      <c r="N221" s="70">
        <v>-3.1</v>
      </c>
      <c r="P221" s="2" t="s">
        <v>2</v>
      </c>
      <c r="Q221" s="2" t="s">
        <v>4</v>
      </c>
      <c r="R221" s="27">
        <v>45403</v>
      </c>
      <c r="S221" s="70">
        <v>54</v>
      </c>
      <c r="U221" s="2" t="s">
        <v>62</v>
      </c>
      <c r="V221" s="2" t="s">
        <v>27</v>
      </c>
      <c r="W221" s="27">
        <v>45403</v>
      </c>
      <c r="X221" s="70">
        <v>28</v>
      </c>
      <c r="Z221" s="2" t="s">
        <v>0</v>
      </c>
      <c r="AA221" s="2" t="s">
        <v>4</v>
      </c>
      <c r="AB221" s="27">
        <v>45403</v>
      </c>
      <c r="AC221" s="70">
        <v>0</v>
      </c>
    </row>
    <row r="222" spans="1:29" x14ac:dyDescent="0.35">
      <c r="A222" s="2" t="s">
        <v>79</v>
      </c>
      <c r="B222" s="2" t="s">
        <v>21</v>
      </c>
      <c r="C222" s="27">
        <v>45404</v>
      </c>
      <c r="D222" s="70">
        <v>14.1</v>
      </c>
      <c r="F222" s="2" t="s">
        <v>65</v>
      </c>
      <c r="G222" s="2" t="s">
        <v>64</v>
      </c>
      <c r="H222" s="27">
        <v>45404</v>
      </c>
      <c r="I222" s="70">
        <v>11.8</v>
      </c>
      <c r="K222" s="2" t="s">
        <v>36</v>
      </c>
      <c r="L222" s="2" t="s">
        <v>30</v>
      </c>
      <c r="M222" s="27">
        <v>45404</v>
      </c>
      <c r="N222" s="70">
        <v>-0.3</v>
      </c>
      <c r="P222" s="2" t="s">
        <v>2</v>
      </c>
      <c r="Q222" s="2" t="s">
        <v>4</v>
      </c>
      <c r="R222" s="27">
        <v>45404</v>
      </c>
      <c r="S222" s="70">
        <v>75</v>
      </c>
      <c r="U222" s="2" t="s">
        <v>62</v>
      </c>
      <c r="V222" s="2" t="s">
        <v>27</v>
      </c>
      <c r="W222" s="27">
        <v>45404</v>
      </c>
      <c r="X222" s="70">
        <v>31</v>
      </c>
      <c r="Z222" s="2" t="s">
        <v>0</v>
      </c>
      <c r="AA222" s="2" t="s">
        <v>4</v>
      </c>
      <c r="AB222" s="27">
        <v>45404</v>
      </c>
      <c r="AC222" s="70">
        <v>0</v>
      </c>
    </row>
    <row r="223" spans="1:29" x14ac:dyDescent="0.35">
      <c r="A223" s="2" t="s">
        <v>79</v>
      </c>
      <c r="B223" s="2" t="s">
        <v>21</v>
      </c>
      <c r="C223" s="27">
        <v>45405</v>
      </c>
      <c r="D223" s="70">
        <v>11.9</v>
      </c>
      <c r="F223" s="2" t="s">
        <v>65</v>
      </c>
      <c r="G223" s="2" t="s">
        <v>64</v>
      </c>
      <c r="H223" s="27">
        <v>45405</v>
      </c>
      <c r="I223" s="70">
        <v>12.4</v>
      </c>
      <c r="K223" s="2" t="s">
        <v>36</v>
      </c>
      <c r="L223" s="2" t="s">
        <v>30</v>
      </c>
      <c r="M223" s="27">
        <v>45405</v>
      </c>
      <c r="N223" s="70">
        <v>-2.4</v>
      </c>
      <c r="P223" s="2" t="s">
        <v>2</v>
      </c>
      <c r="Q223" s="2" t="s">
        <v>4</v>
      </c>
      <c r="R223" s="27">
        <v>45405</v>
      </c>
      <c r="S223" s="70">
        <v>81</v>
      </c>
      <c r="U223" s="2" t="s">
        <v>62</v>
      </c>
      <c r="V223" s="2" t="s">
        <v>27</v>
      </c>
      <c r="W223" s="27">
        <v>45405</v>
      </c>
      <c r="X223" s="70">
        <v>39</v>
      </c>
      <c r="Z223" s="2" t="s">
        <v>0</v>
      </c>
      <c r="AA223" s="2" t="s">
        <v>4</v>
      </c>
      <c r="AB223" s="27">
        <v>45405</v>
      </c>
      <c r="AC223" s="70">
        <v>1.6</v>
      </c>
    </row>
    <row r="224" spans="1:29" x14ac:dyDescent="0.35">
      <c r="A224" s="2" t="s">
        <v>79</v>
      </c>
      <c r="B224" s="2" t="s">
        <v>21</v>
      </c>
      <c r="C224" s="27">
        <v>45406</v>
      </c>
      <c r="D224" s="70">
        <v>16.3</v>
      </c>
      <c r="F224" s="2" t="s">
        <v>65</v>
      </c>
      <c r="G224" s="2" t="s">
        <v>64</v>
      </c>
      <c r="H224" s="27">
        <v>45406</v>
      </c>
      <c r="I224" s="70">
        <v>11.9</v>
      </c>
      <c r="K224" s="2" t="s">
        <v>36</v>
      </c>
      <c r="L224" s="2" t="s">
        <v>30</v>
      </c>
      <c r="M224" s="27">
        <v>45406</v>
      </c>
      <c r="N224" s="70">
        <v>-3.6</v>
      </c>
      <c r="P224" s="2" t="s">
        <v>2</v>
      </c>
      <c r="Q224" s="2" t="s">
        <v>4</v>
      </c>
      <c r="R224" s="27">
        <v>45406</v>
      </c>
      <c r="S224" s="70">
        <v>79</v>
      </c>
      <c r="U224" s="2" t="s">
        <v>62</v>
      </c>
      <c r="V224" s="2" t="s">
        <v>27</v>
      </c>
      <c r="W224" s="27">
        <v>45406</v>
      </c>
      <c r="X224" s="70">
        <v>25</v>
      </c>
      <c r="Z224" s="2" t="s">
        <v>0</v>
      </c>
      <c r="AA224" s="2" t="s">
        <v>4</v>
      </c>
      <c r="AB224" s="27">
        <v>45406</v>
      </c>
      <c r="AC224" s="70">
        <v>0.8</v>
      </c>
    </row>
    <row r="225" spans="1:29" x14ac:dyDescent="0.35">
      <c r="A225" s="2" t="s">
        <v>79</v>
      </c>
      <c r="B225" s="2" t="s">
        <v>21</v>
      </c>
      <c r="C225" s="27">
        <v>45407</v>
      </c>
      <c r="D225" s="70">
        <v>14.8</v>
      </c>
      <c r="F225" s="2" t="s">
        <v>65</v>
      </c>
      <c r="G225" s="2" t="s">
        <v>64</v>
      </c>
      <c r="H225" s="27">
        <v>45407</v>
      </c>
      <c r="I225" s="70">
        <v>12.1</v>
      </c>
      <c r="K225" s="2" t="s">
        <v>36</v>
      </c>
      <c r="L225" s="2" t="s">
        <v>30</v>
      </c>
      <c r="M225" s="27">
        <v>45407</v>
      </c>
      <c r="N225" s="70">
        <v>1.6</v>
      </c>
      <c r="P225" s="2" t="s">
        <v>2</v>
      </c>
      <c r="Q225" s="2" t="s">
        <v>4</v>
      </c>
      <c r="R225" s="27">
        <v>45407</v>
      </c>
      <c r="S225" s="70">
        <v>48</v>
      </c>
      <c r="U225" s="2" t="s">
        <v>62</v>
      </c>
      <c r="V225" s="2" t="s">
        <v>27</v>
      </c>
      <c r="W225" s="27">
        <v>45407</v>
      </c>
      <c r="X225" s="70">
        <v>52</v>
      </c>
      <c r="Z225" s="2" t="s">
        <v>0</v>
      </c>
      <c r="AA225" s="2" t="s">
        <v>4</v>
      </c>
      <c r="AB225" s="27">
        <v>45407</v>
      </c>
      <c r="AC225" s="70">
        <v>10.199999999999999</v>
      </c>
    </row>
    <row r="226" spans="1:29" x14ac:dyDescent="0.35">
      <c r="A226" s="2" t="s">
        <v>29</v>
      </c>
      <c r="B226" s="2" t="s">
        <v>29</v>
      </c>
      <c r="C226" s="27">
        <v>45394</v>
      </c>
      <c r="D226" s="70">
        <v>31.7</v>
      </c>
      <c r="F226" s="2" t="s">
        <v>41</v>
      </c>
      <c r="G226" s="2" t="s">
        <v>41</v>
      </c>
      <c r="H226" s="27">
        <v>45394</v>
      </c>
      <c r="I226" s="70">
        <v>15.1</v>
      </c>
      <c r="K226" s="2" t="s">
        <v>68</v>
      </c>
      <c r="L226" s="2" t="s">
        <v>30</v>
      </c>
      <c r="M226" s="27">
        <v>45394</v>
      </c>
      <c r="N226" s="70">
        <v>2.6</v>
      </c>
      <c r="P226" s="2" t="s">
        <v>28</v>
      </c>
      <c r="Q226" s="2" t="s">
        <v>27</v>
      </c>
      <c r="R226" s="27">
        <v>45394</v>
      </c>
      <c r="S226" s="70">
        <v>54</v>
      </c>
      <c r="U226" s="2" t="s">
        <v>54</v>
      </c>
      <c r="V226" s="2" t="s">
        <v>54</v>
      </c>
      <c r="W226" s="27">
        <v>45394</v>
      </c>
      <c r="X226" s="70">
        <v>18</v>
      </c>
      <c r="Z226" s="2" t="s">
        <v>77</v>
      </c>
      <c r="AA226" s="2" t="s">
        <v>25</v>
      </c>
      <c r="AB226" s="27">
        <v>45394</v>
      </c>
      <c r="AC226" s="70">
        <v>0</v>
      </c>
    </row>
    <row r="227" spans="1:29" x14ac:dyDescent="0.35">
      <c r="A227" s="2" t="s">
        <v>29</v>
      </c>
      <c r="B227" s="2" t="s">
        <v>29</v>
      </c>
      <c r="C227" s="27">
        <v>45395</v>
      </c>
      <c r="D227" s="70">
        <v>30.1</v>
      </c>
      <c r="F227" s="2" t="s">
        <v>41</v>
      </c>
      <c r="G227" s="2" t="s">
        <v>41</v>
      </c>
      <c r="H227" s="27">
        <v>45395</v>
      </c>
      <c r="I227" s="70">
        <v>14.7</v>
      </c>
      <c r="K227" s="2" t="s">
        <v>68</v>
      </c>
      <c r="L227" s="2" t="s">
        <v>30</v>
      </c>
      <c r="M227" s="27">
        <v>45395</v>
      </c>
      <c r="N227" s="70">
        <v>1.9</v>
      </c>
      <c r="P227" s="2" t="s">
        <v>28</v>
      </c>
      <c r="Q227" s="2" t="s">
        <v>27</v>
      </c>
      <c r="R227" s="27">
        <v>45395</v>
      </c>
      <c r="S227" s="70">
        <v>41</v>
      </c>
      <c r="U227" s="2" t="s">
        <v>54</v>
      </c>
      <c r="V227" s="2" t="s">
        <v>54</v>
      </c>
      <c r="W227" s="27">
        <v>45395</v>
      </c>
      <c r="X227" s="70">
        <v>21</v>
      </c>
      <c r="Z227" s="2" t="s">
        <v>77</v>
      </c>
      <c r="AA227" s="2" t="s">
        <v>25</v>
      </c>
      <c r="AB227" s="27">
        <v>45395</v>
      </c>
      <c r="AC227" s="70">
        <v>0</v>
      </c>
    </row>
    <row r="228" spans="1:29" x14ac:dyDescent="0.35">
      <c r="A228" s="2" t="s">
        <v>29</v>
      </c>
      <c r="B228" s="2" t="s">
        <v>29</v>
      </c>
      <c r="C228" s="27">
        <v>45396</v>
      </c>
      <c r="D228" s="70">
        <v>26.8</v>
      </c>
      <c r="F228" s="2" t="s">
        <v>41</v>
      </c>
      <c r="G228" s="2" t="s">
        <v>41</v>
      </c>
      <c r="H228" s="27">
        <v>45396</v>
      </c>
      <c r="I228" s="70">
        <v>15.2</v>
      </c>
      <c r="K228" s="2" t="s">
        <v>68</v>
      </c>
      <c r="L228" s="2" t="s">
        <v>30</v>
      </c>
      <c r="M228" s="27">
        <v>45396</v>
      </c>
      <c r="N228" s="70">
        <v>4.7</v>
      </c>
      <c r="P228" s="2" t="s">
        <v>28</v>
      </c>
      <c r="Q228" s="2" t="s">
        <v>27</v>
      </c>
      <c r="R228" s="27">
        <v>45396</v>
      </c>
      <c r="S228" s="70">
        <v>57</v>
      </c>
      <c r="U228" s="2" t="s">
        <v>54</v>
      </c>
      <c r="V228" s="2" t="s">
        <v>54</v>
      </c>
      <c r="W228" s="27">
        <v>45396</v>
      </c>
      <c r="X228" s="70">
        <v>21</v>
      </c>
      <c r="Z228" s="2" t="s">
        <v>77</v>
      </c>
      <c r="AA228" s="2" t="s">
        <v>25</v>
      </c>
      <c r="AB228" s="27">
        <v>45396</v>
      </c>
      <c r="AC228" s="70">
        <v>0</v>
      </c>
    </row>
    <row r="229" spans="1:29" x14ac:dyDescent="0.35">
      <c r="A229" s="2" t="s">
        <v>29</v>
      </c>
      <c r="B229" s="2" t="s">
        <v>29</v>
      </c>
      <c r="C229" s="27">
        <v>45397</v>
      </c>
      <c r="D229" s="70">
        <v>19.899999999999999</v>
      </c>
      <c r="F229" s="2" t="s">
        <v>41</v>
      </c>
      <c r="G229" s="2" t="s">
        <v>41</v>
      </c>
      <c r="H229" s="27">
        <v>45397</v>
      </c>
      <c r="I229" s="70">
        <v>14.5</v>
      </c>
      <c r="K229" s="2" t="s">
        <v>68</v>
      </c>
      <c r="L229" s="2" t="s">
        <v>30</v>
      </c>
      <c r="M229" s="27">
        <v>45397</v>
      </c>
      <c r="N229" s="70">
        <v>5.7</v>
      </c>
      <c r="P229" s="2" t="s">
        <v>28</v>
      </c>
      <c r="Q229" s="2" t="s">
        <v>27</v>
      </c>
      <c r="R229" s="27">
        <v>45397</v>
      </c>
      <c r="S229" s="70">
        <v>53</v>
      </c>
      <c r="U229" s="2" t="s">
        <v>54</v>
      </c>
      <c r="V229" s="2" t="s">
        <v>54</v>
      </c>
      <c r="W229" s="27">
        <v>45397</v>
      </c>
      <c r="X229" s="70">
        <v>37</v>
      </c>
      <c r="Z229" s="2" t="s">
        <v>77</v>
      </c>
      <c r="AA229" s="2" t="s">
        <v>25</v>
      </c>
      <c r="AB229" s="27">
        <v>45397</v>
      </c>
      <c r="AC229" s="70">
        <v>0.1</v>
      </c>
    </row>
    <row r="230" spans="1:29" x14ac:dyDescent="0.35">
      <c r="A230" s="2" t="s">
        <v>29</v>
      </c>
      <c r="B230" s="2" t="s">
        <v>29</v>
      </c>
      <c r="C230" s="27">
        <v>45398</v>
      </c>
      <c r="D230" s="70">
        <v>15.9</v>
      </c>
      <c r="F230" s="2" t="s">
        <v>41</v>
      </c>
      <c r="G230" s="2" t="s">
        <v>41</v>
      </c>
      <c r="H230" s="27">
        <v>45398</v>
      </c>
      <c r="I230" s="70">
        <v>16.3</v>
      </c>
      <c r="K230" s="2" t="s">
        <v>68</v>
      </c>
      <c r="L230" s="2" t="s">
        <v>30</v>
      </c>
      <c r="M230" s="27">
        <v>45398</v>
      </c>
      <c r="N230" s="70">
        <v>2.2000000000000002</v>
      </c>
      <c r="P230" s="2" t="s">
        <v>28</v>
      </c>
      <c r="Q230" s="2" t="s">
        <v>27</v>
      </c>
      <c r="R230" s="27">
        <v>45398</v>
      </c>
      <c r="S230" s="70">
        <v>49</v>
      </c>
      <c r="U230" s="2" t="s">
        <v>54</v>
      </c>
      <c r="V230" s="2" t="s">
        <v>54</v>
      </c>
      <c r="W230" s="27">
        <v>45398</v>
      </c>
      <c r="X230" s="70">
        <v>39</v>
      </c>
      <c r="Z230" s="2" t="s">
        <v>77</v>
      </c>
      <c r="AA230" s="2" t="s">
        <v>25</v>
      </c>
      <c r="AB230" s="27">
        <v>45398</v>
      </c>
      <c r="AC230" s="70">
        <v>0</v>
      </c>
    </row>
    <row r="231" spans="1:29" x14ac:dyDescent="0.35">
      <c r="A231" s="2" t="s">
        <v>29</v>
      </c>
      <c r="B231" s="2" t="s">
        <v>29</v>
      </c>
      <c r="C231" s="27">
        <v>45399</v>
      </c>
      <c r="D231" s="70">
        <v>19.399999999999999</v>
      </c>
      <c r="F231" s="2" t="s">
        <v>41</v>
      </c>
      <c r="G231" s="2" t="s">
        <v>41</v>
      </c>
      <c r="H231" s="27">
        <v>45399</v>
      </c>
      <c r="I231" s="70">
        <v>16.899999999999999</v>
      </c>
      <c r="K231" s="2" t="s">
        <v>68</v>
      </c>
      <c r="L231" s="2" t="s">
        <v>30</v>
      </c>
      <c r="M231" s="27">
        <v>45399</v>
      </c>
      <c r="N231" s="70">
        <v>-0.5</v>
      </c>
      <c r="P231" s="2" t="s">
        <v>28</v>
      </c>
      <c r="Q231" s="2" t="s">
        <v>27</v>
      </c>
      <c r="R231" s="27">
        <v>45399</v>
      </c>
      <c r="S231" s="70">
        <v>80</v>
      </c>
      <c r="U231" s="2" t="s">
        <v>54</v>
      </c>
      <c r="V231" s="2" t="s">
        <v>54</v>
      </c>
      <c r="W231" s="27">
        <v>45399</v>
      </c>
      <c r="X231" s="70">
        <v>39</v>
      </c>
      <c r="Z231" s="2" t="s">
        <v>77</v>
      </c>
      <c r="AA231" s="2" t="s">
        <v>25</v>
      </c>
      <c r="AB231" s="27">
        <v>45399</v>
      </c>
      <c r="AC231" s="70">
        <v>0</v>
      </c>
    </row>
    <row r="232" spans="1:29" x14ac:dyDescent="0.35">
      <c r="A232" s="2" t="s">
        <v>29</v>
      </c>
      <c r="B232" s="2" t="s">
        <v>29</v>
      </c>
      <c r="C232" s="27">
        <v>45400</v>
      </c>
      <c r="D232" s="70">
        <v>19</v>
      </c>
      <c r="F232" s="2" t="s">
        <v>41</v>
      </c>
      <c r="G232" s="2" t="s">
        <v>41</v>
      </c>
      <c r="H232" s="27">
        <v>45400</v>
      </c>
      <c r="I232" s="70">
        <v>16.399999999999999</v>
      </c>
      <c r="K232" s="2" t="s">
        <v>68</v>
      </c>
      <c r="L232" s="2" t="s">
        <v>30</v>
      </c>
      <c r="M232" s="27">
        <v>45400</v>
      </c>
      <c r="N232" s="70">
        <v>-0.1</v>
      </c>
      <c r="P232" s="2" t="s">
        <v>28</v>
      </c>
      <c r="Q232" s="2" t="s">
        <v>27</v>
      </c>
      <c r="R232" s="27">
        <v>45400</v>
      </c>
      <c r="S232" s="70">
        <v>43</v>
      </c>
      <c r="U232" s="2" t="s">
        <v>54</v>
      </c>
      <c r="V232" s="2" t="s">
        <v>54</v>
      </c>
      <c r="W232" s="27">
        <v>45400</v>
      </c>
      <c r="X232" s="70">
        <v>32</v>
      </c>
      <c r="Z232" s="2" t="s">
        <v>77</v>
      </c>
      <c r="AA232" s="2" t="s">
        <v>25</v>
      </c>
      <c r="AB232" s="27">
        <v>45400</v>
      </c>
      <c r="AC232" s="70">
        <v>0</v>
      </c>
    </row>
    <row r="233" spans="1:29" x14ac:dyDescent="0.35">
      <c r="A233" s="2" t="s">
        <v>29</v>
      </c>
      <c r="B233" s="2" t="s">
        <v>29</v>
      </c>
      <c r="C233" s="27">
        <v>45401</v>
      </c>
      <c r="D233" s="70">
        <v>23.9</v>
      </c>
      <c r="F233" s="2" t="s">
        <v>41</v>
      </c>
      <c r="G233" s="2" t="s">
        <v>41</v>
      </c>
      <c r="H233" s="27">
        <v>45401</v>
      </c>
      <c r="I233" s="70">
        <v>16.5</v>
      </c>
      <c r="K233" s="2" t="s">
        <v>68</v>
      </c>
      <c r="L233" s="2" t="s">
        <v>30</v>
      </c>
      <c r="M233" s="27">
        <v>45401</v>
      </c>
      <c r="N233" s="70">
        <v>-3.5</v>
      </c>
      <c r="P233" s="2" t="s">
        <v>28</v>
      </c>
      <c r="Q233" s="2" t="s">
        <v>27</v>
      </c>
      <c r="R233" s="27">
        <v>45401</v>
      </c>
      <c r="S233" s="70">
        <v>68</v>
      </c>
      <c r="U233" s="2" t="s">
        <v>54</v>
      </c>
      <c r="V233" s="2" t="s">
        <v>54</v>
      </c>
      <c r="W233" s="27">
        <v>45401</v>
      </c>
      <c r="X233" s="70">
        <v>26</v>
      </c>
      <c r="Z233" s="2" t="s">
        <v>77</v>
      </c>
      <c r="AA233" s="2" t="s">
        <v>25</v>
      </c>
      <c r="AB233" s="27">
        <v>45401</v>
      </c>
      <c r="AC233" s="70">
        <v>1.1000000000000001</v>
      </c>
    </row>
    <row r="234" spans="1:29" x14ac:dyDescent="0.35">
      <c r="A234" s="2" t="s">
        <v>29</v>
      </c>
      <c r="B234" s="2" t="s">
        <v>29</v>
      </c>
      <c r="C234" s="27">
        <v>45402</v>
      </c>
      <c r="D234" s="70">
        <v>22.6</v>
      </c>
      <c r="F234" s="2" t="s">
        <v>41</v>
      </c>
      <c r="G234" s="2" t="s">
        <v>41</v>
      </c>
      <c r="H234" s="27">
        <v>45402</v>
      </c>
      <c r="I234" s="70">
        <v>13.6</v>
      </c>
      <c r="K234" s="2" t="s">
        <v>68</v>
      </c>
      <c r="L234" s="2" t="s">
        <v>30</v>
      </c>
      <c r="M234" s="27">
        <v>45402</v>
      </c>
      <c r="N234" s="70">
        <v>-0.6</v>
      </c>
      <c r="P234" s="2" t="s">
        <v>28</v>
      </c>
      <c r="Q234" s="2" t="s">
        <v>27</v>
      </c>
      <c r="R234" s="27">
        <v>45402</v>
      </c>
      <c r="S234" s="70">
        <v>61</v>
      </c>
      <c r="U234" s="2" t="s">
        <v>54</v>
      </c>
      <c r="V234" s="2" t="s">
        <v>54</v>
      </c>
      <c r="W234" s="27">
        <v>45402</v>
      </c>
      <c r="X234" s="70">
        <v>41</v>
      </c>
      <c r="Z234" s="2" t="s">
        <v>77</v>
      </c>
      <c r="AA234" s="2" t="s">
        <v>25</v>
      </c>
      <c r="AB234" s="27">
        <v>45402</v>
      </c>
      <c r="AC234" s="70">
        <v>0</v>
      </c>
    </row>
    <row r="235" spans="1:29" x14ac:dyDescent="0.35">
      <c r="A235" s="2" t="s">
        <v>29</v>
      </c>
      <c r="B235" s="2" t="s">
        <v>29</v>
      </c>
      <c r="C235" s="27">
        <v>45403</v>
      </c>
      <c r="D235" s="70">
        <v>21.2</v>
      </c>
      <c r="F235" s="2" t="s">
        <v>41</v>
      </c>
      <c r="G235" s="2" t="s">
        <v>41</v>
      </c>
      <c r="H235" s="27">
        <v>45403</v>
      </c>
      <c r="I235" s="70">
        <v>13.8</v>
      </c>
      <c r="K235" s="2" t="s">
        <v>68</v>
      </c>
      <c r="L235" s="2" t="s">
        <v>30</v>
      </c>
      <c r="M235" s="27">
        <v>45403</v>
      </c>
      <c r="N235" s="70">
        <v>0.1</v>
      </c>
      <c r="P235" s="2" t="s">
        <v>28</v>
      </c>
      <c r="Q235" s="2" t="s">
        <v>27</v>
      </c>
      <c r="R235" s="27">
        <v>45403</v>
      </c>
      <c r="S235" s="70">
        <v>69</v>
      </c>
      <c r="U235" s="2" t="s">
        <v>54</v>
      </c>
      <c r="V235" s="2" t="s">
        <v>54</v>
      </c>
      <c r="W235" s="27">
        <v>45403</v>
      </c>
      <c r="X235" s="70">
        <v>40</v>
      </c>
      <c r="Z235" s="2" t="s">
        <v>77</v>
      </c>
      <c r="AA235" s="2" t="s">
        <v>25</v>
      </c>
      <c r="AB235" s="27">
        <v>45403</v>
      </c>
      <c r="AC235" s="70">
        <v>0.8</v>
      </c>
    </row>
    <row r="236" spans="1:29" x14ac:dyDescent="0.35">
      <c r="A236" s="2" t="s">
        <v>29</v>
      </c>
      <c r="B236" s="2" t="s">
        <v>29</v>
      </c>
      <c r="C236" s="27">
        <v>45404</v>
      </c>
      <c r="D236" s="70">
        <v>17.5</v>
      </c>
      <c r="F236" s="2" t="s">
        <v>41</v>
      </c>
      <c r="G236" s="2" t="s">
        <v>41</v>
      </c>
      <c r="H236" s="27">
        <v>45404</v>
      </c>
      <c r="I236" s="70">
        <v>13.9</v>
      </c>
      <c r="K236" s="2" t="s">
        <v>68</v>
      </c>
      <c r="L236" s="2" t="s">
        <v>30</v>
      </c>
      <c r="M236" s="27">
        <v>45404</v>
      </c>
      <c r="N236" s="70">
        <v>-0.6</v>
      </c>
      <c r="P236" s="2" t="s">
        <v>28</v>
      </c>
      <c r="Q236" s="2" t="s">
        <v>27</v>
      </c>
      <c r="R236" s="27">
        <v>45404</v>
      </c>
      <c r="S236" s="70">
        <v>55</v>
      </c>
      <c r="U236" s="2" t="s">
        <v>54</v>
      </c>
      <c r="V236" s="2" t="s">
        <v>54</v>
      </c>
      <c r="W236" s="27">
        <v>45404</v>
      </c>
      <c r="X236" s="70">
        <v>50</v>
      </c>
      <c r="Z236" s="2" t="s">
        <v>77</v>
      </c>
      <c r="AA236" s="2" t="s">
        <v>25</v>
      </c>
      <c r="AB236" s="27">
        <v>45404</v>
      </c>
      <c r="AC236" s="70">
        <v>0.4</v>
      </c>
    </row>
    <row r="237" spans="1:29" x14ac:dyDescent="0.35">
      <c r="A237" s="2" t="s">
        <v>29</v>
      </c>
      <c r="B237" s="2" t="s">
        <v>29</v>
      </c>
      <c r="C237" s="27">
        <v>45405</v>
      </c>
      <c r="D237" s="70">
        <v>14.6</v>
      </c>
      <c r="F237" s="2" t="s">
        <v>41</v>
      </c>
      <c r="G237" s="2" t="s">
        <v>41</v>
      </c>
      <c r="H237" s="27">
        <v>45405</v>
      </c>
      <c r="I237" s="70">
        <v>15.5</v>
      </c>
      <c r="K237" s="2" t="s">
        <v>68</v>
      </c>
      <c r="L237" s="2" t="s">
        <v>30</v>
      </c>
      <c r="M237" s="27">
        <v>45405</v>
      </c>
      <c r="N237" s="70">
        <v>-3.1</v>
      </c>
      <c r="P237" s="2" t="s">
        <v>28</v>
      </c>
      <c r="Q237" s="2" t="s">
        <v>27</v>
      </c>
      <c r="R237" s="27">
        <v>45405</v>
      </c>
      <c r="S237" s="70">
        <v>46</v>
      </c>
      <c r="U237" s="2" t="s">
        <v>54</v>
      </c>
      <c r="V237" s="2" t="s">
        <v>54</v>
      </c>
      <c r="W237" s="27">
        <v>45405</v>
      </c>
      <c r="X237" s="70">
        <v>41</v>
      </c>
      <c r="Z237" s="2" t="s">
        <v>77</v>
      </c>
      <c r="AA237" s="2" t="s">
        <v>25</v>
      </c>
      <c r="AB237" s="27">
        <v>45405</v>
      </c>
      <c r="AC237" s="70">
        <v>0</v>
      </c>
    </row>
    <row r="238" spans="1:29" x14ac:dyDescent="0.35">
      <c r="A238" s="2" t="s">
        <v>29</v>
      </c>
      <c r="B238" s="2" t="s">
        <v>29</v>
      </c>
      <c r="C238" s="27">
        <v>45406</v>
      </c>
      <c r="D238" s="70">
        <v>17.399999999999999</v>
      </c>
      <c r="F238" s="2" t="s">
        <v>41</v>
      </c>
      <c r="G238" s="2" t="s">
        <v>41</v>
      </c>
      <c r="H238" s="27">
        <v>45406</v>
      </c>
      <c r="I238" s="70">
        <v>15.1</v>
      </c>
      <c r="K238" s="2" t="s">
        <v>68</v>
      </c>
      <c r="L238" s="2" t="s">
        <v>30</v>
      </c>
      <c r="M238" s="27">
        <v>45406</v>
      </c>
      <c r="N238" s="70">
        <v>-2.9</v>
      </c>
      <c r="P238" s="2" t="s">
        <v>28</v>
      </c>
      <c r="Q238" s="2" t="s">
        <v>27</v>
      </c>
      <c r="R238" s="27">
        <v>45406</v>
      </c>
      <c r="S238" s="70">
        <v>50</v>
      </c>
      <c r="U238" s="2" t="s">
        <v>54</v>
      </c>
      <c r="V238" s="2" t="s">
        <v>54</v>
      </c>
      <c r="W238" s="27">
        <v>45406</v>
      </c>
      <c r="X238" s="70">
        <v>34</v>
      </c>
      <c r="Z238" s="2" t="s">
        <v>77</v>
      </c>
      <c r="AA238" s="2" t="s">
        <v>25</v>
      </c>
      <c r="AB238" s="27">
        <v>45406</v>
      </c>
      <c r="AC238" s="70">
        <v>0</v>
      </c>
    </row>
    <row r="239" spans="1:29" x14ac:dyDescent="0.35">
      <c r="A239" s="2" t="s">
        <v>29</v>
      </c>
      <c r="B239" s="2" t="s">
        <v>29</v>
      </c>
      <c r="C239" s="27">
        <v>45407</v>
      </c>
      <c r="D239" s="70">
        <v>16.899999999999999</v>
      </c>
      <c r="F239" s="2" t="s">
        <v>41</v>
      </c>
      <c r="G239" s="2" t="s">
        <v>41</v>
      </c>
      <c r="H239" s="27">
        <v>45407</v>
      </c>
      <c r="I239" s="70">
        <v>14.6</v>
      </c>
      <c r="K239" s="2" t="s">
        <v>68</v>
      </c>
      <c r="L239" s="2" t="s">
        <v>30</v>
      </c>
      <c r="M239" s="27">
        <v>45407</v>
      </c>
      <c r="N239" s="70">
        <v>-0.2</v>
      </c>
      <c r="P239" s="2" t="s">
        <v>28</v>
      </c>
      <c r="Q239" s="2" t="s">
        <v>27</v>
      </c>
      <c r="R239" s="27">
        <v>45407</v>
      </c>
      <c r="S239" s="70">
        <v>58</v>
      </c>
      <c r="U239" s="2" t="s">
        <v>54</v>
      </c>
      <c r="V239" s="2" t="s">
        <v>54</v>
      </c>
      <c r="W239" s="27">
        <v>45407</v>
      </c>
      <c r="X239" s="70">
        <v>22</v>
      </c>
      <c r="Z239" s="2" t="s">
        <v>77</v>
      </c>
      <c r="AA239" s="2" t="s">
        <v>25</v>
      </c>
      <c r="AB239" s="27">
        <v>45407</v>
      </c>
      <c r="AC239" s="70">
        <v>8.8000000000000007</v>
      </c>
    </row>
    <row r="240" spans="1:29" x14ac:dyDescent="0.35">
      <c r="A240" s="2" t="s">
        <v>63</v>
      </c>
      <c r="B240" s="2" t="s">
        <v>63</v>
      </c>
      <c r="C240" s="27">
        <v>45394</v>
      </c>
      <c r="D240" s="70">
        <v>19.899999999999999</v>
      </c>
      <c r="F240" s="2" t="s">
        <v>69</v>
      </c>
      <c r="G240" s="2" t="s">
        <v>52</v>
      </c>
      <c r="H240" s="27">
        <v>45394</v>
      </c>
      <c r="I240" s="70">
        <v>16.7</v>
      </c>
      <c r="K240" s="2" t="s">
        <v>22</v>
      </c>
      <c r="L240" s="2" t="s">
        <v>21</v>
      </c>
      <c r="M240" s="27">
        <v>45394</v>
      </c>
      <c r="N240" s="70">
        <v>1.6</v>
      </c>
      <c r="P240" s="2" t="s">
        <v>56</v>
      </c>
      <c r="Q240" s="2" t="s">
        <v>55</v>
      </c>
      <c r="R240" s="27">
        <v>45394</v>
      </c>
      <c r="S240" s="70">
        <v>56</v>
      </c>
      <c r="U240" s="2" t="s">
        <v>56</v>
      </c>
      <c r="V240" s="2" t="s">
        <v>55</v>
      </c>
      <c r="W240" s="27">
        <v>45394</v>
      </c>
      <c r="X240" s="70">
        <v>44</v>
      </c>
      <c r="Z240" s="2" t="s">
        <v>38</v>
      </c>
      <c r="AA240" s="2" t="s">
        <v>27</v>
      </c>
      <c r="AB240" s="27">
        <v>45394</v>
      </c>
      <c r="AC240" s="70">
        <v>0</v>
      </c>
    </row>
    <row r="241" spans="1:29" x14ac:dyDescent="0.35">
      <c r="A241" s="2" t="s">
        <v>63</v>
      </c>
      <c r="B241" s="2" t="s">
        <v>63</v>
      </c>
      <c r="C241" s="27">
        <v>45395</v>
      </c>
      <c r="D241" s="70">
        <v>20.399999999999999</v>
      </c>
      <c r="F241" s="2" t="s">
        <v>69</v>
      </c>
      <c r="G241" s="2" t="s">
        <v>52</v>
      </c>
      <c r="H241" s="27">
        <v>45395</v>
      </c>
      <c r="I241" s="70">
        <v>14.2</v>
      </c>
      <c r="K241" s="2" t="s">
        <v>22</v>
      </c>
      <c r="L241" s="2" t="s">
        <v>21</v>
      </c>
      <c r="M241" s="27">
        <v>45395</v>
      </c>
      <c r="N241" s="70">
        <v>3.3</v>
      </c>
      <c r="P241" s="2" t="s">
        <v>56</v>
      </c>
      <c r="Q241" s="2" t="s">
        <v>55</v>
      </c>
      <c r="R241" s="27">
        <v>45395</v>
      </c>
      <c r="S241" s="70">
        <v>48</v>
      </c>
      <c r="U241" s="2" t="s">
        <v>56</v>
      </c>
      <c r="V241" s="2" t="s">
        <v>55</v>
      </c>
      <c r="W241" s="27">
        <v>45395</v>
      </c>
      <c r="X241" s="70">
        <v>37</v>
      </c>
      <c r="Z241" s="2" t="s">
        <v>38</v>
      </c>
      <c r="AA241" s="2" t="s">
        <v>27</v>
      </c>
      <c r="AB241" s="27">
        <v>45395</v>
      </c>
      <c r="AC241" s="70">
        <v>0</v>
      </c>
    </row>
    <row r="242" spans="1:29" x14ac:dyDescent="0.35">
      <c r="A242" s="2" t="s">
        <v>63</v>
      </c>
      <c r="B242" s="2" t="s">
        <v>63</v>
      </c>
      <c r="C242" s="27">
        <v>45396</v>
      </c>
      <c r="D242" s="70">
        <v>21</v>
      </c>
      <c r="F242" s="2" t="s">
        <v>69</v>
      </c>
      <c r="G242" s="2" t="s">
        <v>52</v>
      </c>
      <c r="H242" s="27">
        <v>45396</v>
      </c>
      <c r="I242" s="70">
        <v>15.8</v>
      </c>
      <c r="K242" s="2" t="s">
        <v>22</v>
      </c>
      <c r="L242" s="2" t="s">
        <v>21</v>
      </c>
      <c r="M242" s="27">
        <v>45396</v>
      </c>
      <c r="N242" s="70">
        <v>3.8</v>
      </c>
      <c r="P242" s="2" t="s">
        <v>56</v>
      </c>
      <c r="Q242" s="2" t="s">
        <v>55</v>
      </c>
      <c r="R242" s="27">
        <v>45396</v>
      </c>
      <c r="S242" s="70">
        <v>38</v>
      </c>
      <c r="U242" s="2" t="s">
        <v>56</v>
      </c>
      <c r="V242" s="2" t="s">
        <v>55</v>
      </c>
      <c r="W242" s="27">
        <v>45396</v>
      </c>
      <c r="X242" s="70">
        <v>29</v>
      </c>
      <c r="Z242" s="2" t="s">
        <v>38</v>
      </c>
      <c r="AA242" s="2" t="s">
        <v>27</v>
      </c>
      <c r="AB242" s="27">
        <v>45396</v>
      </c>
      <c r="AC242" s="70">
        <v>0</v>
      </c>
    </row>
    <row r="243" spans="1:29" x14ac:dyDescent="0.35">
      <c r="A243" s="2" t="s">
        <v>63</v>
      </c>
      <c r="B243" s="2" t="s">
        <v>63</v>
      </c>
      <c r="C243" s="27">
        <v>45397</v>
      </c>
      <c r="D243" s="70">
        <v>25.5</v>
      </c>
      <c r="F243" s="2" t="s">
        <v>69</v>
      </c>
      <c r="G243" s="2" t="s">
        <v>52</v>
      </c>
      <c r="H243" s="27">
        <v>45397</v>
      </c>
      <c r="I243" s="70">
        <v>13.2</v>
      </c>
      <c r="K243" s="2" t="s">
        <v>22</v>
      </c>
      <c r="L243" s="2" t="s">
        <v>21</v>
      </c>
      <c r="M243" s="27">
        <v>45397</v>
      </c>
      <c r="N243" s="70">
        <v>5.4</v>
      </c>
      <c r="P243" s="2" t="s">
        <v>56</v>
      </c>
      <c r="Q243" s="2" t="s">
        <v>55</v>
      </c>
      <c r="R243" s="27">
        <v>45397</v>
      </c>
      <c r="S243" s="70">
        <v>47</v>
      </c>
      <c r="U243" s="2" t="s">
        <v>56</v>
      </c>
      <c r="V243" s="2" t="s">
        <v>55</v>
      </c>
      <c r="W243" s="27">
        <v>45397</v>
      </c>
      <c r="X243" s="70">
        <v>38</v>
      </c>
      <c r="Z243" s="2" t="s">
        <v>38</v>
      </c>
      <c r="AA243" s="2" t="s">
        <v>27</v>
      </c>
      <c r="AB243" s="27">
        <v>45397</v>
      </c>
      <c r="AC243" s="70">
        <v>0</v>
      </c>
    </row>
    <row r="244" spans="1:29" x14ac:dyDescent="0.35">
      <c r="A244" s="2" t="s">
        <v>63</v>
      </c>
      <c r="B244" s="2" t="s">
        <v>63</v>
      </c>
      <c r="C244" s="27">
        <v>45398</v>
      </c>
      <c r="D244" s="70">
        <v>31.7</v>
      </c>
      <c r="F244" s="2" t="s">
        <v>69</v>
      </c>
      <c r="G244" s="2" t="s">
        <v>52</v>
      </c>
      <c r="H244" s="27">
        <v>45398</v>
      </c>
      <c r="I244" s="70">
        <v>11.3</v>
      </c>
      <c r="K244" s="2" t="s">
        <v>22</v>
      </c>
      <c r="L244" s="2" t="s">
        <v>21</v>
      </c>
      <c r="M244" s="27">
        <v>45398</v>
      </c>
      <c r="N244" s="70">
        <v>5</v>
      </c>
      <c r="P244" s="2" t="s">
        <v>56</v>
      </c>
      <c r="Q244" s="2" t="s">
        <v>55</v>
      </c>
      <c r="R244" s="27">
        <v>45398</v>
      </c>
      <c r="S244" s="70">
        <v>67</v>
      </c>
      <c r="U244" s="2" t="s">
        <v>56</v>
      </c>
      <c r="V244" s="2" t="s">
        <v>55</v>
      </c>
      <c r="W244" s="27">
        <v>45398</v>
      </c>
      <c r="X244" s="70">
        <v>39</v>
      </c>
      <c r="Z244" s="2" t="s">
        <v>38</v>
      </c>
      <c r="AA244" s="2" t="s">
        <v>27</v>
      </c>
      <c r="AB244" s="27">
        <v>45398</v>
      </c>
      <c r="AC244" s="70">
        <v>0</v>
      </c>
    </row>
    <row r="245" spans="1:29" x14ac:dyDescent="0.35">
      <c r="A245" s="2" t="s">
        <v>63</v>
      </c>
      <c r="B245" s="2" t="s">
        <v>63</v>
      </c>
      <c r="C245" s="27">
        <v>45399</v>
      </c>
      <c r="D245" s="70">
        <v>28.6</v>
      </c>
      <c r="F245" s="2" t="s">
        <v>69</v>
      </c>
      <c r="G245" s="2" t="s">
        <v>52</v>
      </c>
      <c r="H245" s="27">
        <v>45399</v>
      </c>
      <c r="I245" s="70">
        <v>10.8</v>
      </c>
      <c r="K245" s="2" t="s">
        <v>22</v>
      </c>
      <c r="L245" s="2" t="s">
        <v>21</v>
      </c>
      <c r="M245" s="27">
        <v>45399</v>
      </c>
      <c r="N245" s="70">
        <v>4</v>
      </c>
      <c r="P245" s="2" t="s">
        <v>56</v>
      </c>
      <c r="Q245" s="2" t="s">
        <v>55</v>
      </c>
      <c r="R245" s="27">
        <v>45399</v>
      </c>
      <c r="S245" s="70">
        <v>39</v>
      </c>
      <c r="U245" s="2" t="s">
        <v>56</v>
      </c>
      <c r="V245" s="2" t="s">
        <v>55</v>
      </c>
      <c r="W245" s="27">
        <v>45399</v>
      </c>
      <c r="X245" s="70">
        <v>30</v>
      </c>
      <c r="Z245" s="2" t="s">
        <v>38</v>
      </c>
      <c r="AA245" s="2" t="s">
        <v>27</v>
      </c>
      <c r="AB245" s="27">
        <v>45399</v>
      </c>
      <c r="AC245" s="70">
        <v>0</v>
      </c>
    </row>
    <row r="246" spans="1:29" x14ac:dyDescent="0.35">
      <c r="A246" s="2" t="s">
        <v>63</v>
      </c>
      <c r="B246" s="2" t="s">
        <v>63</v>
      </c>
      <c r="C246" s="27">
        <v>45400</v>
      </c>
      <c r="D246" s="70">
        <v>21.1</v>
      </c>
      <c r="F246" s="2" t="s">
        <v>69</v>
      </c>
      <c r="G246" s="2" t="s">
        <v>52</v>
      </c>
      <c r="H246" s="27">
        <v>45400</v>
      </c>
      <c r="I246" s="70">
        <v>13.1</v>
      </c>
      <c r="K246" s="2" t="s">
        <v>22</v>
      </c>
      <c r="L246" s="2" t="s">
        <v>21</v>
      </c>
      <c r="M246" s="27">
        <v>45400</v>
      </c>
      <c r="N246" s="70">
        <v>3.2</v>
      </c>
      <c r="P246" s="2" t="s">
        <v>56</v>
      </c>
      <c r="Q246" s="2" t="s">
        <v>55</v>
      </c>
      <c r="R246" s="27">
        <v>45400</v>
      </c>
      <c r="S246" s="70">
        <v>49</v>
      </c>
      <c r="U246" s="2" t="s">
        <v>56</v>
      </c>
      <c r="V246" s="2" t="s">
        <v>55</v>
      </c>
      <c r="W246" s="27">
        <v>45400</v>
      </c>
      <c r="X246" s="70">
        <v>30</v>
      </c>
      <c r="Z246" s="2" t="s">
        <v>38</v>
      </c>
      <c r="AA246" s="2" t="s">
        <v>27</v>
      </c>
      <c r="AB246" s="27">
        <v>45400</v>
      </c>
      <c r="AC246" s="70">
        <v>0</v>
      </c>
    </row>
    <row r="247" spans="1:29" x14ac:dyDescent="0.35">
      <c r="A247" s="2" t="s">
        <v>63</v>
      </c>
      <c r="B247" s="2" t="s">
        <v>63</v>
      </c>
      <c r="C247" s="27">
        <v>45401</v>
      </c>
      <c r="D247" s="70">
        <v>20.8</v>
      </c>
      <c r="F247" s="2" t="s">
        <v>69</v>
      </c>
      <c r="G247" s="2" t="s">
        <v>52</v>
      </c>
      <c r="H247" s="27">
        <v>45401</v>
      </c>
      <c r="I247" s="70">
        <v>14.9</v>
      </c>
      <c r="K247" s="2" t="s">
        <v>22</v>
      </c>
      <c r="L247" s="2" t="s">
        <v>21</v>
      </c>
      <c r="M247" s="27">
        <v>45401</v>
      </c>
      <c r="N247" s="70">
        <v>-3.3</v>
      </c>
      <c r="P247" s="2" t="s">
        <v>56</v>
      </c>
      <c r="Q247" s="2" t="s">
        <v>55</v>
      </c>
      <c r="R247" s="27">
        <v>45401</v>
      </c>
      <c r="S247" s="70">
        <v>60</v>
      </c>
      <c r="U247" s="2" t="s">
        <v>56</v>
      </c>
      <c r="V247" s="2" t="s">
        <v>55</v>
      </c>
      <c r="W247" s="27">
        <v>45401</v>
      </c>
      <c r="X247" s="70">
        <v>43</v>
      </c>
      <c r="Z247" s="2" t="s">
        <v>38</v>
      </c>
      <c r="AA247" s="2" t="s">
        <v>27</v>
      </c>
      <c r="AB247" s="27">
        <v>45401</v>
      </c>
      <c r="AC247" s="70">
        <v>0</v>
      </c>
    </row>
    <row r="248" spans="1:29" x14ac:dyDescent="0.35">
      <c r="A248" s="2" t="s">
        <v>63</v>
      </c>
      <c r="B248" s="2" t="s">
        <v>63</v>
      </c>
      <c r="C248" s="27">
        <v>45402</v>
      </c>
      <c r="D248" s="70">
        <v>17</v>
      </c>
      <c r="F248" s="2" t="s">
        <v>69</v>
      </c>
      <c r="G248" s="2" t="s">
        <v>52</v>
      </c>
      <c r="H248" s="27">
        <v>45402</v>
      </c>
      <c r="I248" s="70">
        <v>12.2</v>
      </c>
      <c r="K248" s="2" t="s">
        <v>22</v>
      </c>
      <c r="L248" s="2" t="s">
        <v>21</v>
      </c>
      <c r="M248" s="27">
        <v>45402</v>
      </c>
      <c r="N248" s="70">
        <v>0.5</v>
      </c>
      <c r="P248" s="2" t="s">
        <v>56</v>
      </c>
      <c r="Q248" s="2" t="s">
        <v>55</v>
      </c>
      <c r="R248" s="27">
        <v>45402</v>
      </c>
      <c r="S248" s="70">
        <v>63</v>
      </c>
      <c r="U248" s="2" t="s">
        <v>56</v>
      </c>
      <c r="V248" s="2" t="s">
        <v>55</v>
      </c>
      <c r="W248" s="27">
        <v>45402</v>
      </c>
      <c r="X248" s="70">
        <v>48</v>
      </c>
      <c r="Z248" s="2" t="s">
        <v>38</v>
      </c>
      <c r="AA248" s="2" t="s">
        <v>27</v>
      </c>
      <c r="AB248" s="27">
        <v>45402</v>
      </c>
      <c r="AC248" s="70">
        <v>8.8000000000000007</v>
      </c>
    </row>
    <row r="249" spans="1:29" x14ac:dyDescent="0.35">
      <c r="A249" s="2" t="s">
        <v>63</v>
      </c>
      <c r="B249" s="2" t="s">
        <v>63</v>
      </c>
      <c r="C249" s="27">
        <v>45403</v>
      </c>
      <c r="D249" s="70">
        <v>17.899999999999999</v>
      </c>
      <c r="F249" s="2" t="s">
        <v>69</v>
      </c>
      <c r="G249" s="2" t="s">
        <v>52</v>
      </c>
      <c r="H249" s="27">
        <v>45403</v>
      </c>
      <c r="I249" s="70">
        <v>14.4</v>
      </c>
      <c r="K249" s="2" t="s">
        <v>22</v>
      </c>
      <c r="L249" s="2" t="s">
        <v>21</v>
      </c>
      <c r="M249" s="27">
        <v>45403</v>
      </c>
      <c r="N249" s="70">
        <v>0.4</v>
      </c>
      <c r="P249" s="2" t="s">
        <v>56</v>
      </c>
      <c r="Q249" s="2" t="s">
        <v>55</v>
      </c>
      <c r="R249" s="27">
        <v>45403</v>
      </c>
      <c r="S249" s="70">
        <v>64</v>
      </c>
      <c r="U249" s="2" t="s">
        <v>56</v>
      </c>
      <c r="V249" s="2" t="s">
        <v>55</v>
      </c>
      <c r="W249" s="27">
        <v>45403</v>
      </c>
      <c r="X249" s="70">
        <v>45</v>
      </c>
      <c r="Z249" s="2" t="s">
        <v>38</v>
      </c>
      <c r="AA249" s="2" t="s">
        <v>27</v>
      </c>
      <c r="AB249" s="27">
        <v>45403</v>
      </c>
      <c r="AC249" s="70">
        <v>0</v>
      </c>
    </row>
    <row r="250" spans="1:29" x14ac:dyDescent="0.35">
      <c r="A250" s="2" t="s">
        <v>63</v>
      </c>
      <c r="B250" s="2" t="s">
        <v>63</v>
      </c>
      <c r="C250" s="27">
        <v>45404</v>
      </c>
      <c r="D250" s="70">
        <v>21.2</v>
      </c>
      <c r="F250" s="2" t="s">
        <v>69</v>
      </c>
      <c r="G250" s="2" t="s">
        <v>52</v>
      </c>
      <c r="H250" s="27">
        <v>45404</v>
      </c>
      <c r="I250" s="70">
        <v>12.5</v>
      </c>
      <c r="K250" s="2" t="s">
        <v>22</v>
      </c>
      <c r="L250" s="2" t="s">
        <v>21</v>
      </c>
      <c r="M250" s="27">
        <v>45404</v>
      </c>
      <c r="N250" s="70">
        <v>1.7</v>
      </c>
      <c r="P250" s="2" t="s">
        <v>56</v>
      </c>
      <c r="Q250" s="2" t="s">
        <v>55</v>
      </c>
      <c r="R250" s="27">
        <v>45404</v>
      </c>
      <c r="S250" s="70">
        <v>65</v>
      </c>
      <c r="U250" s="2" t="s">
        <v>56</v>
      </c>
      <c r="V250" s="2" t="s">
        <v>55</v>
      </c>
      <c r="W250" s="27">
        <v>45404</v>
      </c>
      <c r="X250" s="70">
        <v>45</v>
      </c>
      <c r="Z250" s="2" t="s">
        <v>38</v>
      </c>
      <c r="AA250" s="2" t="s">
        <v>27</v>
      </c>
      <c r="AB250" s="27">
        <v>45404</v>
      </c>
      <c r="AC250" s="70">
        <v>0</v>
      </c>
    </row>
    <row r="251" spans="1:29" x14ac:dyDescent="0.35">
      <c r="A251" s="2" t="s">
        <v>63</v>
      </c>
      <c r="B251" s="2" t="s">
        <v>63</v>
      </c>
      <c r="C251" s="27">
        <v>45405</v>
      </c>
      <c r="D251" s="70">
        <v>20.100000000000001</v>
      </c>
      <c r="F251" s="2" t="s">
        <v>69</v>
      </c>
      <c r="G251" s="2" t="s">
        <v>52</v>
      </c>
      <c r="H251" s="27">
        <v>45405</v>
      </c>
      <c r="I251" s="70">
        <v>11.1</v>
      </c>
      <c r="K251" s="2" t="s">
        <v>22</v>
      </c>
      <c r="L251" s="2" t="s">
        <v>21</v>
      </c>
      <c r="M251" s="27">
        <v>45405</v>
      </c>
      <c r="N251" s="70">
        <v>-0.2</v>
      </c>
      <c r="P251" s="2" t="s">
        <v>56</v>
      </c>
      <c r="Q251" s="2" t="s">
        <v>55</v>
      </c>
      <c r="R251" s="27">
        <v>45405</v>
      </c>
      <c r="S251" s="70">
        <v>60</v>
      </c>
      <c r="U251" s="2" t="s">
        <v>56</v>
      </c>
      <c r="V251" s="2" t="s">
        <v>55</v>
      </c>
      <c r="W251" s="27">
        <v>45405</v>
      </c>
      <c r="X251" s="70">
        <v>45</v>
      </c>
      <c r="Z251" s="2" t="s">
        <v>38</v>
      </c>
      <c r="AA251" s="2" t="s">
        <v>27</v>
      </c>
      <c r="AB251" s="27">
        <v>45405</v>
      </c>
      <c r="AC251" s="70">
        <v>0</v>
      </c>
    </row>
    <row r="252" spans="1:29" x14ac:dyDescent="0.35">
      <c r="A252" s="2" t="s">
        <v>63</v>
      </c>
      <c r="B252" s="2" t="s">
        <v>63</v>
      </c>
      <c r="C252" s="27">
        <v>45406</v>
      </c>
      <c r="D252" s="70">
        <v>24.7</v>
      </c>
      <c r="F252" s="2" t="s">
        <v>69</v>
      </c>
      <c r="G252" s="2" t="s">
        <v>52</v>
      </c>
      <c r="H252" s="27">
        <v>45406</v>
      </c>
      <c r="I252" s="70">
        <v>10.6</v>
      </c>
      <c r="K252" s="2" t="s">
        <v>22</v>
      </c>
      <c r="L252" s="2" t="s">
        <v>21</v>
      </c>
      <c r="M252" s="27">
        <v>45406</v>
      </c>
      <c r="N252" s="70">
        <v>-1.1000000000000001</v>
      </c>
      <c r="P252" s="2" t="s">
        <v>56</v>
      </c>
      <c r="Q252" s="2" t="s">
        <v>55</v>
      </c>
      <c r="R252" s="27">
        <v>45406</v>
      </c>
      <c r="S252" s="70">
        <v>78</v>
      </c>
      <c r="U252" s="2" t="s">
        <v>56</v>
      </c>
      <c r="V252" s="2" t="s">
        <v>55</v>
      </c>
      <c r="W252" s="27">
        <v>45406</v>
      </c>
      <c r="X252" s="70">
        <v>50</v>
      </c>
      <c r="Z252" s="2" t="s">
        <v>38</v>
      </c>
      <c r="AA252" s="2" t="s">
        <v>27</v>
      </c>
      <c r="AB252" s="27">
        <v>45406</v>
      </c>
      <c r="AC252" s="70">
        <v>0</v>
      </c>
    </row>
    <row r="253" spans="1:29" x14ac:dyDescent="0.35">
      <c r="A253" s="2" t="s">
        <v>63</v>
      </c>
      <c r="B253" s="2" t="s">
        <v>63</v>
      </c>
      <c r="C253" s="27">
        <v>45407</v>
      </c>
      <c r="D253" s="70">
        <v>24.3</v>
      </c>
      <c r="F253" s="2" t="s">
        <v>69</v>
      </c>
      <c r="G253" s="2" t="s">
        <v>52</v>
      </c>
      <c r="H253" s="27">
        <v>45407</v>
      </c>
      <c r="I253" s="70">
        <v>11.2</v>
      </c>
      <c r="K253" s="2" t="s">
        <v>22</v>
      </c>
      <c r="L253" s="2" t="s">
        <v>21</v>
      </c>
      <c r="M253" s="27">
        <v>45407</v>
      </c>
      <c r="N253" s="70">
        <v>-0.6</v>
      </c>
      <c r="P253" s="2" t="s">
        <v>56</v>
      </c>
      <c r="Q253" s="2" t="s">
        <v>55</v>
      </c>
      <c r="R253" s="27">
        <v>45407</v>
      </c>
      <c r="S253" s="70">
        <v>69</v>
      </c>
      <c r="U253" s="2" t="s">
        <v>56</v>
      </c>
      <c r="V253" s="2" t="s">
        <v>55</v>
      </c>
      <c r="W253" s="27">
        <v>45407</v>
      </c>
      <c r="X253" s="70">
        <v>43</v>
      </c>
      <c r="Z253" s="2" t="s">
        <v>38</v>
      </c>
      <c r="AA253" s="2" t="s">
        <v>27</v>
      </c>
      <c r="AB253" s="27">
        <v>45407</v>
      </c>
      <c r="AC253" s="70">
        <v>0</v>
      </c>
    </row>
    <row r="254" spans="1:29" x14ac:dyDescent="0.35">
      <c r="A254" s="2" t="s">
        <v>45</v>
      </c>
      <c r="B254" s="2" t="s">
        <v>34</v>
      </c>
      <c r="C254" s="27">
        <v>45394</v>
      </c>
      <c r="D254" s="70">
        <v>28.6</v>
      </c>
      <c r="F254" s="2" t="s">
        <v>35</v>
      </c>
      <c r="G254" s="2" t="s">
        <v>34</v>
      </c>
      <c r="H254" s="27">
        <v>45394</v>
      </c>
      <c r="I254" s="70">
        <v>13.8</v>
      </c>
      <c r="K254" s="2" t="s">
        <v>78</v>
      </c>
      <c r="L254" s="2" t="s">
        <v>30</v>
      </c>
      <c r="M254" s="27">
        <v>45394</v>
      </c>
      <c r="N254" s="70">
        <v>2.9</v>
      </c>
      <c r="P254" s="2" t="s">
        <v>39</v>
      </c>
      <c r="Q254" s="2" t="s">
        <v>39</v>
      </c>
      <c r="R254" s="27">
        <v>45394</v>
      </c>
      <c r="S254" s="70">
        <v>50</v>
      </c>
      <c r="U254" s="2" t="s">
        <v>77</v>
      </c>
      <c r="V254" s="2" t="s">
        <v>25</v>
      </c>
      <c r="W254" s="27">
        <v>45394</v>
      </c>
      <c r="X254" s="70">
        <v>30</v>
      </c>
      <c r="Z254" s="2" t="s">
        <v>58</v>
      </c>
      <c r="AA254" s="2" t="s">
        <v>34</v>
      </c>
      <c r="AB254" s="27">
        <v>45394</v>
      </c>
      <c r="AC254" s="70">
        <v>0</v>
      </c>
    </row>
    <row r="255" spans="1:29" x14ac:dyDescent="0.35">
      <c r="A255" s="2" t="s">
        <v>45</v>
      </c>
      <c r="B255" s="2" t="s">
        <v>34</v>
      </c>
      <c r="C255" s="27">
        <v>45395</v>
      </c>
      <c r="D255" s="70">
        <v>31.6</v>
      </c>
      <c r="F255" s="2" t="s">
        <v>35</v>
      </c>
      <c r="G255" s="2" t="s">
        <v>34</v>
      </c>
      <c r="H255" s="27">
        <v>45395</v>
      </c>
      <c r="I255" s="70">
        <v>15.6</v>
      </c>
      <c r="K255" s="2" t="s">
        <v>78</v>
      </c>
      <c r="L255" s="2" t="s">
        <v>30</v>
      </c>
      <c r="M255" s="27">
        <v>45395</v>
      </c>
      <c r="N255" s="70">
        <v>5.4</v>
      </c>
      <c r="P255" s="2" t="s">
        <v>39</v>
      </c>
      <c r="Q255" s="2" t="s">
        <v>39</v>
      </c>
      <c r="R255" s="27">
        <v>45395</v>
      </c>
      <c r="S255" s="70">
        <v>40</v>
      </c>
      <c r="U255" s="2" t="s">
        <v>77</v>
      </c>
      <c r="V255" s="2" t="s">
        <v>25</v>
      </c>
      <c r="W255" s="27">
        <v>45395</v>
      </c>
      <c r="X255" s="70">
        <v>34</v>
      </c>
      <c r="Z255" s="2" t="s">
        <v>58</v>
      </c>
      <c r="AA255" s="2" t="s">
        <v>34</v>
      </c>
      <c r="AB255" s="27">
        <v>45395</v>
      </c>
      <c r="AC255" s="70">
        <v>0</v>
      </c>
    </row>
    <row r="256" spans="1:29" x14ac:dyDescent="0.35">
      <c r="A256" s="2" t="s">
        <v>45</v>
      </c>
      <c r="B256" s="2" t="s">
        <v>34</v>
      </c>
      <c r="C256" s="27">
        <v>45396</v>
      </c>
      <c r="D256" s="70">
        <v>31.3</v>
      </c>
      <c r="F256" s="2" t="s">
        <v>35</v>
      </c>
      <c r="G256" s="2" t="s">
        <v>34</v>
      </c>
      <c r="H256" s="27">
        <v>45396</v>
      </c>
      <c r="I256" s="70">
        <v>16.399999999999999</v>
      </c>
      <c r="K256" s="2" t="s">
        <v>78</v>
      </c>
      <c r="L256" s="2" t="s">
        <v>30</v>
      </c>
      <c r="M256" s="27">
        <v>45396</v>
      </c>
      <c r="N256" s="70">
        <v>5.9</v>
      </c>
      <c r="P256" s="2" t="s">
        <v>39</v>
      </c>
      <c r="Q256" s="2" t="s">
        <v>39</v>
      </c>
      <c r="R256" s="27">
        <v>45396</v>
      </c>
      <c r="S256" s="70">
        <v>51</v>
      </c>
      <c r="U256" s="2" t="s">
        <v>77</v>
      </c>
      <c r="V256" s="2" t="s">
        <v>25</v>
      </c>
      <c r="W256" s="27">
        <v>45396</v>
      </c>
      <c r="X256" s="70">
        <v>30</v>
      </c>
      <c r="Z256" s="2" t="s">
        <v>58</v>
      </c>
      <c r="AA256" s="2" t="s">
        <v>34</v>
      </c>
      <c r="AB256" s="27">
        <v>45396</v>
      </c>
      <c r="AC256" s="70">
        <v>0</v>
      </c>
    </row>
    <row r="257" spans="1:29" x14ac:dyDescent="0.35">
      <c r="A257" s="2" t="s">
        <v>45</v>
      </c>
      <c r="B257" s="2" t="s">
        <v>34</v>
      </c>
      <c r="C257" s="27">
        <v>45397</v>
      </c>
      <c r="D257" s="70">
        <v>25.9</v>
      </c>
      <c r="F257" s="2" t="s">
        <v>35</v>
      </c>
      <c r="G257" s="2" t="s">
        <v>34</v>
      </c>
      <c r="H257" s="27">
        <v>45397</v>
      </c>
      <c r="I257" s="70">
        <v>15.7</v>
      </c>
      <c r="K257" s="2" t="s">
        <v>78</v>
      </c>
      <c r="L257" s="2" t="s">
        <v>30</v>
      </c>
      <c r="M257" s="27">
        <v>45397</v>
      </c>
      <c r="N257" s="70">
        <v>8.3000000000000007</v>
      </c>
      <c r="P257" s="2" t="s">
        <v>39</v>
      </c>
      <c r="Q257" s="2" t="s">
        <v>39</v>
      </c>
      <c r="R257" s="27">
        <v>45397</v>
      </c>
      <c r="S257" s="70">
        <v>38</v>
      </c>
      <c r="U257" s="2" t="s">
        <v>77</v>
      </c>
      <c r="V257" s="2" t="s">
        <v>25</v>
      </c>
      <c r="W257" s="27">
        <v>45397</v>
      </c>
      <c r="X257" s="70">
        <v>33</v>
      </c>
      <c r="Z257" s="2" t="s">
        <v>58</v>
      </c>
      <c r="AA257" s="2" t="s">
        <v>34</v>
      </c>
      <c r="AB257" s="27">
        <v>45397</v>
      </c>
      <c r="AC257" s="70">
        <v>8.6</v>
      </c>
    </row>
    <row r="258" spans="1:29" x14ac:dyDescent="0.35">
      <c r="A258" s="2" t="s">
        <v>45</v>
      </c>
      <c r="B258" s="2" t="s">
        <v>34</v>
      </c>
      <c r="C258" s="27">
        <v>45398</v>
      </c>
      <c r="D258" s="70">
        <v>20.5</v>
      </c>
      <c r="F258" s="2" t="s">
        <v>35</v>
      </c>
      <c r="G258" s="2" t="s">
        <v>34</v>
      </c>
      <c r="H258" s="27">
        <v>45398</v>
      </c>
      <c r="I258" s="70">
        <v>14.9</v>
      </c>
      <c r="K258" s="2" t="s">
        <v>78</v>
      </c>
      <c r="L258" s="2" t="s">
        <v>30</v>
      </c>
      <c r="M258" s="27">
        <v>45398</v>
      </c>
      <c r="N258" s="70">
        <v>4.2</v>
      </c>
      <c r="P258" s="2" t="s">
        <v>39</v>
      </c>
      <c r="Q258" s="2" t="s">
        <v>39</v>
      </c>
      <c r="R258" s="27">
        <v>45398</v>
      </c>
      <c r="S258" s="70">
        <v>60</v>
      </c>
      <c r="U258" s="2" t="s">
        <v>77</v>
      </c>
      <c r="V258" s="2" t="s">
        <v>25</v>
      </c>
      <c r="W258" s="27">
        <v>45398</v>
      </c>
      <c r="X258" s="70">
        <v>47</v>
      </c>
      <c r="Z258" s="2" t="s">
        <v>58</v>
      </c>
      <c r="AA258" s="2" t="s">
        <v>34</v>
      </c>
      <c r="AB258" s="27">
        <v>45398</v>
      </c>
      <c r="AC258" s="70">
        <v>0</v>
      </c>
    </row>
    <row r="259" spans="1:29" x14ac:dyDescent="0.35">
      <c r="A259" s="2" t="s">
        <v>45</v>
      </c>
      <c r="B259" s="2" t="s">
        <v>34</v>
      </c>
      <c r="C259" s="27">
        <v>45399</v>
      </c>
      <c r="D259" s="70">
        <v>21</v>
      </c>
      <c r="F259" s="2" t="s">
        <v>35</v>
      </c>
      <c r="G259" s="2" t="s">
        <v>34</v>
      </c>
      <c r="H259" s="27">
        <v>45399</v>
      </c>
      <c r="I259" s="70">
        <v>13.2</v>
      </c>
      <c r="K259" s="2" t="s">
        <v>78</v>
      </c>
      <c r="L259" s="2" t="s">
        <v>30</v>
      </c>
      <c r="M259" s="27">
        <v>45399</v>
      </c>
      <c r="N259" s="70">
        <v>0.7</v>
      </c>
      <c r="P259" s="2" t="s">
        <v>39</v>
      </c>
      <c r="Q259" s="2" t="s">
        <v>39</v>
      </c>
      <c r="R259" s="27">
        <v>45399</v>
      </c>
      <c r="S259" s="70">
        <v>71</v>
      </c>
      <c r="U259" s="2" t="s">
        <v>77</v>
      </c>
      <c r="V259" s="2" t="s">
        <v>25</v>
      </c>
      <c r="W259" s="27">
        <v>45399</v>
      </c>
      <c r="X259" s="70">
        <v>31</v>
      </c>
      <c r="Z259" s="2" t="s">
        <v>58</v>
      </c>
      <c r="AA259" s="2" t="s">
        <v>34</v>
      </c>
      <c r="AB259" s="27">
        <v>45399</v>
      </c>
      <c r="AC259" s="70">
        <v>0.6</v>
      </c>
    </row>
    <row r="260" spans="1:29" x14ac:dyDescent="0.35">
      <c r="A260" s="2" t="s">
        <v>45</v>
      </c>
      <c r="B260" s="2" t="s">
        <v>34</v>
      </c>
      <c r="C260" s="27">
        <v>45400</v>
      </c>
      <c r="D260" s="70">
        <v>18.2</v>
      </c>
      <c r="F260" s="2" t="s">
        <v>35</v>
      </c>
      <c r="G260" s="2" t="s">
        <v>34</v>
      </c>
      <c r="H260" s="27">
        <v>45400</v>
      </c>
      <c r="I260" s="70">
        <v>12.6</v>
      </c>
      <c r="K260" s="2" t="s">
        <v>78</v>
      </c>
      <c r="L260" s="2" t="s">
        <v>30</v>
      </c>
      <c r="M260" s="27">
        <v>45400</v>
      </c>
      <c r="N260" s="70">
        <v>1</v>
      </c>
      <c r="P260" s="2" t="s">
        <v>39</v>
      </c>
      <c r="Q260" s="2" t="s">
        <v>39</v>
      </c>
      <c r="R260" s="27">
        <v>45400</v>
      </c>
      <c r="S260" s="70">
        <v>41</v>
      </c>
      <c r="U260" s="2" t="s">
        <v>77</v>
      </c>
      <c r="V260" s="2" t="s">
        <v>25</v>
      </c>
      <c r="W260" s="27">
        <v>45400</v>
      </c>
      <c r="X260" s="70">
        <v>26</v>
      </c>
      <c r="Z260" s="2" t="s">
        <v>58</v>
      </c>
      <c r="AA260" s="2" t="s">
        <v>34</v>
      </c>
      <c r="AB260" s="27">
        <v>45400</v>
      </c>
      <c r="AC260" s="70">
        <v>2.4</v>
      </c>
    </row>
    <row r="261" spans="1:29" x14ac:dyDescent="0.35">
      <c r="A261" s="2" t="s">
        <v>45</v>
      </c>
      <c r="B261" s="2" t="s">
        <v>34</v>
      </c>
      <c r="C261" s="27">
        <v>45401</v>
      </c>
      <c r="D261" s="70">
        <v>21.5</v>
      </c>
      <c r="F261" s="2" t="s">
        <v>35</v>
      </c>
      <c r="G261" s="2" t="s">
        <v>34</v>
      </c>
      <c r="H261" s="27">
        <v>45401</v>
      </c>
      <c r="I261" s="70">
        <v>11.8</v>
      </c>
      <c r="K261" s="2" t="s">
        <v>78</v>
      </c>
      <c r="L261" s="2" t="s">
        <v>30</v>
      </c>
      <c r="M261" s="27">
        <v>45401</v>
      </c>
      <c r="N261" s="70">
        <v>-1.6</v>
      </c>
      <c r="P261" s="2" t="s">
        <v>39</v>
      </c>
      <c r="Q261" s="2" t="s">
        <v>39</v>
      </c>
      <c r="R261" s="27">
        <v>45401</v>
      </c>
      <c r="S261" s="70">
        <v>55</v>
      </c>
      <c r="U261" s="2" t="s">
        <v>77</v>
      </c>
      <c r="V261" s="2" t="s">
        <v>25</v>
      </c>
      <c r="W261" s="27">
        <v>45401</v>
      </c>
      <c r="X261" s="70">
        <v>30</v>
      </c>
      <c r="Z261" s="2" t="s">
        <v>58</v>
      </c>
      <c r="AA261" s="2" t="s">
        <v>34</v>
      </c>
      <c r="AB261" s="27">
        <v>45401</v>
      </c>
      <c r="AC261" s="70">
        <v>0</v>
      </c>
    </row>
    <row r="262" spans="1:29" x14ac:dyDescent="0.35">
      <c r="A262" s="2" t="s">
        <v>45</v>
      </c>
      <c r="B262" s="2" t="s">
        <v>34</v>
      </c>
      <c r="C262" s="27">
        <v>45402</v>
      </c>
      <c r="D262" s="70">
        <v>24</v>
      </c>
      <c r="F262" s="2" t="s">
        <v>35</v>
      </c>
      <c r="G262" s="2" t="s">
        <v>34</v>
      </c>
      <c r="H262" s="27">
        <v>45402</v>
      </c>
      <c r="I262" s="70">
        <v>12.6</v>
      </c>
      <c r="K262" s="2" t="s">
        <v>78</v>
      </c>
      <c r="L262" s="2" t="s">
        <v>30</v>
      </c>
      <c r="M262" s="27">
        <v>45402</v>
      </c>
      <c r="N262" s="70">
        <v>-0.5</v>
      </c>
      <c r="P262" s="2" t="s">
        <v>39</v>
      </c>
      <c r="Q262" s="2" t="s">
        <v>39</v>
      </c>
      <c r="R262" s="27">
        <v>45402</v>
      </c>
      <c r="S262" s="70">
        <v>56</v>
      </c>
      <c r="U262" s="2" t="s">
        <v>77</v>
      </c>
      <c r="V262" s="2" t="s">
        <v>25</v>
      </c>
      <c r="W262" s="27">
        <v>45402</v>
      </c>
      <c r="X262" s="70">
        <v>30</v>
      </c>
      <c r="Z262" s="2" t="s">
        <v>58</v>
      </c>
      <c r="AA262" s="2" t="s">
        <v>34</v>
      </c>
      <c r="AB262" s="27">
        <v>45402</v>
      </c>
      <c r="AC262" s="70">
        <v>0</v>
      </c>
    </row>
    <row r="263" spans="1:29" x14ac:dyDescent="0.35">
      <c r="A263" s="2" t="s">
        <v>45</v>
      </c>
      <c r="B263" s="2" t="s">
        <v>34</v>
      </c>
      <c r="C263" s="27">
        <v>45403</v>
      </c>
      <c r="D263" s="70">
        <v>21.6</v>
      </c>
      <c r="F263" s="2" t="s">
        <v>35</v>
      </c>
      <c r="G263" s="2" t="s">
        <v>34</v>
      </c>
      <c r="H263" s="27">
        <v>45403</v>
      </c>
      <c r="I263" s="70">
        <v>12.6</v>
      </c>
      <c r="K263" s="2" t="s">
        <v>78</v>
      </c>
      <c r="L263" s="2" t="s">
        <v>30</v>
      </c>
      <c r="M263" s="27">
        <v>45403</v>
      </c>
      <c r="N263" s="70">
        <v>0.8</v>
      </c>
      <c r="P263" s="2" t="s">
        <v>39</v>
      </c>
      <c r="Q263" s="2" t="s">
        <v>39</v>
      </c>
      <c r="R263" s="27">
        <v>45403</v>
      </c>
      <c r="S263" s="70">
        <v>54</v>
      </c>
      <c r="U263" s="2" t="s">
        <v>77</v>
      </c>
      <c r="V263" s="2" t="s">
        <v>25</v>
      </c>
      <c r="W263" s="27">
        <v>45403</v>
      </c>
      <c r="X263" s="70">
        <v>32</v>
      </c>
      <c r="Z263" s="2" t="s">
        <v>58</v>
      </c>
      <c r="AA263" s="2" t="s">
        <v>34</v>
      </c>
      <c r="AB263" s="27">
        <v>45403</v>
      </c>
      <c r="AC263" s="70">
        <v>2.8</v>
      </c>
    </row>
    <row r="264" spans="1:29" x14ac:dyDescent="0.35">
      <c r="A264" s="2" t="s">
        <v>45</v>
      </c>
      <c r="B264" s="2" t="s">
        <v>34</v>
      </c>
      <c r="C264" s="27">
        <v>45404</v>
      </c>
      <c r="D264" s="70">
        <v>18.899999999999999</v>
      </c>
      <c r="F264" s="2" t="s">
        <v>35</v>
      </c>
      <c r="G264" s="2" t="s">
        <v>34</v>
      </c>
      <c r="H264" s="27">
        <v>45404</v>
      </c>
      <c r="I264" s="70">
        <v>9.4</v>
      </c>
      <c r="K264" s="2" t="s">
        <v>78</v>
      </c>
      <c r="L264" s="2" t="s">
        <v>30</v>
      </c>
      <c r="M264" s="27">
        <v>45404</v>
      </c>
      <c r="N264" s="70">
        <v>-1</v>
      </c>
      <c r="P264" s="2" t="s">
        <v>39</v>
      </c>
      <c r="Q264" s="2" t="s">
        <v>39</v>
      </c>
      <c r="R264" s="27">
        <v>45404</v>
      </c>
      <c r="S264" s="70">
        <v>55</v>
      </c>
      <c r="U264" s="2" t="s">
        <v>77</v>
      </c>
      <c r="V264" s="2" t="s">
        <v>25</v>
      </c>
      <c r="W264" s="27">
        <v>45404</v>
      </c>
      <c r="X264" s="70">
        <v>34</v>
      </c>
      <c r="Z264" s="2" t="s">
        <v>58</v>
      </c>
      <c r="AA264" s="2" t="s">
        <v>34</v>
      </c>
      <c r="AB264" s="27">
        <v>45404</v>
      </c>
      <c r="AC264" s="70">
        <v>3</v>
      </c>
    </row>
    <row r="265" spans="1:29" x14ac:dyDescent="0.35">
      <c r="A265" s="2" t="s">
        <v>45</v>
      </c>
      <c r="B265" s="2" t="s">
        <v>34</v>
      </c>
      <c r="C265" s="27">
        <v>45405</v>
      </c>
      <c r="D265" s="70">
        <v>17.5</v>
      </c>
      <c r="F265" s="2" t="s">
        <v>35</v>
      </c>
      <c r="G265" s="2" t="s">
        <v>34</v>
      </c>
      <c r="H265" s="27">
        <v>45405</v>
      </c>
      <c r="I265" s="70">
        <v>8.5</v>
      </c>
      <c r="K265" s="2" t="s">
        <v>78</v>
      </c>
      <c r="L265" s="2" t="s">
        <v>30</v>
      </c>
      <c r="M265" s="27">
        <v>45405</v>
      </c>
      <c r="N265" s="70">
        <v>-3.1</v>
      </c>
      <c r="P265" s="2" t="s">
        <v>39</v>
      </c>
      <c r="Q265" s="2" t="s">
        <v>39</v>
      </c>
      <c r="R265" s="27">
        <v>45405</v>
      </c>
      <c r="S265" s="70">
        <v>78</v>
      </c>
      <c r="U265" s="2" t="s">
        <v>77</v>
      </c>
      <c r="V265" s="2" t="s">
        <v>25</v>
      </c>
      <c r="W265" s="27">
        <v>45405</v>
      </c>
      <c r="X265" s="70">
        <v>47</v>
      </c>
      <c r="Z265" s="2" t="s">
        <v>58</v>
      </c>
      <c r="AA265" s="2" t="s">
        <v>34</v>
      </c>
      <c r="AB265" s="27">
        <v>45405</v>
      </c>
      <c r="AC265" s="70">
        <v>2.4</v>
      </c>
    </row>
    <row r="266" spans="1:29" x14ac:dyDescent="0.35">
      <c r="A266" s="2" t="s">
        <v>45</v>
      </c>
      <c r="B266" s="2" t="s">
        <v>34</v>
      </c>
      <c r="C266" s="27">
        <v>45406</v>
      </c>
      <c r="D266" s="70">
        <v>20.5</v>
      </c>
      <c r="F266" s="2" t="s">
        <v>35</v>
      </c>
      <c r="G266" s="2" t="s">
        <v>34</v>
      </c>
      <c r="H266" s="27">
        <v>45406</v>
      </c>
      <c r="I266" s="70">
        <v>9.1999999999999993</v>
      </c>
      <c r="K266" s="2" t="s">
        <v>78</v>
      </c>
      <c r="L266" s="2" t="s">
        <v>30</v>
      </c>
      <c r="M266" s="27">
        <v>45406</v>
      </c>
      <c r="N266" s="70">
        <v>-2.7</v>
      </c>
      <c r="P266" s="2" t="s">
        <v>39</v>
      </c>
      <c r="Q266" s="2" t="s">
        <v>39</v>
      </c>
      <c r="R266" s="27">
        <v>45406</v>
      </c>
      <c r="S266" s="70">
        <v>59</v>
      </c>
      <c r="U266" s="2" t="s">
        <v>77</v>
      </c>
      <c r="V266" s="2" t="s">
        <v>25</v>
      </c>
      <c r="W266" s="27">
        <v>45406</v>
      </c>
      <c r="X266" s="70">
        <v>45</v>
      </c>
      <c r="Z266" s="2" t="s">
        <v>58</v>
      </c>
      <c r="AA266" s="2" t="s">
        <v>34</v>
      </c>
      <c r="AB266" s="27">
        <v>45406</v>
      </c>
      <c r="AC266" s="70">
        <v>0.4</v>
      </c>
    </row>
    <row r="267" spans="1:29" x14ac:dyDescent="0.35">
      <c r="A267" s="2" t="s">
        <v>45</v>
      </c>
      <c r="B267" s="2" t="s">
        <v>34</v>
      </c>
      <c r="C267" s="27">
        <v>45407</v>
      </c>
      <c r="D267" s="70">
        <v>18.5</v>
      </c>
      <c r="F267" s="2" t="s">
        <v>35</v>
      </c>
      <c r="G267" s="2" t="s">
        <v>34</v>
      </c>
      <c r="H267" s="27">
        <v>45407</v>
      </c>
      <c r="I267" s="70">
        <v>13</v>
      </c>
      <c r="K267" s="2" t="s">
        <v>78</v>
      </c>
      <c r="L267" s="2" t="s">
        <v>30</v>
      </c>
      <c r="M267" s="27">
        <v>45407</v>
      </c>
      <c r="N267" s="70">
        <v>2.7</v>
      </c>
      <c r="P267" s="2" t="s">
        <v>39</v>
      </c>
      <c r="Q267" s="2" t="s">
        <v>39</v>
      </c>
      <c r="R267" s="27">
        <v>45407</v>
      </c>
      <c r="S267" s="70">
        <v>45</v>
      </c>
      <c r="U267" s="2" t="s">
        <v>77</v>
      </c>
      <c r="V267" s="2" t="s">
        <v>25</v>
      </c>
      <c r="W267" s="27">
        <v>45407</v>
      </c>
      <c r="X267" s="70">
        <v>33</v>
      </c>
      <c r="Z267" s="2" t="s">
        <v>58</v>
      </c>
      <c r="AA267" s="2" t="s">
        <v>34</v>
      </c>
      <c r="AB267" s="27">
        <v>45407</v>
      </c>
      <c r="AC267" s="70">
        <v>8.4</v>
      </c>
    </row>
    <row r="268" spans="1:29" x14ac:dyDescent="0.35">
      <c r="A268" s="2" t="s">
        <v>48</v>
      </c>
      <c r="B268" s="2" t="s">
        <v>21</v>
      </c>
      <c r="C268" s="27">
        <v>45394</v>
      </c>
      <c r="D268" s="70">
        <v>29.8</v>
      </c>
      <c r="F268" s="2" t="s">
        <v>39</v>
      </c>
      <c r="G268" s="2" t="s">
        <v>39</v>
      </c>
      <c r="H268" s="27">
        <v>45394</v>
      </c>
      <c r="I268" s="70">
        <v>16.3</v>
      </c>
      <c r="K268" s="2" t="s">
        <v>44</v>
      </c>
      <c r="L268" s="2" t="s">
        <v>23</v>
      </c>
      <c r="M268" s="27">
        <v>45394</v>
      </c>
      <c r="N268" s="70">
        <v>-0.5</v>
      </c>
      <c r="P268" s="2" t="s">
        <v>66</v>
      </c>
      <c r="Q268" s="2" t="s">
        <v>66</v>
      </c>
      <c r="R268" s="27">
        <v>45394</v>
      </c>
      <c r="S268" s="70">
        <v>32</v>
      </c>
      <c r="U268" s="2" t="s">
        <v>75</v>
      </c>
      <c r="V268" s="2" t="s">
        <v>34</v>
      </c>
      <c r="W268" s="27">
        <v>45394</v>
      </c>
      <c r="X268" s="70">
        <v>20</v>
      </c>
      <c r="Z268" s="2" t="s">
        <v>24</v>
      </c>
      <c r="AA268" s="2" t="s">
        <v>23</v>
      </c>
      <c r="AB268" s="27">
        <v>45394</v>
      </c>
      <c r="AC268" s="70">
        <v>0</v>
      </c>
    </row>
    <row r="269" spans="1:29" x14ac:dyDescent="0.35">
      <c r="A269" s="2" t="s">
        <v>48</v>
      </c>
      <c r="B269" s="2" t="s">
        <v>21</v>
      </c>
      <c r="C269" s="27">
        <v>45395</v>
      </c>
      <c r="D269" s="70">
        <v>31.5</v>
      </c>
      <c r="F269" s="2" t="s">
        <v>39</v>
      </c>
      <c r="G269" s="2" t="s">
        <v>39</v>
      </c>
      <c r="H269" s="27">
        <v>45395</v>
      </c>
      <c r="I269" s="70">
        <v>15.9</v>
      </c>
      <c r="K269" s="2" t="s">
        <v>44</v>
      </c>
      <c r="L269" s="2" t="s">
        <v>23</v>
      </c>
      <c r="M269" s="27">
        <v>45395</v>
      </c>
      <c r="N269" s="70">
        <v>0.5</v>
      </c>
      <c r="P269" s="2" t="s">
        <v>66</v>
      </c>
      <c r="Q269" s="2" t="s">
        <v>66</v>
      </c>
      <c r="R269" s="27">
        <v>45395</v>
      </c>
      <c r="S269" s="70">
        <v>33</v>
      </c>
      <c r="U269" s="2" t="s">
        <v>75</v>
      </c>
      <c r="V269" s="2" t="s">
        <v>34</v>
      </c>
      <c r="W269" s="27">
        <v>45395</v>
      </c>
      <c r="X269" s="70">
        <v>20</v>
      </c>
      <c r="Z269" s="2" t="s">
        <v>24</v>
      </c>
      <c r="AA269" s="2" t="s">
        <v>23</v>
      </c>
      <c r="AB269" s="27">
        <v>45395</v>
      </c>
      <c r="AC269" s="70">
        <v>0</v>
      </c>
    </row>
    <row r="270" spans="1:29" x14ac:dyDescent="0.35">
      <c r="A270" s="2" t="s">
        <v>48</v>
      </c>
      <c r="B270" s="2" t="s">
        <v>21</v>
      </c>
      <c r="C270" s="27">
        <v>45396</v>
      </c>
      <c r="D270" s="70">
        <v>30.8</v>
      </c>
      <c r="F270" s="2" t="s">
        <v>39</v>
      </c>
      <c r="G270" s="2" t="s">
        <v>39</v>
      </c>
      <c r="H270" s="27">
        <v>45396</v>
      </c>
      <c r="I270" s="70">
        <v>13.4</v>
      </c>
      <c r="K270" s="2" t="s">
        <v>44</v>
      </c>
      <c r="L270" s="2" t="s">
        <v>23</v>
      </c>
      <c r="M270" s="27">
        <v>45396</v>
      </c>
      <c r="N270" s="70">
        <v>1.1000000000000001</v>
      </c>
      <c r="P270" s="2" t="s">
        <v>66</v>
      </c>
      <c r="Q270" s="2" t="s">
        <v>66</v>
      </c>
      <c r="R270" s="27">
        <v>45396</v>
      </c>
      <c r="S270" s="70">
        <v>33</v>
      </c>
      <c r="U270" s="2" t="s">
        <v>75</v>
      </c>
      <c r="V270" s="2" t="s">
        <v>34</v>
      </c>
      <c r="W270" s="27">
        <v>45396</v>
      </c>
      <c r="X270" s="70">
        <v>22</v>
      </c>
      <c r="Z270" s="2" t="s">
        <v>24</v>
      </c>
      <c r="AA270" s="2" t="s">
        <v>23</v>
      </c>
      <c r="AB270" s="27">
        <v>45396</v>
      </c>
      <c r="AC270" s="70">
        <v>0</v>
      </c>
    </row>
    <row r="271" spans="1:29" x14ac:dyDescent="0.35">
      <c r="A271" s="2" t="s">
        <v>48</v>
      </c>
      <c r="B271" s="2" t="s">
        <v>21</v>
      </c>
      <c r="C271" s="27">
        <v>45397</v>
      </c>
      <c r="D271" s="70">
        <v>15.7</v>
      </c>
      <c r="F271" s="2" t="s">
        <v>39</v>
      </c>
      <c r="G271" s="2" t="s">
        <v>39</v>
      </c>
      <c r="H271" s="27">
        <v>45397</v>
      </c>
      <c r="I271" s="70">
        <v>12.5</v>
      </c>
      <c r="K271" s="2" t="s">
        <v>44</v>
      </c>
      <c r="L271" s="2" t="s">
        <v>23</v>
      </c>
      <c r="M271" s="27">
        <v>45397</v>
      </c>
      <c r="N271" s="70">
        <v>2.4</v>
      </c>
      <c r="P271" s="2" t="s">
        <v>66</v>
      </c>
      <c r="Q271" s="2" t="s">
        <v>66</v>
      </c>
      <c r="R271" s="27">
        <v>45397</v>
      </c>
      <c r="S271" s="70">
        <v>64</v>
      </c>
      <c r="U271" s="2" t="s">
        <v>75</v>
      </c>
      <c r="V271" s="2" t="s">
        <v>34</v>
      </c>
      <c r="W271" s="27">
        <v>45397</v>
      </c>
      <c r="X271" s="70">
        <v>32</v>
      </c>
      <c r="Z271" s="2" t="s">
        <v>24</v>
      </c>
      <c r="AA271" s="2" t="s">
        <v>23</v>
      </c>
      <c r="AB271" s="27">
        <v>45397</v>
      </c>
      <c r="AC271" s="70">
        <v>8.6</v>
      </c>
    </row>
    <row r="272" spans="1:29" x14ac:dyDescent="0.35">
      <c r="A272" s="2" t="s">
        <v>48</v>
      </c>
      <c r="B272" s="2" t="s">
        <v>21</v>
      </c>
      <c r="C272" s="27">
        <v>45398</v>
      </c>
      <c r="D272" s="70">
        <v>15.6</v>
      </c>
      <c r="F272" s="2" t="s">
        <v>39</v>
      </c>
      <c r="G272" s="2" t="s">
        <v>39</v>
      </c>
      <c r="H272" s="27">
        <v>45398</v>
      </c>
      <c r="I272" s="70">
        <v>11.7</v>
      </c>
      <c r="K272" s="2" t="s">
        <v>44</v>
      </c>
      <c r="L272" s="2" t="s">
        <v>23</v>
      </c>
      <c r="M272" s="27">
        <v>45398</v>
      </c>
      <c r="N272" s="70">
        <v>3.6</v>
      </c>
      <c r="P272" s="2" t="s">
        <v>66</v>
      </c>
      <c r="Q272" s="2" t="s">
        <v>66</v>
      </c>
      <c r="R272" s="27">
        <v>45398</v>
      </c>
      <c r="S272" s="70">
        <v>71</v>
      </c>
      <c r="U272" s="2" t="s">
        <v>75</v>
      </c>
      <c r="V272" s="2" t="s">
        <v>34</v>
      </c>
      <c r="W272" s="27">
        <v>45398</v>
      </c>
      <c r="X272" s="70">
        <v>46</v>
      </c>
      <c r="Z272" s="2" t="s">
        <v>24</v>
      </c>
      <c r="AA272" s="2" t="s">
        <v>23</v>
      </c>
      <c r="AB272" s="27">
        <v>45398</v>
      </c>
      <c r="AC272" s="70">
        <v>0</v>
      </c>
    </row>
    <row r="273" spans="1:29" x14ac:dyDescent="0.35">
      <c r="A273" s="2" t="s">
        <v>48</v>
      </c>
      <c r="B273" s="2" t="s">
        <v>21</v>
      </c>
      <c r="C273" s="27">
        <v>45399</v>
      </c>
      <c r="D273" s="70">
        <v>16.8</v>
      </c>
      <c r="F273" s="2" t="s">
        <v>39</v>
      </c>
      <c r="G273" s="2" t="s">
        <v>39</v>
      </c>
      <c r="H273" s="27">
        <v>45399</v>
      </c>
      <c r="I273" s="70">
        <v>10.4</v>
      </c>
      <c r="K273" s="2" t="s">
        <v>44</v>
      </c>
      <c r="L273" s="2" t="s">
        <v>23</v>
      </c>
      <c r="M273" s="27">
        <v>45399</v>
      </c>
      <c r="N273" s="70">
        <v>2.9</v>
      </c>
      <c r="P273" s="2" t="s">
        <v>66</v>
      </c>
      <c r="Q273" s="2" t="s">
        <v>66</v>
      </c>
      <c r="R273" s="27">
        <v>45399</v>
      </c>
      <c r="S273" s="70">
        <v>62</v>
      </c>
      <c r="U273" s="2" t="s">
        <v>75</v>
      </c>
      <c r="V273" s="2" t="s">
        <v>34</v>
      </c>
      <c r="W273" s="27">
        <v>45399</v>
      </c>
      <c r="X273" s="70">
        <v>43</v>
      </c>
      <c r="Z273" s="2" t="s">
        <v>24</v>
      </c>
      <c r="AA273" s="2" t="s">
        <v>23</v>
      </c>
      <c r="AB273" s="27">
        <v>45399</v>
      </c>
      <c r="AC273" s="70">
        <v>0</v>
      </c>
    </row>
    <row r="274" spans="1:29" x14ac:dyDescent="0.35">
      <c r="A274" s="2" t="s">
        <v>48</v>
      </c>
      <c r="B274" s="2" t="s">
        <v>21</v>
      </c>
      <c r="C274" s="27">
        <v>45400</v>
      </c>
      <c r="D274" s="70">
        <v>17.3</v>
      </c>
      <c r="F274" s="2" t="s">
        <v>39</v>
      </c>
      <c r="G274" s="2" t="s">
        <v>39</v>
      </c>
      <c r="H274" s="27">
        <v>45400</v>
      </c>
      <c r="I274" s="70">
        <v>10.1</v>
      </c>
      <c r="K274" s="2" t="s">
        <v>44</v>
      </c>
      <c r="L274" s="2" t="s">
        <v>23</v>
      </c>
      <c r="M274" s="27">
        <v>45400</v>
      </c>
      <c r="N274" s="70">
        <v>1</v>
      </c>
      <c r="P274" s="2" t="s">
        <v>66</v>
      </c>
      <c r="Q274" s="2" t="s">
        <v>66</v>
      </c>
      <c r="R274" s="27">
        <v>45400</v>
      </c>
      <c r="S274" s="70">
        <v>60</v>
      </c>
      <c r="U274" s="2" t="s">
        <v>75</v>
      </c>
      <c r="V274" s="2" t="s">
        <v>34</v>
      </c>
      <c r="W274" s="27">
        <v>45400</v>
      </c>
      <c r="X274" s="70">
        <v>38</v>
      </c>
      <c r="Z274" s="2" t="s">
        <v>24</v>
      </c>
      <c r="AA274" s="2" t="s">
        <v>23</v>
      </c>
      <c r="AB274" s="27">
        <v>45400</v>
      </c>
      <c r="AC274" s="70">
        <v>0</v>
      </c>
    </row>
    <row r="275" spans="1:29" x14ac:dyDescent="0.35">
      <c r="A275" s="2" t="s">
        <v>48</v>
      </c>
      <c r="B275" s="2" t="s">
        <v>21</v>
      </c>
      <c r="C275" s="27">
        <v>45401</v>
      </c>
      <c r="D275" s="70">
        <v>22.4</v>
      </c>
      <c r="F275" s="2" t="s">
        <v>39</v>
      </c>
      <c r="G275" s="2" t="s">
        <v>39</v>
      </c>
      <c r="H275" s="27">
        <v>45401</v>
      </c>
      <c r="I275" s="70">
        <v>8.5</v>
      </c>
      <c r="K275" s="2" t="s">
        <v>44</v>
      </c>
      <c r="L275" s="2" t="s">
        <v>23</v>
      </c>
      <c r="M275" s="27">
        <v>45401</v>
      </c>
      <c r="N275" s="70">
        <v>-2.2999999999999998</v>
      </c>
      <c r="P275" s="2" t="s">
        <v>66</v>
      </c>
      <c r="Q275" s="2" t="s">
        <v>66</v>
      </c>
      <c r="R275" s="27">
        <v>45401</v>
      </c>
      <c r="S275" s="70">
        <v>49</v>
      </c>
      <c r="U275" s="2" t="s">
        <v>75</v>
      </c>
      <c r="V275" s="2" t="s">
        <v>34</v>
      </c>
      <c r="W275" s="27">
        <v>45401</v>
      </c>
      <c r="X275" s="70">
        <v>33</v>
      </c>
      <c r="Z275" s="2" t="s">
        <v>24</v>
      </c>
      <c r="AA275" s="2" t="s">
        <v>23</v>
      </c>
      <c r="AB275" s="27">
        <v>45401</v>
      </c>
      <c r="AC275" s="70">
        <v>0.4</v>
      </c>
    </row>
    <row r="276" spans="1:29" x14ac:dyDescent="0.35">
      <c r="A276" s="2" t="s">
        <v>48</v>
      </c>
      <c r="B276" s="2" t="s">
        <v>21</v>
      </c>
      <c r="C276" s="27">
        <v>45402</v>
      </c>
      <c r="D276" s="70">
        <v>19</v>
      </c>
      <c r="F276" s="2" t="s">
        <v>39</v>
      </c>
      <c r="G276" s="2" t="s">
        <v>39</v>
      </c>
      <c r="H276" s="27">
        <v>45402</v>
      </c>
      <c r="I276" s="70">
        <v>9.8000000000000007</v>
      </c>
      <c r="K276" s="2" t="s">
        <v>44</v>
      </c>
      <c r="L276" s="2" t="s">
        <v>23</v>
      </c>
      <c r="M276" s="27">
        <v>45402</v>
      </c>
      <c r="N276" s="70">
        <v>-0.1</v>
      </c>
      <c r="P276" s="2" t="s">
        <v>66</v>
      </c>
      <c r="Q276" s="2" t="s">
        <v>66</v>
      </c>
      <c r="R276" s="27">
        <v>45402</v>
      </c>
      <c r="S276" s="70">
        <v>65</v>
      </c>
      <c r="U276" s="2" t="s">
        <v>75</v>
      </c>
      <c r="V276" s="2" t="s">
        <v>34</v>
      </c>
      <c r="W276" s="27">
        <v>45402</v>
      </c>
      <c r="X276" s="70">
        <v>23</v>
      </c>
      <c r="Z276" s="2" t="s">
        <v>24</v>
      </c>
      <c r="AA276" s="2" t="s">
        <v>23</v>
      </c>
      <c r="AB276" s="27">
        <v>45402</v>
      </c>
      <c r="AC276" s="70">
        <v>0</v>
      </c>
    </row>
    <row r="277" spans="1:29" x14ac:dyDescent="0.35">
      <c r="A277" s="2" t="s">
        <v>48</v>
      </c>
      <c r="B277" s="2" t="s">
        <v>21</v>
      </c>
      <c r="C277" s="27">
        <v>45403</v>
      </c>
      <c r="D277" s="70">
        <v>16</v>
      </c>
      <c r="F277" s="2" t="s">
        <v>39</v>
      </c>
      <c r="G277" s="2" t="s">
        <v>39</v>
      </c>
      <c r="H277" s="27">
        <v>45403</v>
      </c>
      <c r="I277" s="70">
        <v>10.4</v>
      </c>
      <c r="K277" s="2" t="s">
        <v>44</v>
      </c>
      <c r="L277" s="2" t="s">
        <v>23</v>
      </c>
      <c r="M277" s="27">
        <v>45403</v>
      </c>
      <c r="N277" s="70">
        <v>-0.5</v>
      </c>
      <c r="P277" s="2" t="s">
        <v>66</v>
      </c>
      <c r="Q277" s="2" t="s">
        <v>66</v>
      </c>
      <c r="R277" s="27">
        <v>45403</v>
      </c>
      <c r="S277" s="70">
        <v>69</v>
      </c>
      <c r="U277" s="2" t="s">
        <v>75</v>
      </c>
      <c r="V277" s="2" t="s">
        <v>34</v>
      </c>
      <c r="W277" s="27">
        <v>45403</v>
      </c>
      <c r="X277" s="70">
        <v>27</v>
      </c>
      <c r="Z277" s="2" t="s">
        <v>24</v>
      </c>
      <c r="AA277" s="2" t="s">
        <v>23</v>
      </c>
      <c r="AB277" s="27">
        <v>45403</v>
      </c>
      <c r="AC277" s="70">
        <v>0</v>
      </c>
    </row>
    <row r="278" spans="1:29" x14ac:dyDescent="0.35">
      <c r="A278" s="2" t="s">
        <v>48</v>
      </c>
      <c r="B278" s="2" t="s">
        <v>21</v>
      </c>
      <c r="C278" s="27">
        <v>45404</v>
      </c>
      <c r="D278" s="70">
        <v>15</v>
      </c>
      <c r="F278" s="2" t="s">
        <v>39</v>
      </c>
      <c r="G278" s="2" t="s">
        <v>39</v>
      </c>
      <c r="H278" s="27">
        <v>45404</v>
      </c>
      <c r="I278" s="70">
        <v>10.8</v>
      </c>
      <c r="K278" s="2" t="s">
        <v>44</v>
      </c>
      <c r="L278" s="2" t="s">
        <v>23</v>
      </c>
      <c r="M278" s="27">
        <v>45404</v>
      </c>
      <c r="N278" s="70">
        <v>1.6</v>
      </c>
      <c r="P278" s="2" t="s">
        <v>66</v>
      </c>
      <c r="Q278" s="2" t="s">
        <v>66</v>
      </c>
      <c r="R278" s="27">
        <v>45404</v>
      </c>
      <c r="S278" s="70">
        <v>75</v>
      </c>
      <c r="U278" s="2" t="s">
        <v>75</v>
      </c>
      <c r="V278" s="2" t="s">
        <v>34</v>
      </c>
      <c r="W278" s="27">
        <v>45404</v>
      </c>
      <c r="X278" s="70">
        <v>31</v>
      </c>
      <c r="Z278" s="2" t="s">
        <v>24</v>
      </c>
      <c r="AA278" s="2" t="s">
        <v>23</v>
      </c>
      <c r="AB278" s="27">
        <v>45404</v>
      </c>
      <c r="AC278" s="70">
        <v>0</v>
      </c>
    </row>
    <row r="279" spans="1:29" x14ac:dyDescent="0.35">
      <c r="A279" s="2" t="s">
        <v>48</v>
      </c>
      <c r="B279" s="2" t="s">
        <v>21</v>
      </c>
      <c r="C279" s="27">
        <v>45405</v>
      </c>
      <c r="D279" s="70">
        <v>14</v>
      </c>
      <c r="F279" s="2" t="s">
        <v>39</v>
      </c>
      <c r="G279" s="2" t="s">
        <v>39</v>
      </c>
      <c r="H279" s="27">
        <v>45405</v>
      </c>
      <c r="I279" s="70">
        <v>9.1999999999999993</v>
      </c>
      <c r="K279" s="2" t="s">
        <v>44</v>
      </c>
      <c r="L279" s="2" t="s">
        <v>23</v>
      </c>
      <c r="M279" s="27">
        <v>45405</v>
      </c>
      <c r="N279" s="70">
        <v>-3</v>
      </c>
      <c r="P279" s="2" t="s">
        <v>66</v>
      </c>
      <c r="Q279" s="2" t="s">
        <v>66</v>
      </c>
      <c r="R279" s="27">
        <v>45405</v>
      </c>
      <c r="S279" s="70">
        <v>56</v>
      </c>
      <c r="U279" s="2" t="s">
        <v>75</v>
      </c>
      <c r="V279" s="2" t="s">
        <v>34</v>
      </c>
      <c r="W279" s="27">
        <v>45405</v>
      </c>
      <c r="X279" s="70">
        <v>43</v>
      </c>
      <c r="Z279" s="2" t="s">
        <v>24</v>
      </c>
      <c r="AA279" s="2" t="s">
        <v>23</v>
      </c>
      <c r="AB279" s="27">
        <v>45405</v>
      </c>
      <c r="AC279" s="70">
        <v>0.2</v>
      </c>
    </row>
    <row r="280" spans="1:29" x14ac:dyDescent="0.35">
      <c r="A280" s="2" t="s">
        <v>48</v>
      </c>
      <c r="B280" s="2" t="s">
        <v>21</v>
      </c>
      <c r="C280" s="27">
        <v>45406</v>
      </c>
      <c r="D280" s="70">
        <v>16.600000000000001</v>
      </c>
      <c r="F280" s="2" t="s">
        <v>39</v>
      </c>
      <c r="G280" s="2" t="s">
        <v>39</v>
      </c>
      <c r="H280" s="27">
        <v>45406</v>
      </c>
      <c r="I280" s="70">
        <v>7.8</v>
      </c>
      <c r="K280" s="2" t="s">
        <v>44</v>
      </c>
      <c r="L280" s="2" t="s">
        <v>23</v>
      </c>
      <c r="M280" s="27">
        <v>45406</v>
      </c>
      <c r="N280" s="70">
        <v>-2.8</v>
      </c>
      <c r="P280" s="2" t="s">
        <v>66</v>
      </c>
      <c r="Q280" s="2" t="s">
        <v>66</v>
      </c>
      <c r="R280" s="27">
        <v>45406</v>
      </c>
      <c r="S280" s="70">
        <v>59</v>
      </c>
      <c r="U280" s="2" t="s">
        <v>75</v>
      </c>
      <c r="V280" s="2" t="s">
        <v>34</v>
      </c>
      <c r="W280" s="27">
        <v>45406</v>
      </c>
      <c r="X280" s="70">
        <v>37</v>
      </c>
      <c r="Z280" s="2" t="s">
        <v>24</v>
      </c>
      <c r="AA280" s="2" t="s">
        <v>23</v>
      </c>
      <c r="AB280" s="27">
        <v>45406</v>
      </c>
      <c r="AC280" s="70">
        <v>0</v>
      </c>
    </row>
    <row r="281" spans="1:29" x14ac:dyDescent="0.35">
      <c r="A281" s="2" t="s">
        <v>48</v>
      </c>
      <c r="B281" s="2" t="s">
        <v>21</v>
      </c>
      <c r="C281" s="27">
        <v>45407</v>
      </c>
      <c r="D281" s="70">
        <v>15.7</v>
      </c>
      <c r="F281" s="2" t="s">
        <v>39</v>
      </c>
      <c r="G281" s="2" t="s">
        <v>39</v>
      </c>
      <c r="H281" s="27">
        <v>45407</v>
      </c>
      <c r="I281" s="70">
        <v>11.5</v>
      </c>
      <c r="K281" s="2" t="s">
        <v>44</v>
      </c>
      <c r="L281" s="2" t="s">
        <v>23</v>
      </c>
      <c r="M281" s="27">
        <v>45407</v>
      </c>
      <c r="N281" s="70">
        <v>-0.6</v>
      </c>
      <c r="P281" s="2" t="s">
        <v>66</v>
      </c>
      <c r="Q281" s="2" t="s">
        <v>66</v>
      </c>
      <c r="R281" s="27">
        <v>45407</v>
      </c>
      <c r="S281" s="70">
        <v>34</v>
      </c>
      <c r="U281" s="2" t="s">
        <v>75</v>
      </c>
      <c r="V281" s="2" t="s">
        <v>34</v>
      </c>
      <c r="W281" s="27">
        <v>45407</v>
      </c>
      <c r="X281" s="70">
        <v>24</v>
      </c>
      <c r="Z281" s="2" t="s">
        <v>24</v>
      </c>
      <c r="AA281" s="2" t="s">
        <v>23</v>
      </c>
      <c r="AB281" s="27">
        <v>45407</v>
      </c>
      <c r="AC281" s="70">
        <v>2.2000000000000002</v>
      </c>
    </row>
    <row r="282" spans="1:29" x14ac:dyDescent="0.35">
      <c r="A282" s="2" t="s">
        <v>33</v>
      </c>
      <c r="B282" s="2" t="s">
        <v>32</v>
      </c>
      <c r="C282" s="27">
        <v>45394</v>
      </c>
      <c r="D282" s="70">
        <v>28.5</v>
      </c>
      <c r="F282" s="2" t="s">
        <v>29</v>
      </c>
      <c r="G282" s="2" t="s">
        <v>29</v>
      </c>
      <c r="H282" s="27">
        <v>45394</v>
      </c>
      <c r="I282" s="70">
        <v>16.2</v>
      </c>
      <c r="K282" s="2" t="s">
        <v>29</v>
      </c>
      <c r="L282" s="2" t="s">
        <v>29</v>
      </c>
      <c r="M282" s="27">
        <v>45394</v>
      </c>
      <c r="N282" s="70">
        <v>6.5</v>
      </c>
      <c r="P282" s="2" t="s">
        <v>54</v>
      </c>
      <c r="Q282" s="2" t="s">
        <v>54</v>
      </c>
      <c r="R282" s="27">
        <v>45394</v>
      </c>
      <c r="S282" s="70">
        <v>32</v>
      </c>
      <c r="U282" s="2" t="s">
        <v>29</v>
      </c>
      <c r="V282" s="2" t="s">
        <v>29</v>
      </c>
      <c r="W282" s="27">
        <v>45394</v>
      </c>
      <c r="X282" s="70">
        <v>32</v>
      </c>
      <c r="Z282" s="2" t="s">
        <v>53</v>
      </c>
      <c r="AA282" s="2" t="s">
        <v>52</v>
      </c>
      <c r="AB282" s="27">
        <v>45394</v>
      </c>
      <c r="AC282" s="70">
        <v>0</v>
      </c>
    </row>
    <row r="283" spans="1:29" x14ac:dyDescent="0.35">
      <c r="A283" s="2" t="s">
        <v>33</v>
      </c>
      <c r="B283" s="2" t="s">
        <v>32</v>
      </c>
      <c r="C283" s="27">
        <v>45395</v>
      </c>
      <c r="D283" s="70">
        <v>30.1</v>
      </c>
      <c r="F283" s="2" t="s">
        <v>29</v>
      </c>
      <c r="G283" s="2" t="s">
        <v>29</v>
      </c>
      <c r="H283" s="27">
        <v>45395</v>
      </c>
      <c r="I283" s="70">
        <v>15.9</v>
      </c>
      <c r="K283" s="2" t="s">
        <v>29</v>
      </c>
      <c r="L283" s="2" t="s">
        <v>29</v>
      </c>
      <c r="M283" s="27">
        <v>45395</v>
      </c>
      <c r="N283" s="70">
        <v>8.4</v>
      </c>
      <c r="P283" s="2" t="s">
        <v>54</v>
      </c>
      <c r="Q283" s="2" t="s">
        <v>54</v>
      </c>
      <c r="R283" s="27">
        <v>45395</v>
      </c>
      <c r="S283" s="70">
        <v>24</v>
      </c>
      <c r="U283" s="2" t="s">
        <v>29</v>
      </c>
      <c r="V283" s="2" t="s">
        <v>29</v>
      </c>
      <c r="W283" s="27">
        <v>45395</v>
      </c>
      <c r="X283" s="70">
        <v>20</v>
      </c>
      <c r="Z283" s="2" t="s">
        <v>53</v>
      </c>
      <c r="AA283" s="2" t="s">
        <v>52</v>
      </c>
      <c r="AB283" s="27">
        <v>45395</v>
      </c>
      <c r="AC283" s="70">
        <v>0</v>
      </c>
    </row>
    <row r="284" spans="1:29" x14ac:dyDescent="0.35">
      <c r="A284" s="2" t="s">
        <v>33</v>
      </c>
      <c r="B284" s="2" t="s">
        <v>32</v>
      </c>
      <c r="C284" s="27">
        <v>45396</v>
      </c>
      <c r="D284" s="70">
        <v>31.1</v>
      </c>
      <c r="F284" s="2" t="s">
        <v>29</v>
      </c>
      <c r="G284" s="2" t="s">
        <v>29</v>
      </c>
      <c r="H284" s="27">
        <v>45396</v>
      </c>
      <c r="I284" s="70">
        <v>12.8</v>
      </c>
      <c r="K284" s="2" t="s">
        <v>29</v>
      </c>
      <c r="L284" s="2" t="s">
        <v>29</v>
      </c>
      <c r="M284" s="27">
        <v>45396</v>
      </c>
      <c r="N284" s="70">
        <v>8.8000000000000007</v>
      </c>
      <c r="P284" s="2" t="s">
        <v>54</v>
      </c>
      <c r="Q284" s="2" t="s">
        <v>54</v>
      </c>
      <c r="R284" s="27">
        <v>45396</v>
      </c>
      <c r="S284" s="70">
        <v>28</v>
      </c>
      <c r="U284" s="2" t="s">
        <v>29</v>
      </c>
      <c r="V284" s="2" t="s">
        <v>29</v>
      </c>
      <c r="W284" s="27">
        <v>45396</v>
      </c>
      <c r="X284" s="70">
        <v>27</v>
      </c>
      <c r="Z284" s="2" t="s">
        <v>53</v>
      </c>
      <c r="AA284" s="2" t="s">
        <v>52</v>
      </c>
      <c r="AB284" s="27">
        <v>45396</v>
      </c>
      <c r="AC284" s="70">
        <v>0</v>
      </c>
    </row>
    <row r="285" spans="1:29" x14ac:dyDescent="0.35">
      <c r="A285" s="2" t="s">
        <v>33</v>
      </c>
      <c r="B285" s="2" t="s">
        <v>32</v>
      </c>
      <c r="C285" s="27">
        <v>45397</v>
      </c>
      <c r="D285" s="70">
        <v>31.5</v>
      </c>
      <c r="F285" s="2" t="s">
        <v>29</v>
      </c>
      <c r="G285" s="2" t="s">
        <v>29</v>
      </c>
      <c r="H285" s="27">
        <v>45397</v>
      </c>
      <c r="I285" s="70">
        <v>12.7</v>
      </c>
      <c r="K285" s="2" t="s">
        <v>29</v>
      </c>
      <c r="L285" s="2" t="s">
        <v>29</v>
      </c>
      <c r="M285" s="27">
        <v>45397</v>
      </c>
      <c r="N285" s="70">
        <v>3.2</v>
      </c>
      <c r="P285" s="2" t="s">
        <v>54</v>
      </c>
      <c r="Q285" s="2" t="s">
        <v>54</v>
      </c>
      <c r="R285" s="27">
        <v>45397</v>
      </c>
      <c r="S285" s="70">
        <v>53</v>
      </c>
      <c r="U285" s="2" t="s">
        <v>29</v>
      </c>
      <c r="V285" s="2" t="s">
        <v>29</v>
      </c>
      <c r="W285" s="27">
        <v>45397</v>
      </c>
      <c r="X285" s="70">
        <v>23</v>
      </c>
      <c r="Z285" s="2" t="s">
        <v>53</v>
      </c>
      <c r="AA285" s="2" t="s">
        <v>52</v>
      </c>
      <c r="AB285" s="27">
        <v>45397</v>
      </c>
      <c r="AC285" s="70">
        <v>0</v>
      </c>
    </row>
    <row r="286" spans="1:29" x14ac:dyDescent="0.35">
      <c r="A286" s="2" t="s">
        <v>33</v>
      </c>
      <c r="B286" s="2" t="s">
        <v>32</v>
      </c>
      <c r="C286" s="27">
        <v>45398</v>
      </c>
      <c r="D286" s="70">
        <v>31</v>
      </c>
      <c r="F286" s="2" t="s">
        <v>29</v>
      </c>
      <c r="G286" s="2" t="s">
        <v>29</v>
      </c>
      <c r="H286" s="27">
        <v>45398</v>
      </c>
      <c r="I286" s="70">
        <v>12</v>
      </c>
      <c r="K286" s="2" t="s">
        <v>29</v>
      </c>
      <c r="L286" s="2" t="s">
        <v>29</v>
      </c>
      <c r="M286" s="27">
        <v>45398</v>
      </c>
      <c r="N286" s="70">
        <v>1.1000000000000001</v>
      </c>
      <c r="P286" s="2" t="s">
        <v>54</v>
      </c>
      <c r="Q286" s="2" t="s">
        <v>54</v>
      </c>
      <c r="R286" s="27">
        <v>45398</v>
      </c>
      <c r="S286" s="70">
        <v>64</v>
      </c>
      <c r="U286" s="2" t="s">
        <v>29</v>
      </c>
      <c r="V286" s="2" t="s">
        <v>29</v>
      </c>
      <c r="W286" s="27">
        <v>45398</v>
      </c>
      <c r="X286" s="70">
        <v>28</v>
      </c>
      <c r="Z286" s="2" t="s">
        <v>53</v>
      </c>
      <c r="AA286" s="2" t="s">
        <v>52</v>
      </c>
      <c r="AB286" s="27">
        <v>45398</v>
      </c>
      <c r="AC286" s="70">
        <v>0</v>
      </c>
    </row>
    <row r="287" spans="1:29" x14ac:dyDescent="0.35">
      <c r="A287" s="2" t="s">
        <v>33</v>
      </c>
      <c r="B287" s="2" t="s">
        <v>32</v>
      </c>
      <c r="C287" s="27">
        <v>45399</v>
      </c>
      <c r="D287" s="70">
        <v>30.4</v>
      </c>
      <c r="F287" s="2" t="s">
        <v>29</v>
      </c>
      <c r="G287" s="2" t="s">
        <v>29</v>
      </c>
      <c r="H287" s="27">
        <v>45399</v>
      </c>
      <c r="I287" s="70">
        <v>10.1</v>
      </c>
      <c r="K287" s="2" t="s">
        <v>29</v>
      </c>
      <c r="L287" s="2" t="s">
        <v>29</v>
      </c>
      <c r="M287" s="27">
        <v>45399</v>
      </c>
      <c r="N287" s="70">
        <v>-0.9</v>
      </c>
      <c r="P287" s="2" t="s">
        <v>54</v>
      </c>
      <c r="Q287" s="2" t="s">
        <v>54</v>
      </c>
      <c r="R287" s="27">
        <v>45399</v>
      </c>
      <c r="S287" s="70">
        <v>56</v>
      </c>
      <c r="U287" s="2" t="s">
        <v>29</v>
      </c>
      <c r="V287" s="2" t="s">
        <v>29</v>
      </c>
      <c r="W287" s="27">
        <v>45399</v>
      </c>
      <c r="X287" s="70">
        <v>35</v>
      </c>
      <c r="Z287" s="2" t="s">
        <v>53</v>
      </c>
      <c r="AA287" s="2" t="s">
        <v>52</v>
      </c>
      <c r="AB287" s="27">
        <v>45399</v>
      </c>
      <c r="AC287" s="70">
        <v>0</v>
      </c>
    </row>
    <row r="288" spans="1:29" x14ac:dyDescent="0.35">
      <c r="A288" s="2" t="s">
        <v>33</v>
      </c>
      <c r="B288" s="2" t="s">
        <v>32</v>
      </c>
      <c r="C288" s="27">
        <v>45400</v>
      </c>
      <c r="D288" s="70">
        <v>29.6</v>
      </c>
      <c r="F288" s="2" t="s">
        <v>29</v>
      </c>
      <c r="G288" s="2" t="s">
        <v>29</v>
      </c>
      <c r="H288" s="27">
        <v>45400</v>
      </c>
      <c r="I288" s="70">
        <v>10.8</v>
      </c>
      <c r="K288" s="2" t="s">
        <v>29</v>
      </c>
      <c r="L288" s="2" t="s">
        <v>29</v>
      </c>
      <c r="M288" s="27">
        <v>45400</v>
      </c>
      <c r="N288" s="70">
        <v>-0.7</v>
      </c>
      <c r="P288" s="2" t="s">
        <v>54</v>
      </c>
      <c r="Q288" s="2" t="s">
        <v>54</v>
      </c>
      <c r="R288" s="27">
        <v>45400</v>
      </c>
      <c r="S288" s="70">
        <v>51</v>
      </c>
      <c r="U288" s="2" t="s">
        <v>29</v>
      </c>
      <c r="V288" s="2" t="s">
        <v>29</v>
      </c>
      <c r="W288" s="27">
        <v>45400</v>
      </c>
      <c r="X288" s="70">
        <v>39</v>
      </c>
      <c r="Z288" s="2" t="s">
        <v>53</v>
      </c>
      <c r="AA288" s="2" t="s">
        <v>52</v>
      </c>
      <c r="AB288" s="27">
        <v>45400</v>
      </c>
      <c r="AC288" s="70">
        <v>0.2</v>
      </c>
    </row>
    <row r="289" spans="1:29" x14ac:dyDescent="0.35">
      <c r="A289" s="2" t="s">
        <v>33</v>
      </c>
      <c r="B289" s="2" t="s">
        <v>32</v>
      </c>
      <c r="C289" s="27">
        <v>45401</v>
      </c>
      <c r="D289" s="70">
        <v>26.9</v>
      </c>
      <c r="F289" s="2" t="s">
        <v>29</v>
      </c>
      <c r="G289" s="2" t="s">
        <v>29</v>
      </c>
      <c r="H289" s="27">
        <v>45401</v>
      </c>
      <c r="I289" s="70">
        <v>10.1</v>
      </c>
      <c r="K289" s="2" t="s">
        <v>29</v>
      </c>
      <c r="L289" s="2" t="s">
        <v>29</v>
      </c>
      <c r="M289" s="27">
        <v>45401</v>
      </c>
      <c r="N289" s="70">
        <v>2.1</v>
      </c>
      <c r="P289" s="2" t="s">
        <v>54</v>
      </c>
      <c r="Q289" s="2" t="s">
        <v>54</v>
      </c>
      <c r="R289" s="27">
        <v>45401</v>
      </c>
      <c r="S289" s="70">
        <v>37</v>
      </c>
      <c r="U289" s="2" t="s">
        <v>29</v>
      </c>
      <c r="V289" s="2" t="s">
        <v>29</v>
      </c>
      <c r="W289" s="27">
        <v>45401</v>
      </c>
      <c r="X289" s="70">
        <v>41</v>
      </c>
      <c r="Z289" s="2" t="s">
        <v>53</v>
      </c>
      <c r="AA289" s="2" t="s">
        <v>52</v>
      </c>
      <c r="AB289" s="27">
        <v>45401</v>
      </c>
      <c r="AC289" s="70">
        <v>0</v>
      </c>
    </row>
    <row r="290" spans="1:29" x14ac:dyDescent="0.35">
      <c r="A290" s="2" t="s">
        <v>33</v>
      </c>
      <c r="B290" s="2" t="s">
        <v>32</v>
      </c>
      <c r="C290" s="27">
        <v>45402</v>
      </c>
      <c r="D290" s="70">
        <v>28.9</v>
      </c>
      <c r="F290" s="2" t="s">
        <v>29</v>
      </c>
      <c r="G290" s="2" t="s">
        <v>29</v>
      </c>
      <c r="H290" s="27">
        <v>45402</v>
      </c>
      <c r="I290" s="70">
        <v>11.9</v>
      </c>
      <c r="K290" s="2" t="s">
        <v>29</v>
      </c>
      <c r="L290" s="2" t="s">
        <v>29</v>
      </c>
      <c r="M290" s="27">
        <v>45402</v>
      </c>
      <c r="N290" s="70">
        <v>2.9</v>
      </c>
      <c r="P290" s="2" t="s">
        <v>54</v>
      </c>
      <c r="Q290" s="2" t="s">
        <v>54</v>
      </c>
      <c r="R290" s="27">
        <v>45402</v>
      </c>
      <c r="S290" s="70">
        <v>61</v>
      </c>
      <c r="U290" s="2" t="s">
        <v>29</v>
      </c>
      <c r="V290" s="2" t="s">
        <v>29</v>
      </c>
      <c r="W290" s="27">
        <v>45402</v>
      </c>
      <c r="X290" s="70">
        <v>40</v>
      </c>
      <c r="Z290" s="2" t="s">
        <v>53</v>
      </c>
      <c r="AA290" s="2" t="s">
        <v>52</v>
      </c>
      <c r="AB290" s="27">
        <v>45402</v>
      </c>
      <c r="AC290" s="70">
        <v>0</v>
      </c>
    </row>
    <row r="291" spans="1:29" x14ac:dyDescent="0.35">
      <c r="A291" s="2" t="s">
        <v>33</v>
      </c>
      <c r="B291" s="2" t="s">
        <v>32</v>
      </c>
      <c r="C291" s="27">
        <v>45403</v>
      </c>
      <c r="D291" s="70">
        <v>27.7</v>
      </c>
      <c r="F291" s="2" t="s">
        <v>29</v>
      </c>
      <c r="G291" s="2" t="s">
        <v>29</v>
      </c>
      <c r="H291" s="27">
        <v>45403</v>
      </c>
      <c r="I291" s="70">
        <v>10.9</v>
      </c>
      <c r="K291" s="2" t="s">
        <v>29</v>
      </c>
      <c r="L291" s="2" t="s">
        <v>29</v>
      </c>
      <c r="M291" s="27">
        <v>45403</v>
      </c>
      <c r="N291" s="70">
        <v>0.2</v>
      </c>
      <c r="P291" s="2" t="s">
        <v>54</v>
      </c>
      <c r="Q291" s="2" t="s">
        <v>54</v>
      </c>
      <c r="R291" s="27">
        <v>45403</v>
      </c>
      <c r="S291" s="70">
        <v>58</v>
      </c>
      <c r="U291" s="2" t="s">
        <v>29</v>
      </c>
      <c r="V291" s="2" t="s">
        <v>29</v>
      </c>
      <c r="W291" s="27">
        <v>45403</v>
      </c>
      <c r="X291" s="70">
        <v>45</v>
      </c>
      <c r="Z291" s="2" t="s">
        <v>53</v>
      </c>
      <c r="AA291" s="2" t="s">
        <v>52</v>
      </c>
      <c r="AB291" s="27">
        <v>45403</v>
      </c>
      <c r="AC291" s="70">
        <v>0</v>
      </c>
    </row>
    <row r="292" spans="1:29" x14ac:dyDescent="0.35">
      <c r="A292" s="2" t="s">
        <v>33</v>
      </c>
      <c r="B292" s="2" t="s">
        <v>32</v>
      </c>
      <c r="C292" s="27">
        <v>45404</v>
      </c>
      <c r="D292" s="70">
        <v>27.6</v>
      </c>
      <c r="F292" s="2" t="s">
        <v>29</v>
      </c>
      <c r="G292" s="2" t="s">
        <v>29</v>
      </c>
      <c r="H292" s="27">
        <v>45404</v>
      </c>
      <c r="I292" s="70">
        <v>10.1</v>
      </c>
      <c r="K292" s="2" t="s">
        <v>29</v>
      </c>
      <c r="L292" s="2" t="s">
        <v>29</v>
      </c>
      <c r="M292" s="27">
        <v>45404</v>
      </c>
      <c r="N292" s="70">
        <v>-1.8</v>
      </c>
      <c r="P292" s="2" t="s">
        <v>54</v>
      </c>
      <c r="Q292" s="2" t="s">
        <v>54</v>
      </c>
      <c r="R292" s="27">
        <v>45404</v>
      </c>
      <c r="S292" s="70">
        <v>74</v>
      </c>
      <c r="U292" s="2" t="s">
        <v>29</v>
      </c>
      <c r="V292" s="2" t="s">
        <v>29</v>
      </c>
      <c r="W292" s="27">
        <v>45404</v>
      </c>
      <c r="X292" s="70">
        <v>42</v>
      </c>
      <c r="Z292" s="2" t="s">
        <v>53</v>
      </c>
      <c r="AA292" s="2" t="s">
        <v>52</v>
      </c>
      <c r="AB292" s="27">
        <v>45404</v>
      </c>
      <c r="AC292" s="70">
        <v>0</v>
      </c>
    </row>
    <row r="293" spans="1:29" x14ac:dyDescent="0.35">
      <c r="A293" s="2" t="s">
        <v>33</v>
      </c>
      <c r="B293" s="2" t="s">
        <v>32</v>
      </c>
      <c r="C293" s="27">
        <v>45405</v>
      </c>
      <c r="D293" s="70">
        <v>23.9</v>
      </c>
      <c r="F293" s="2" t="s">
        <v>29</v>
      </c>
      <c r="G293" s="2" t="s">
        <v>29</v>
      </c>
      <c r="H293" s="27">
        <v>45405</v>
      </c>
      <c r="I293" s="70">
        <v>7</v>
      </c>
      <c r="K293" s="2" t="s">
        <v>29</v>
      </c>
      <c r="L293" s="2" t="s">
        <v>29</v>
      </c>
      <c r="M293" s="27">
        <v>45405</v>
      </c>
      <c r="N293" s="70">
        <v>-2.9</v>
      </c>
      <c r="P293" s="2" t="s">
        <v>54</v>
      </c>
      <c r="Q293" s="2" t="s">
        <v>54</v>
      </c>
      <c r="R293" s="27">
        <v>45405</v>
      </c>
      <c r="S293" s="70">
        <v>66</v>
      </c>
      <c r="U293" s="2" t="s">
        <v>29</v>
      </c>
      <c r="V293" s="2" t="s">
        <v>29</v>
      </c>
      <c r="W293" s="27">
        <v>45405</v>
      </c>
      <c r="X293" s="70">
        <v>29</v>
      </c>
      <c r="Z293" s="2" t="s">
        <v>53</v>
      </c>
      <c r="AA293" s="2" t="s">
        <v>52</v>
      </c>
      <c r="AB293" s="27">
        <v>45405</v>
      </c>
      <c r="AC293" s="70">
        <v>0</v>
      </c>
    </row>
    <row r="294" spans="1:29" x14ac:dyDescent="0.35">
      <c r="A294" s="2" t="s">
        <v>33</v>
      </c>
      <c r="B294" s="2" t="s">
        <v>32</v>
      </c>
      <c r="C294" s="27">
        <v>45406</v>
      </c>
      <c r="D294" s="70">
        <v>25.3</v>
      </c>
      <c r="F294" s="2" t="s">
        <v>29</v>
      </c>
      <c r="G294" s="2" t="s">
        <v>29</v>
      </c>
      <c r="H294" s="27">
        <v>45406</v>
      </c>
      <c r="I294" s="70">
        <v>9.1</v>
      </c>
      <c r="K294" s="2" t="s">
        <v>29</v>
      </c>
      <c r="L294" s="2" t="s">
        <v>29</v>
      </c>
      <c r="M294" s="27">
        <v>45406</v>
      </c>
      <c r="N294" s="70">
        <v>-2.1</v>
      </c>
      <c r="P294" s="2" t="s">
        <v>54</v>
      </c>
      <c r="Q294" s="2" t="s">
        <v>54</v>
      </c>
      <c r="R294" s="27">
        <v>45406</v>
      </c>
      <c r="S294" s="70">
        <v>50</v>
      </c>
      <c r="U294" s="2" t="s">
        <v>29</v>
      </c>
      <c r="V294" s="2" t="s">
        <v>29</v>
      </c>
      <c r="W294" s="27">
        <v>45406</v>
      </c>
      <c r="X294" s="70">
        <v>25</v>
      </c>
      <c r="Z294" s="2" t="s">
        <v>53</v>
      </c>
      <c r="AA294" s="2" t="s">
        <v>52</v>
      </c>
      <c r="AB294" s="27">
        <v>45406</v>
      </c>
      <c r="AC294" s="70">
        <v>0</v>
      </c>
    </row>
    <row r="295" spans="1:29" x14ac:dyDescent="0.35">
      <c r="A295" s="2" t="s">
        <v>33</v>
      </c>
      <c r="B295" s="2" t="s">
        <v>32</v>
      </c>
      <c r="C295" s="27">
        <v>45407</v>
      </c>
      <c r="D295" s="70">
        <v>24.2</v>
      </c>
      <c r="F295" s="2" t="s">
        <v>29</v>
      </c>
      <c r="G295" s="2" t="s">
        <v>29</v>
      </c>
      <c r="H295" s="27">
        <v>45407</v>
      </c>
      <c r="I295" s="70">
        <v>10.199999999999999</v>
      </c>
      <c r="K295" s="2" t="s">
        <v>29</v>
      </c>
      <c r="L295" s="2" t="s">
        <v>29</v>
      </c>
      <c r="M295" s="27">
        <v>45407</v>
      </c>
      <c r="N295" s="70">
        <v>-0.5</v>
      </c>
      <c r="P295" s="2" t="s">
        <v>54</v>
      </c>
      <c r="Q295" s="2" t="s">
        <v>54</v>
      </c>
      <c r="R295" s="27">
        <v>45407</v>
      </c>
      <c r="S295" s="70">
        <v>37</v>
      </c>
      <c r="U295" s="2" t="s">
        <v>29</v>
      </c>
      <c r="V295" s="2" t="s">
        <v>29</v>
      </c>
      <c r="W295" s="27">
        <v>45407</v>
      </c>
      <c r="X295" s="70">
        <v>34</v>
      </c>
      <c r="Z295" s="2" t="s">
        <v>53</v>
      </c>
      <c r="AA295" s="2" t="s">
        <v>52</v>
      </c>
      <c r="AB295" s="27">
        <v>45407</v>
      </c>
      <c r="AC295" s="70">
        <v>8.5</v>
      </c>
    </row>
    <row r="296" spans="1:29" x14ac:dyDescent="0.35">
      <c r="A296" s="2" t="s">
        <v>69</v>
      </c>
      <c r="B296" s="2" t="s">
        <v>52</v>
      </c>
      <c r="C296" s="27">
        <v>45394</v>
      </c>
      <c r="D296" s="70">
        <v>31.4</v>
      </c>
      <c r="F296" s="2" t="s">
        <v>51</v>
      </c>
      <c r="G296" s="2" t="s">
        <v>27</v>
      </c>
      <c r="H296" s="27">
        <v>45394</v>
      </c>
      <c r="I296" s="70">
        <v>14.6</v>
      </c>
      <c r="K296" s="2" t="s">
        <v>24</v>
      </c>
      <c r="L296" s="2" t="s">
        <v>23</v>
      </c>
      <c r="M296" s="27">
        <v>45394</v>
      </c>
      <c r="N296" s="70">
        <v>0.8</v>
      </c>
      <c r="P296" s="2" t="s">
        <v>24</v>
      </c>
      <c r="Q296" s="2" t="s">
        <v>23</v>
      </c>
      <c r="R296" s="27">
        <v>45394</v>
      </c>
      <c r="S296" s="70">
        <v>33</v>
      </c>
      <c r="U296" s="2" t="s">
        <v>35</v>
      </c>
      <c r="V296" s="2" t="s">
        <v>34</v>
      </c>
      <c r="W296" s="27">
        <v>45394</v>
      </c>
      <c r="X296" s="70">
        <v>21</v>
      </c>
      <c r="Z296" s="2" t="s">
        <v>59</v>
      </c>
      <c r="AA296" s="2" t="s">
        <v>52</v>
      </c>
      <c r="AB296" s="27">
        <v>45394</v>
      </c>
      <c r="AC296" s="70">
        <v>0</v>
      </c>
    </row>
    <row r="297" spans="1:29" x14ac:dyDescent="0.35">
      <c r="A297" s="2" t="s">
        <v>69</v>
      </c>
      <c r="B297" s="2" t="s">
        <v>52</v>
      </c>
      <c r="C297" s="27">
        <v>45395</v>
      </c>
      <c r="D297" s="70">
        <v>29.9</v>
      </c>
      <c r="F297" s="2" t="s">
        <v>51</v>
      </c>
      <c r="G297" s="2" t="s">
        <v>27</v>
      </c>
      <c r="H297" s="27">
        <v>45395</v>
      </c>
      <c r="I297" s="70">
        <v>13.7</v>
      </c>
      <c r="K297" s="2" t="s">
        <v>24</v>
      </c>
      <c r="L297" s="2" t="s">
        <v>23</v>
      </c>
      <c r="M297" s="27">
        <v>45395</v>
      </c>
      <c r="N297" s="70">
        <v>1.8</v>
      </c>
      <c r="P297" s="2" t="s">
        <v>24</v>
      </c>
      <c r="Q297" s="2" t="s">
        <v>23</v>
      </c>
      <c r="R297" s="27">
        <v>45395</v>
      </c>
      <c r="S297" s="70">
        <v>43</v>
      </c>
      <c r="U297" s="2" t="s">
        <v>35</v>
      </c>
      <c r="V297" s="2" t="s">
        <v>34</v>
      </c>
      <c r="W297" s="27">
        <v>45395</v>
      </c>
      <c r="X297" s="70">
        <v>25</v>
      </c>
      <c r="Z297" s="2" t="s">
        <v>59</v>
      </c>
      <c r="AA297" s="2" t="s">
        <v>52</v>
      </c>
      <c r="AB297" s="27">
        <v>45395</v>
      </c>
      <c r="AC297" s="70">
        <v>0</v>
      </c>
    </row>
    <row r="298" spans="1:29" x14ac:dyDescent="0.35">
      <c r="A298" s="2" t="s">
        <v>69</v>
      </c>
      <c r="B298" s="2" t="s">
        <v>52</v>
      </c>
      <c r="C298" s="27">
        <v>45396</v>
      </c>
      <c r="D298" s="70">
        <v>29.7</v>
      </c>
      <c r="F298" s="2" t="s">
        <v>51</v>
      </c>
      <c r="G298" s="2" t="s">
        <v>27</v>
      </c>
      <c r="H298" s="27">
        <v>45396</v>
      </c>
      <c r="I298" s="70">
        <v>15.5</v>
      </c>
      <c r="K298" s="2" t="s">
        <v>24</v>
      </c>
      <c r="L298" s="2" t="s">
        <v>23</v>
      </c>
      <c r="M298" s="27">
        <v>45396</v>
      </c>
      <c r="N298" s="70">
        <v>0.8</v>
      </c>
      <c r="P298" s="2" t="s">
        <v>24</v>
      </c>
      <c r="Q298" s="2" t="s">
        <v>23</v>
      </c>
      <c r="R298" s="27">
        <v>45396</v>
      </c>
      <c r="S298" s="70">
        <v>32</v>
      </c>
      <c r="U298" s="2" t="s">
        <v>35</v>
      </c>
      <c r="V298" s="2" t="s">
        <v>34</v>
      </c>
      <c r="W298" s="27">
        <v>45396</v>
      </c>
      <c r="X298" s="70">
        <v>32</v>
      </c>
      <c r="Z298" s="2" t="s">
        <v>59</v>
      </c>
      <c r="AA298" s="2" t="s">
        <v>52</v>
      </c>
      <c r="AB298" s="27">
        <v>45396</v>
      </c>
      <c r="AC298" s="70">
        <v>0</v>
      </c>
    </row>
    <row r="299" spans="1:29" x14ac:dyDescent="0.35">
      <c r="A299" s="2" t="s">
        <v>69</v>
      </c>
      <c r="B299" s="2" t="s">
        <v>52</v>
      </c>
      <c r="C299" s="27">
        <v>45397</v>
      </c>
      <c r="D299" s="70">
        <v>26.6</v>
      </c>
      <c r="F299" s="2" t="s">
        <v>51</v>
      </c>
      <c r="G299" s="2" t="s">
        <v>27</v>
      </c>
      <c r="H299" s="27">
        <v>45397</v>
      </c>
      <c r="I299" s="70">
        <v>13.5</v>
      </c>
      <c r="K299" s="2" t="s">
        <v>24</v>
      </c>
      <c r="L299" s="2" t="s">
        <v>23</v>
      </c>
      <c r="M299" s="27">
        <v>45397</v>
      </c>
      <c r="N299" s="70">
        <v>4.5</v>
      </c>
      <c r="P299" s="2" t="s">
        <v>24</v>
      </c>
      <c r="Q299" s="2" t="s">
        <v>23</v>
      </c>
      <c r="R299" s="27">
        <v>45397</v>
      </c>
      <c r="S299" s="70">
        <v>70</v>
      </c>
      <c r="U299" s="2" t="s">
        <v>35</v>
      </c>
      <c r="V299" s="2" t="s">
        <v>34</v>
      </c>
      <c r="W299" s="27">
        <v>45397</v>
      </c>
      <c r="X299" s="70">
        <v>20</v>
      </c>
      <c r="Z299" s="2" t="s">
        <v>59</v>
      </c>
      <c r="AA299" s="2" t="s">
        <v>52</v>
      </c>
      <c r="AB299" s="27">
        <v>45397</v>
      </c>
      <c r="AC299" s="70">
        <v>1</v>
      </c>
    </row>
    <row r="300" spans="1:29" x14ac:dyDescent="0.35">
      <c r="A300" s="2" t="s">
        <v>69</v>
      </c>
      <c r="B300" s="2" t="s">
        <v>52</v>
      </c>
      <c r="C300" s="27">
        <v>45398</v>
      </c>
      <c r="D300" s="70">
        <v>26</v>
      </c>
      <c r="F300" s="2" t="s">
        <v>51</v>
      </c>
      <c r="G300" s="2" t="s">
        <v>27</v>
      </c>
      <c r="H300" s="27">
        <v>45398</v>
      </c>
      <c r="I300" s="70">
        <v>15.9</v>
      </c>
      <c r="K300" s="2" t="s">
        <v>24</v>
      </c>
      <c r="L300" s="2" t="s">
        <v>23</v>
      </c>
      <c r="M300" s="27">
        <v>45398</v>
      </c>
      <c r="N300" s="70">
        <v>6.4</v>
      </c>
      <c r="P300" s="2" t="s">
        <v>24</v>
      </c>
      <c r="Q300" s="2" t="s">
        <v>23</v>
      </c>
      <c r="R300" s="27">
        <v>45398</v>
      </c>
      <c r="S300" s="70">
        <v>45</v>
      </c>
      <c r="U300" s="2" t="s">
        <v>35</v>
      </c>
      <c r="V300" s="2" t="s">
        <v>34</v>
      </c>
      <c r="W300" s="27">
        <v>45398</v>
      </c>
      <c r="X300" s="70">
        <v>31</v>
      </c>
      <c r="Z300" s="2" t="s">
        <v>59</v>
      </c>
      <c r="AA300" s="2" t="s">
        <v>52</v>
      </c>
      <c r="AB300" s="27">
        <v>45398</v>
      </c>
      <c r="AC300" s="70">
        <v>0.6</v>
      </c>
    </row>
    <row r="301" spans="1:29" x14ac:dyDescent="0.35">
      <c r="A301" s="2" t="s">
        <v>69</v>
      </c>
      <c r="B301" s="2" t="s">
        <v>52</v>
      </c>
      <c r="C301" s="27">
        <v>45399</v>
      </c>
      <c r="D301" s="70">
        <v>25.6</v>
      </c>
      <c r="F301" s="2" t="s">
        <v>51</v>
      </c>
      <c r="G301" s="2" t="s">
        <v>27</v>
      </c>
      <c r="H301" s="27">
        <v>45399</v>
      </c>
      <c r="I301" s="70">
        <v>15.6</v>
      </c>
      <c r="K301" s="2" t="s">
        <v>24</v>
      </c>
      <c r="L301" s="2" t="s">
        <v>23</v>
      </c>
      <c r="M301" s="27">
        <v>45399</v>
      </c>
      <c r="N301" s="70">
        <v>3.2</v>
      </c>
      <c r="P301" s="2" t="s">
        <v>24</v>
      </c>
      <c r="Q301" s="2" t="s">
        <v>23</v>
      </c>
      <c r="R301" s="27">
        <v>45399</v>
      </c>
      <c r="S301" s="70">
        <v>36</v>
      </c>
      <c r="U301" s="2" t="s">
        <v>35</v>
      </c>
      <c r="V301" s="2" t="s">
        <v>34</v>
      </c>
      <c r="W301" s="27">
        <v>45399</v>
      </c>
      <c r="X301" s="70">
        <v>28</v>
      </c>
      <c r="Z301" s="2" t="s">
        <v>59</v>
      </c>
      <c r="AA301" s="2" t="s">
        <v>52</v>
      </c>
      <c r="AB301" s="27">
        <v>45399</v>
      </c>
      <c r="AC301" s="70">
        <v>0</v>
      </c>
    </row>
    <row r="302" spans="1:29" x14ac:dyDescent="0.35">
      <c r="A302" s="2" t="s">
        <v>69</v>
      </c>
      <c r="B302" s="2" t="s">
        <v>52</v>
      </c>
      <c r="C302" s="27">
        <v>45400</v>
      </c>
      <c r="D302" s="70">
        <v>28.4</v>
      </c>
      <c r="F302" s="2" t="s">
        <v>51</v>
      </c>
      <c r="G302" s="2" t="s">
        <v>27</v>
      </c>
      <c r="H302" s="27">
        <v>45400</v>
      </c>
      <c r="I302" s="70">
        <v>15.1</v>
      </c>
      <c r="K302" s="2" t="s">
        <v>24</v>
      </c>
      <c r="L302" s="2" t="s">
        <v>23</v>
      </c>
      <c r="M302" s="27">
        <v>45400</v>
      </c>
      <c r="N302" s="70">
        <v>3</v>
      </c>
      <c r="P302" s="2" t="s">
        <v>24</v>
      </c>
      <c r="Q302" s="2" t="s">
        <v>23</v>
      </c>
      <c r="R302" s="27">
        <v>45400</v>
      </c>
      <c r="S302" s="70">
        <v>30</v>
      </c>
      <c r="U302" s="2" t="s">
        <v>35</v>
      </c>
      <c r="V302" s="2" t="s">
        <v>34</v>
      </c>
      <c r="W302" s="27">
        <v>45400</v>
      </c>
      <c r="X302" s="70">
        <v>37</v>
      </c>
      <c r="Z302" s="2" t="s">
        <v>59</v>
      </c>
      <c r="AA302" s="2" t="s">
        <v>52</v>
      </c>
      <c r="AB302" s="27">
        <v>45400</v>
      </c>
      <c r="AC302" s="70">
        <v>0</v>
      </c>
    </row>
    <row r="303" spans="1:29" x14ac:dyDescent="0.35">
      <c r="A303" s="2" t="s">
        <v>69</v>
      </c>
      <c r="B303" s="2" t="s">
        <v>52</v>
      </c>
      <c r="C303" s="27">
        <v>45401</v>
      </c>
      <c r="D303" s="70">
        <v>27.5</v>
      </c>
      <c r="F303" s="2" t="s">
        <v>51</v>
      </c>
      <c r="G303" s="2" t="s">
        <v>27</v>
      </c>
      <c r="H303" s="27">
        <v>45401</v>
      </c>
      <c r="I303" s="70">
        <v>15.4</v>
      </c>
      <c r="K303" s="2" t="s">
        <v>24</v>
      </c>
      <c r="L303" s="2" t="s">
        <v>23</v>
      </c>
      <c r="M303" s="27">
        <v>45401</v>
      </c>
      <c r="N303" s="70">
        <v>4.8</v>
      </c>
      <c r="P303" s="2" t="s">
        <v>24</v>
      </c>
      <c r="Q303" s="2" t="s">
        <v>23</v>
      </c>
      <c r="R303" s="27">
        <v>45401</v>
      </c>
      <c r="S303" s="70">
        <v>45</v>
      </c>
      <c r="U303" s="2" t="s">
        <v>35</v>
      </c>
      <c r="V303" s="2" t="s">
        <v>34</v>
      </c>
      <c r="W303" s="27">
        <v>45401</v>
      </c>
      <c r="X303" s="70">
        <v>42</v>
      </c>
      <c r="Z303" s="2" t="s">
        <v>59</v>
      </c>
      <c r="AA303" s="2" t="s">
        <v>52</v>
      </c>
      <c r="AB303" s="27">
        <v>45401</v>
      </c>
      <c r="AC303" s="70">
        <v>0</v>
      </c>
    </row>
    <row r="304" spans="1:29" x14ac:dyDescent="0.35">
      <c r="A304" s="2" t="s">
        <v>69</v>
      </c>
      <c r="B304" s="2" t="s">
        <v>52</v>
      </c>
      <c r="C304" s="27">
        <v>45402</v>
      </c>
      <c r="D304" s="70">
        <v>27.6</v>
      </c>
      <c r="F304" s="2" t="s">
        <v>51</v>
      </c>
      <c r="G304" s="2" t="s">
        <v>27</v>
      </c>
      <c r="H304" s="27">
        <v>45402</v>
      </c>
      <c r="I304" s="70">
        <v>13.7</v>
      </c>
      <c r="K304" s="2" t="s">
        <v>24</v>
      </c>
      <c r="L304" s="2" t="s">
        <v>23</v>
      </c>
      <c r="M304" s="27">
        <v>45402</v>
      </c>
      <c r="N304" s="70">
        <v>2.1</v>
      </c>
      <c r="P304" s="2" t="s">
        <v>24</v>
      </c>
      <c r="Q304" s="2" t="s">
        <v>23</v>
      </c>
      <c r="R304" s="27">
        <v>45402</v>
      </c>
      <c r="S304" s="70">
        <v>35</v>
      </c>
      <c r="U304" s="2" t="s">
        <v>35</v>
      </c>
      <c r="V304" s="2" t="s">
        <v>34</v>
      </c>
      <c r="W304" s="27">
        <v>45402</v>
      </c>
      <c r="X304" s="70">
        <v>23</v>
      </c>
      <c r="Z304" s="2" t="s">
        <v>59</v>
      </c>
      <c r="AA304" s="2" t="s">
        <v>52</v>
      </c>
      <c r="AB304" s="27">
        <v>45402</v>
      </c>
      <c r="AC304" s="70">
        <v>0</v>
      </c>
    </row>
    <row r="305" spans="1:29" x14ac:dyDescent="0.35">
      <c r="A305" s="2" t="s">
        <v>69</v>
      </c>
      <c r="B305" s="2" t="s">
        <v>52</v>
      </c>
      <c r="C305" s="27">
        <v>45403</v>
      </c>
      <c r="D305" s="70">
        <v>27.3</v>
      </c>
      <c r="F305" s="2" t="s">
        <v>51</v>
      </c>
      <c r="G305" s="2" t="s">
        <v>27</v>
      </c>
      <c r="H305" s="27">
        <v>45403</v>
      </c>
      <c r="I305" s="70">
        <v>10.8</v>
      </c>
      <c r="K305" s="2" t="s">
        <v>24</v>
      </c>
      <c r="L305" s="2" t="s">
        <v>23</v>
      </c>
      <c r="M305" s="27">
        <v>45403</v>
      </c>
      <c r="N305" s="70">
        <v>-1.4</v>
      </c>
      <c r="P305" s="2" t="s">
        <v>24</v>
      </c>
      <c r="Q305" s="2" t="s">
        <v>23</v>
      </c>
      <c r="R305" s="27">
        <v>45403</v>
      </c>
      <c r="S305" s="70">
        <v>33</v>
      </c>
      <c r="U305" s="2" t="s">
        <v>35</v>
      </c>
      <c r="V305" s="2" t="s">
        <v>34</v>
      </c>
      <c r="W305" s="27">
        <v>45403</v>
      </c>
      <c r="X305" s="70">
        <v>28</v>
      </c>
      <c r="Z305" s="2" t="s">
        <v>59</v>
      </c>
      <c r="AA305" s="2" t="s">
        <v>52</v>
      </c>
      <c r="AB305" s="27">
        <v>45403</v>
      </c>
      <c r="AC305" s="70">
        <v>0</v>
      </c>
    </row>
    <row r="306" spans="1:29" x14ac:dyDescent="0.35">
      <c r="A306" s="2" t="s">
        <v>69</v>
      </c>
      <c r="B306" s="2" t="s">
        <v>52</v>
      </c>
      <c r="C306" s="27">
        <v>45404</v>
      </c>
      <c r="D306" s="70">
        <v>26.5</v>
      </c>
      <c r="F306" s="2" t="s">
        <v>51</v>
      </c>
      <c r="G306" s="2" t="s">
        <v>27</v>
      </c>
      <c r="H306" s="27">
        <v>45404</v>
      </c>
      <c r="I306" s="70">
        <v>12.3</v>
      </c>
      <c r="K306" s="2" t="s">
        <v>24</v>
      </c>
      <c r="L306" s="2" t="s">
        <v>23</v>
      </c>
      <c r="M306" s="27">
        <v>45404</v>
      </c>
      <c r="N306" s="70">
        <v>4</v>
      </c>
      <c r="P306" s="2" t="s">
        <v>24</v>
      </c>
      <c r="Q306" s="2" t="s">
        <v>23</v>
      </c>
      <c r="R306" s="27">
        <v>45404</v>
      </c>
      <c r="S306" s="70">
        <v>42</v>
      </c>
      <c r="U306" s="2" t="s">
        <v>35</v>
      </c>
      <c r="V306" s="2" t="s">
        <v>34</v>
      </c>
      <c r="W306" s="27">
        <v>45404</v>
      </c>
      <c r="X306" s="70">
        <v>41</v>
      </c>
      <c r="Z306" s="2" t="s">
        <v>59</v>
      </c>
      <c r="AA306" s="2" t="s">
        <v>52</v>
      </c>
      <c r="AB306" s="27">
        <v>45404</v>
      </c>
      <c r="AC306" s="70">
        <v>0</v>
      </c>
    </row>
    <row r="307" spans="1:29" x14ac:dyDescent="0.35">
      <c r="A307" s="2" t="s">
        <v>69</v>
      </c>
      <c r="B307" s="2" t="s">
        <v>52</v>
      </c>
      <c r="C307" s="27">
        <v>45405</v>
      </c>
      <c r="D307" s="70">
        <v>24</v>
      </c>
      <c r="F307" s="2" t="s">
        <v>51</v>
      </c>
      <c r="G307" s="2" t="s">
        <v>27</v>
      </c>
      <c r="H307" s="27">
        <v>45405</v>
      </c>
      <c r="I307" s="70">
        <v>8.9</v>
      </c>
      <c r="K307" s="2" t="s">
        <v>24</v>
      </c>
      <c r="L307" s="2" t="s">
        <v>23</v>
      </c>
      <c r="M307" s="27">
        <v>45405</v>
      </c>
      <c r="N307" s="70">
        <v>-2.8</v>
      </c>
      <c r="P307" s="2" t="s">
        <v>24</v>
      </c>
      <c r="Q307" s="2" t="s">
        <v>23</v>
      </c>
      <c r="R307" s="27">
        <v>45405</v>
      </c>
      <c r="S307" s="70">
        <v>49</v>
      </c>
      <c r="U307" s="2" t="s">
        <v>35</v>
      </c>
      <c r="V307" s="2" t="s">
        <v>34</v>
      </c>
      <c r="W307" s="27">
        <v>45405</v>
      </c>
      <c r="X307" s="70">
        <v>31</v>
      </c>
      <c r="Z307" s="2" t="s">
        <v>59</v>
      </c>
      <c r="AA307" s="2" t="s">
        <v>52</v>
      </c>
      <c r="AB307" s="27">
        <v>45405</v>
      </c>
      <c r="AC307" s="70">
        <v>0.8</v>
      </c>
    </row>
    <row r="308" spans="1:29" x14ac:dyDescent="0.35">
      <c r="A308" s="2" t="s">
        <v>69</v>
      </c>
      <c r="B308" s="2" t="s">
        <v>52</v>
      </c>
      <c r="C308" s="27">
        <v>45406</v>
      </c>
      <c r="D308" s="70">
        <v>22.7</v>
      </c>
      <c r="F308" s="2" t="s">
        <v>51</v>
      </c>
      <c r="G308" s="2" t="s">
        <v>27</v>
      </c>
      <c r="H308" s="27">
        <v>45406</v>
      </c>
      <c r="I308" s="70">
        <v>9.1999999999999993</v>
      </c>
      <c r="K308" s="2" t="s">
        <v>24</v>
      </c>
      <c r="L308" s="2" t="s">
        <v>23</v>
      </c>
      <c r="M308" s="27">
        <v>45406</v>
      </c>
      <c r="N308" s="70">
        <v>-2.7</v>
      </c>
      <c r="P308" s="2" t="s">
        <v>24</v>
      </c>
      <c r="Q308" s="2" t="s">
        <v>23</v>
      </c>
      <c r="R308" s="27">
        <v>45406</v>
      </c>
      <c r="S308" s="70">
        <v>42</v>
      </c>
      <c r="U308" s="2" t="s">
        <v>35</v>
      </c>
      <c r="V308" s="2" t="s">
        <v>34</v>
      </c>
      <c r="W308" s="27">
        <v>45406</v>
      </c>
      <c r="X308" s="70">
        <v>33</v>
      </c>
      <c r="Z308" s="2" t="s">
        <v>59</v>
      </c>
      <c r="AA308" s="2" t="s">
        <v>52</v>
      </c>
      <c r="AB308" s="27">
        <v>45406</v>
      </c>
      <c r="AC308" s="70">
        <v>0</v>
      </c>
    </row>
    <row r="309" spans="1:29" x14ac:dyDescent="0.35">
      <c r="A309" s="2" t="s">
        <v>69</v>
      </c>
      <c r="B309" s="2" t="s">
        <v>52</v>
      </c>
      <c r="C309" s="27">
        <v>45407</v>
      </c>
      <c r="D309" s="70">
        <v>18.3</v>
      </c>
      <c r="F309" s="2" t="s">
        <v>51</v>
      </c>
      <c r="G309" s="2" t="s">
        <v>27</v>
      </c>
      <c r="H309" s="27">
        <v>45407</v>
      </c>
      <c r="I309" s="70">
        <v>11.5</v>
      </c>
      <c r="K309" s="2" t="s">
        <v>24</v>
      </c>
      <c r="L309" s="2" t="s">
        <v>23</v>
      </c>
      <c r="M309" s="27">
        <v>45407</v>
      </c>
      <c r="N309" s="70">
        <v>-0.1</v>
      </c>
      <c r="P309" s="2" t="s">
        <v>24</v>
      </c>
      <c r="Q309" s="2" t="s">
        <v>23</v>
      </c>
      <c r="R309" s="27">
        <v>45407</v>
      </c>
      <c r="S309" s="70">
        <v>47</v>
      </c>
      <c r="U309" s="2" t="s">
        <v>35</v>
      </c>
      <c r="V309" s="2" t="s">
        <v>34</v>
      </c>
      <c r="W309" s="27">
        <v>45407</v>
      </c>
      <c r="X309" s="70">
        <v>32</v>
      </c>
      <c r="Z309" s="2" t="s">
        <v>59</v>
      </c>
      <c r="AA309" s="2" t="s">
        <v>52</v>
      </c>
      <c r="AB309" s="27">
        <v>45407</v>
      </c>
      <c r="AC309" s="70">
        <v>8.1999999999999993</v>
      </c>
    </row>
    <row r="310" spans="1:29" x14ac:dyDescent="0.35">
      <c r="A310" s="2" t="s">
        <v>39</v>
      </c>
      <c r="B310" s="2" t="s">
        <v>39</v>
      </c>
      <c r="C310" s="27">
        <v>45394</v>
      </c>
      <c r="D310" s="70">
        <v>31.4</v>
      </c>
      <c r="F310" s="2" t="s">
        <v>59</v>
      </c>
      <c r="G310" s="2" t="s">
        <v>52</v>
      </c>
      <c r="H310" s="27">
        <v>45394</v>
      </c>
      <c r="I310" s="70">
        <v>15.9</v>
      </c>
      <c r="K310" s="2" t="s">
        <v>70</v>
      </c>
      <c r="L310" s="2" t="s">
        <v>30</v>
      </c>
      <c r="M310" s="27">
        <v>45394</v>
      </c>
      <c r="N310" s="70">
        <v>5.2</v>
      </c>
      <c r="P310" s="2" t="s">
        <v>77</v>
      </c>
      <c r="Q310" s="2" t="s">
        <v>25</v>
      </c>
      <c r="R310" s="27">
        <v>45394</v>
      </c>
      <c r="S310" s="70">
        <v>37</v>
      </c>
      <c r="U310" s="2" t="s">
        <v>37</v>
      </c>
      <c r="V310" s="2" t="s">
        <v>32</v>
      </c>
      <c r="W310" s="27">
        <v>45394</v>
      </c>
      <c r="X310" s="70">
        <v>30</v>
      </c>
      <c r="Z310" s="2" t="s">
        <v>57</v>
      </c>
      <c r="AA310" s="2" t="s">
        <v>30</v>
      </c>
      <c r="AB310" s="27">
        <v>45394</v>
      </c>
      <c r="AC310" s="70">
        <v>0</v>
      </c>
    </row>
    <row r="311" spans="1:29" x14ac:dyDescent="0.35">
      <c r="A311" s="2" t="s">
        <v>39</v>
      </c>
      <c r="B311" s="2" t="s">
        <v>39</v>
      </c>
      <c r="C311" s="27">
        <v>45395</v>
      </c>
      <c r="D311" s="70">
        <v>30.1</v>
      </c>
      <c r="F311" s="2" t="s">
        <v>59</v>
      </c>
      <c r="G311" s="2" t="s">
        <v>52</v>
      </c>
      <c r="H311" s="27">
        <v>45395</v>
      </c>
      <c r="I311" s="70">
        <v>15.8</v>
      </c>
      <c r="K311" s="2" t="s">
        <v>70</v>
      </c>
      <c r="L311" s="2" t="s">
        <v>30</v>
      </c>
      <c r="M311" s="27">
        <v>45395</v>
      </c>
      <c r="N311" s="70">
        <v>6.1</v>
      </c>
      <c r="P311" s="2" t="s">
        <v>77</v>
      </c>
      <c r="Q311" s="2" t="s">
        <v>25</v>
      </c>
      <c r="R311" s="27">
        <v>45395</v>
      </c>
      <c r="S311" s="70">
        <v>40</v>
      </c>
      <c r="U311" s="2" t="s">
        <v>37</v>
      </c>
      <c r="V311" s="2" t="s">
        <v>32</v>
      </c>
      <c r="W311" s="27">
        <v>45395</v>
      </c>
      <c r="X311" s="70">
        <v>22</v>
      </c>
      <c r="Z311" s="2" t="s">
        <v>57</v>
      </c>
      <c r="AA311" s="2" t="s">
        <v>30</v>
      </c>
      <c r="AB311" s="27">
        <v>45395</v>
      </c>
      <c r="AC311" s="70">
        <v>0</v>
      </c>
    </row>
    <row r="312" spans="1:29" x14ac:dyDescent="0.35">
      <c r="A312" s="2" t="s">
        <v>39</v>
      </c>
      <c r="B312" s="2" t="s">
        <v>39</v>
      </c>
      <c r="C312" s="27">
        <v>45396</v>
      </c>
      <c r="D312" s="70">
        <v>28</v>
      </c>
      <c r="F312" s="2" t="s">
        <v>59</v>
      </c>
      <c r="G312" s="2" t="s">
        <v>52</v>
      </c>
      <c r="H312" s="27">
        <v>45396</v>
      </c>
      <c r="I312" s="70">
        <v>14.4</v>
      </c>
      <c r="K312" s="2" t="s">
        <v>70</v>
      </c>
      <c r="L312" s="2" t="s">
        <v>30</v>
      </c>
      <c r="M312" s="27">
        <v>45396</v>
      </c>
      <c r="N312" s="70">
        <v>7.6</v>
      </c>
      <c r="P312" s="2" t="s">
        <v>77</v>
      </c>
      <c r="Q312" s="2" t="s">
        <v>25</v>
      </c>
      <c r="R312" s="27">
        <v>45396</v>
      </c>
      <c r="S312" s="70">
        <v>41</v>
      </c>
      <c r="U312" s="2" t="s">
        <v>37</v>
      </c>
      <c r="V312" s="2" t="s">
        <v>32</v>
      </c>
      <c r="W312" s="27">
        <v>45396</v>
      </c>
      <c r="X312" s="70">
        <v>24</v>
      </c>
      <c r="Z312" s="2" t="s">
        <v>57</v>
      </c>
      <c r="AA312" s="2" t="s">
        <v>30</v>
      </c>
      <c r="AB312" s="27">
        <v>45396</v>
      </c>
      <c r="AC312" s="70">
        <v>0.2</v>
      </c>
    </row>
    <row r="313" spans="1:29" x14ac:dyDescent="0.35">
      <c r="A313" s="2" t="s">
        <v>39</v>
      </c>
      <c r="B313" s="2" t="s">
        <v>39</v>
      </c>
      <c r="C313" s="27">
        <v>45397</v>
      </c>
      <c r="D313" s="70">
        <v>18</v>
      </c>
      <c r="F313" s="2" t="s">
        <v>59</v>
      </c>
      <c r="G313" s="2" t="s">
        <v>52</v>
      </c>
      <c r="H313" s="27">
        <v>45397</v>
      </c>
      <c r="I313" s="70">
        <v>11</v>
      </c>
      <c r="K313" s="2" t="s">
        <v>70</v>
      </c>
      <c r="L313" s="2" t="s">
        <v>30</v>
      </c>
      <c r="M313" s="27">
        <v>45397</v>
      </c>
      <c r="N313" s="70">
        <v>6.3</v>
      </c>
      <c r="P313" s="2" t="s">
        <v>77</v>
      </c>
      <c r="Q313" s="2" t="s">
        <v>25</v>
      </c>
      <c r="R313" s="27">
        <v>45397</v>
      </c>
      <c r="S313" s="70">
        <v>30</v>
      </c>
      <c r="U313" s="2" t="s">
        <v>37</v>
      </c>
      <c r="V313" s="2" t="s">
        <v>32</v>
      </c>
      <c r="W313" s="27">
        <v>45397</v>
      </c>
      <c r="X313" s="70">
        <v>24</v>
      </c>
      <c r="Z313" s="2" t="s">
        <v>57</v>
      </c>
      <c r="AA313" s="2" t="s">
        <v>30</v>
      </c>
      <c r="AB313" s="27">
        <v>45397</v>
      </c>
      <c r="AC313" s="70">
        <v>0</v>
      </c>
    </row>
    <row r="314" spans="1:29" x14ac:dyDescent="0.35">
      <c r="A314" s="2" t="s">
        <v>39</v>
      </c>
      <c r="B314" s="2" t="s">
        <v>39</v>
      </c>
      <c r="C314" s="27">
        <v>45398</v>
      </c>
      <c r="D314" s="70">
        <v>15.5</v>
      </c>
      <c r="F314" s="2" t="s">
        <v>59</v>
      </c>
      <c r="G314" s="2" t="s">
        <v>52</v>
      </c>
      <c r="H314" s="27">
        <v>45398</v>
      </c>
      <c r="I314" s="70">
        <v>11.6</v>
      </c>
      <c r="K314" s="2" t="s">
        <v>70</v>
      </c>
      <c r="L314" s="2" t="s">
        <v>30</v>
      </c>
      <c r="M314" s="27">
        <v>45398</v>
      </c>
      <c r="N314" s="70">
        <v>3.6</v>
      </c>
      <c r="P314" s="2" t="s">
        <v>77</v>
      </c>
      <c r="Q314" s="2" t="s">
        <v>25</v>
      </c>
      <c r="R314" s="27">
        <v>45398</v>
      </c>
      <c r="S314" s="70">
        <v>44</v>
      </c>
      <c r="U314" s="2" t="s">
        <v>37</v>
      </c>
      <c r="V314" s="2" t="s">
        <v>32</v>
      </c>
      <c r="W314" s="27">
        <v>45398</v>
      </c>
      <c r="X314" s="70">
        <v>29</v>
      </c>
      <c r="Z314" s="2" t="s">
        <v>57</v>
      </c>
      <c r="AA314" s="2" t="s">
        <v>30</v>
      </c>
      <c r="AB314" s="27">
        <v>45398</v>
      </c>
      <c r="AC314" s="70">
        <v>0</v>
      </c>
    </row>
    <row r="315" spans="1:29" x14ac:dyDescent="0.35">
      <c r="A315" s="2" t="s">
        <v>39</v>
      </c>
      <c r="B315" s="2" t="s">
        <v>39</v>
      </c>
      <c r="C315" s="27">
        <v>45399</v>
      </c>
      <c r="D315" s="70">
        <v>16.600000000000001</v>
      </c>
      <c r="F315" s="2" t="s">
        <v>59</v>
      </c>
      <c r="G315" s="2" t="s">
        <v>52</v>
      </c>
      <c r="H315" s="27">
        <v>45399</v>
      </c>
      <c r="I315" s="70">
        <v>10.199999999999999</v>
      </c>
      <c r="K315" s="2" t="s">
        <v>70</v>
      </c>
      <c r="L315" s="2" t="s">
        <v>30</v>
      </c>
      <c r="M315" s="27">
        <v>45399</v>
      </c>
      <c r="N315" s="70">
        <v>3.6</v>
      </c>
      <c r="P315" s="2" t="s">
        <v>77</v>
      </c>
      <c r="Q315" s="2" t="s">
        <v>25</v>
      </c>
      <c r="R315" s="27">
        <v>45399</v>
      </c>
      <c r="S315" s="70">
        <v>68</v>
      </c>
      <c r="U315" s="2" t="s">
        <v>37</v>
      </c>
      <c r="V315" s="2" t="s">
        <v>32</v>
      </c>
      <c r="W315" s="27">
        <v>45399</v>
      </c>
      <c r="X315" s="70">
        <v>36</v>
      </c>
      <c r="Z315" s="2" t="s">
        <v>57</v>
      </c>
      <c r="AA315" s="2" t="s">
        <v>30</v>
      </c>
      <c r="AB315" s="27">
        <v>45399</v>
      </c>
      <c r="AC315" s="70">
        <v>0</v>
      </c>
    </row>
    <row r="316" spans="1:29" x14ac:dyDescent="0.35">
      <c r="A316" s="2" t="s">
        <v>39</v>
      </c>
      <c r="B316" s="2" t="s">
        <v>39</v>
      </c>
      <c r="C316" s="27">
        <v>45400</v>
      </c>
      <c r="D316" s="70">
        <v>16.2</v>
      </c>
      <c r="F316" s="2" t="s">
        <v>59</v>
      </c>
      <c r="G316" s="2" t="s">
        <v>52</v>
      </c>
      <c r="H316" s="27">
        <v>45400</v>
      </c>
      <c r="I316" s="70">
        <v>11.6</v>
      </c>
      <c r="K316" s="2" t="s">
        <v>70</v>
      </c>
      <c r="L316" s="2" t="s">
        <v>30</v>
      </c>
      <c r="M316" s="27">
        <v>45400</v>
      </c>
      <c r="N316" s="70">
        <v>0.8</v>
      </c>
      <c r="P316" s="2" t="s">
        <v>77</v>
      </c>
      <c r="Q316" s="2" t="s">
        <v>25</v>
      </c>
      <c r="R316" s="27">
        <v>45400</v>
      </c>
      <c r="S316" s="70">
        <v>40</v>
      </c>
      <c r="U316" s="2" t="s">
        <v>37</v>
      </c>
      <c r="V316" s="2" t="s">
        <v>32</v>
      </c>
      <c r="W316" s="27">
        <v>45400</v>
      </c>
      <c r="X316" s="70">
        <v>31</v>
      </c>
      <c r="Z316" s="2" t="s">
        <v>57</v>
      </c>
      <c r="AA316" s="2" t="s">
        <v>30</v>
      </c>
      <c r="AB316" s="27">
        <v>45400</v>
      </c>
      <c r="AC316" s="70">
        <v>0</v>
      </c>
    </row>
    <row r="317" spans="1:29" x14ac:dyDescent="0.35">
      <c r="A317" s="2" t="s">
        <v>39</v>
      </c>
      <c r="B317" s="2" t="s">
        <v>39</v>
      </c>
      <c r="C317" s="27">
        <v>45401</v>
      </c>
      <c r="D317" s="70">
        <v>23.1</v>
      </c>
      <c r="F317" s="2" t="s">
        <v>59</v>
      </c>
      <c r="G317" s="2" t="s">
        <v>52</v>
      </c>
      <c r="H317" s="27">
        <v>45401</v>
      </c>
      <c r="I317" s="70">
        <v>9.5</v>
      </c>
      <c r="K317" s="2" t="s">
        <v>70</v>
      </c>
      <c r="L317" s="2" t="s">
        <v>30</v>
      </c>
      <c r="M317" s="27">
        <v>45401</v>
      </c>
      <c r="N317" s="70">
        <v>0</v>
      </c>
      <c r="P317" s="2" t="s">
        <v>77</v>
      </c>
      <c r="Q317" s="2" t="s">
        <v>25</v>
      </c>
      <c r="R317" s="27">
        <v>45401</v>
      </c>
      <c r="S317" s="70">
        <v>43</v>
      </c>
      <c r="U317" s="2" t="s">
        <v>37</v>
      </c>
      <c r="V317" s="2" t="s">
        <v>32</v>
      </c>
      <c r="W317" s="27">
        <v>45401</v>
      </c>
      <c r="X317" s="70">
        <v>39</v>
      </c>
      <c r="Z317" s="2" t="s">
        <v>57</v>
      </c>
      <c r="AA317" s="2" t="s">
        <v>30</v>
      </c>
      <c r="AB317" s="27">
        <v>45401</v>
      </c>
      <c r="AC317" s="70">
        <v>0</v>
      </c>
    </row>
    <row r="318" spans="1:29" x14ac:dyDescent="0.35">
      <c r="A318" s="2" t="s">
        <v>39</v>
      </c>
      <c r="B318" s="2" t="s">
        <v>39</v>
      </c>
      <c r="C318" s="27">
        <v>45402</v>
      </c>
      <c r="D318" s="70">
        <v>21.3</v>
      </c>
      <c r="F318" s="2" t="s">
        <v>59</v>
      </c>
      <c r="G318" s="2" t="s">
        <v>52</v>
      </c>
      <c r="H318" s="27">
        <v>45402</v>
      </c>
      <c r="I318" s="70">
        <v>12.3</v>
      </c>
      <c r="K318" s="2" t="s">
        <v>70</v>
      </c>
      <c r="L318" s="2" t="s">
        <v>30</v>
      </c>
      <c r="M318" s="27">
        <v>45402</v>
      </c>
      <c r="N318" s="70">
        <v>4.0999999999999996</v>
      </c>
      <c r="P318" s="2" t="s">
        <v>77</v>
      </c>
      <c r="Q318" s="2" t="s">
        <v>25</v>
      </c>
      <c r="R318" s="27">
        <v>45402</v>
      </c>
      <c r="S318" s="70">
        <v>39</v>
      </c>
      <c r="U318" s="2" t="s">
        <v>37</v>
      </c>
      <c r="V318" s="2" t="s">
        <v>32</v>
      </c>
      <c r="W318" s="27">
        <v>45402</v>
      </c>
      <c r="X318" s="70">
        <v>31</v>
      </c>
      <c r="Z318" s="2" t="s">
        <v>57</v>
      </c>
      <c r="AA318" s="2" t="s">
        <v>30</v>
      </c>
      <c r="AB318" s="27">
        <v>45402</v>
      </c>
      <c r="AC318" s="70">
        <v>0</v>
      </c>
    </row>
    <row r="319" spans="1:29" x14ac:dyDescent="0.35">
      <c r="A319" s="2" t="s">
        <v>39</v>
      </c>
      <c r="B319" s="2" t="s">
        <v>39</v>
      </c>
      <c r="C319" s="27">
        <v>45403</v>
      </c>
      <c r="D319" s="70">
        <v>17.899999999999999</v>
      </c>
      <c r="F319" s="2" t="s">
        <v>59</v>
      </c>
      <c r="G319" s="2" t="s">
        <v>52</v>
      </c>
      <c r="H319" s="27">
        <v>45403</v>
      </c>
      <c r="I319" s="70">
        <v>11.2</v>
      </c>
      <c r="K319" s="2" t="s">
        <v>70</v>
      </c>
      <c r="L319" s="2" t="s">
        <v>30</v>
      </c>
      <c r="M319" s="27">
        <v>45403</v>
      </c>
      <c r="N319" s="70">
        <v>0.8</v>
      </c>
      <c r="P319" s="2" t="s">
        <v>77</v>
      </c>
      <c r="Q319" s="2" t="s">
        <v>25</v>
      </c>
      <c r="R319" s="27">
        <v>45403</v>
      </c>
      <c r="S319" s="70">
        <v>44</v>
      </c>
      <c r="U319" s="2" t="s">
        <v>37</v>
      </c>
      <c r="V319" s="2" t="s">
        <v>32</v>
      </c>
      <c r="W319" s="27">
        <v>45403</v>
      </c>
      <c r="X319" s="70">
        <v>35</v>
      </c>
      <c r="Z319" s="2" t="s">
        <v>57</v>
      </c>
      <c r="AA319" s="2" t="s">
        <v>30</v>
      </c>
      <c r="AB319" s="27">
        <v>45403</v>
      </c>
      <c r="AC319" s="70">
        <v>0</v>
      </c>
    </row>
    <row r="320" spans="1:29" x14ac:dyDescent="0.35">
      <c r="A320" s="2" t="s">
        <v>39</v>
      </c>
      <c r="B320" s="2" t="s">
        <v>39</v>
      </c>
      <c r="C320" s="27">
        <v>45404</v>
      </c>
      <c r="D320" s="70">
        <v>15.1</v>
      </c>
      <c r="F320" s="2" t="s">
        <v>59</v>
      </c>
      <c r="G320" s="2" t="s">
        <v>52</v>
      </c>
      <c r="H320" s="27">
        <v>45404</v>
      </c>
      <c r="I320" s="70">
        <v>10.9</v>
      </c>
      <c r="K320" s="2" t="s">
        <v>70</v>
      </c>
      <c r="L320" s="2" t="s">
        <v>30</v>
      </c>
      <c r="M320" s="27">
        <v>45404</v>
      </c>
      <c r="N320" s="70">
        <v>-0.6</v>
      </c>
      <c r="P320" s="2" t="s">
        <v>77</v>
      </c>
      <c r="Q320" s="2" t="s">
        <v>25</v>
      </c>
      <c r="R320" s="27">
        <v>45404</v>
      </c>
      <c r="S320" s="70">
        <v>48</v>
      </c>
      <c r="U320" s="2" t="s">
        <v>37</v>
      </c>
      <c r="V320" s="2" t="s">
        <v>32</v>
      </c>
      <c r="W320" s="27">
        <v>45404</v>
      </c>
      <c r="X320" s="70">
        <v>42</v>
      </c>
      <c r="Z320" s="2" t="s">
        <v>57</v>
      </c>
      <c r="AA320" s="2" t="s">
        <v>30</v>
      </c>
      <c r="AB320" s="27">
        <v>45404</v>
      </c>
      <c r="AC320" s="70">
        <v>0</v>
      </c>
    </row>
    <row r="321" spans="1:29" x14ac:dyDescent="0.35">
      <c r="A321" s="2" t="s">
        <v>39</v>
      </c>
      <c r="B321" s="2" t="s">
        <v>39</v>
      </c>
      <c r="C321" s="27">
        <v>45405</v>
      </c>
      <c r="D321" s="70">
        <v>14.9</v>
      </c>
      <c r="F321" s="2" t="s">
        <v>59</v>
      </c>
      <c r="G321" s="2" t="s">
        <v>52</v>
      </c>
      <c r="H321" s="27">
        <v>45405</v>
      </c>
      <c r="I321" s="70">
        <v>7.1</v>
      </c>
      <c r="K321" s="2" t="s">
        <v>70</v>
      </c>
      <c r="L321" s="2" t="s">
        <v>30</v>
      </c>
      <c r="M321" s="27">
        <v>45405</v>
      </c>
      <c r="N321" s="70">
        <v>-2.6</v>
      </c>
      <c r="P321" s="2" t="s">
        <v>77</v>
      </c>
      <c r="Q321" s="2" t="s">
        <v>25</v>
      </c>
      <c r="R321" s="27">
        <v>45405</v>
      </c>
      <c r="S321" s="70">
        <v>58</v>
      </c>
      <c r="U321" s="2" t="s">
        <v>37</v>
      </c>
      <c r="V321" s="2" t="s">
        <v>32</v>
      </c>
      <c r="W321" s="27">
        <v>45405</v>
      </c>
      <c r="X321" s="70">
        <v>37</v>
      </c>
      <c r="Z321" s="2" t="s">
        <v>57</v>
      </c>
      <c r="AA321" s="2" t="s">
        <v>30</v>
      </c>
      <c r="AB321" s="27">
        <v>45405</v>
      </c>
      <c r="AC321" s="70">
        <v>7</v>
      </c>
    </row>
    <row r="322" spans="1:29" x14ac:dyDescent="0.35">
      <c r="A322" s="2" t="s">
        <v>39</v>
      </c>
      <c r="B322" s="2" t="s">
        <v>39</v>
      </c>
      <c r="C322" s="27">
        <v>45406</v>
      </c>
      <c r="D322" s="70">
        <v>16.5</v>
      </c>
      <c r="F322" s="2" t="s">
        <v>59</v>
      </c>
      <c r="G322" s="2" t="s">
        <v>52</v>
      </c>
      <c r="H322" s="27">
        <v>45406</v>
      </c>
      <c r="I322" s="70">
        <v>7.7</v>
      </c>
      <c r="K322" s="2" t="s">
        <v>70</v>
      </c>
      <c r="L322" s="2" t="s">
        <v>30</v>
      </c>
      <c r="M322" s="27">
        <v>45406</v>
      </c>
      <c r="N322" s="70">
        <v>-1</v>
      </c>
      <c r="P322" s="2" t="s">
        <v>77</v>
      </c>
      <c r="Q322" s="2" t="s">
        <v>25</v>
      </c>
      <c r="R322" s="27">
        <v>45406</v>
      </c>
      <c r="S322" s="70">
        <v>67</v>
      </c>
      <c r="U322" s="2" t="s">
        <v>37</v>
      </c>
      <c r="V322" s="2" t="s">
        <v>32</v>
      </c>
      <c r="W322" s="27">
        <v>45406</v>
      </c>
      <c r="X322" s="70">
        <v>29</v>
      </c>
      <c r="Z322" s="2" t="s">
        <v>57</v>
      </c>
      <c r="AA322" s="2" t="s">
        <v>30</v>
      </c>
      <c r="AB322" s="27">
        <v>45406</v>
      </c>
      <c r="AC322" s="70">
        <v>0.2</v>
      </c>
    </row>
    <row r="323" spans="1:29" x14ac:dyDescent="0.35">
      <c r="A323" s="2" t="s">
        <v>39</v>
      </c>
      <c r="B323" s="2" t="s">
        <v>39</v>
      </c>
      <c r="C323" s="27">
        <v>45407</v>
      </c>
      <c r="D323" s="70">
        <v>15.5</v>
      </c>
      <c r="F323" s="2" t="s">
        <v>59</v>
      </c>
      <c r="G323" s="2" t="s">
        <v>52</v>
      </c>
      <c r="H323" s="27">
        <v>45407</v>
      </c>
      <c r="I323" s="70">
        <v>10.4</v>
      </c>
      <c r="K323" s="2" t="s">
        <v>70</v>
      </c>
      <c r="L323" s="2" t="s">
        <v>30</v>
      </c>
      <c r="M323" s="27">
        <v>45407</v>
      </c>
      <c r="N323" s="70">
        <v>0.7</v>
      </c>
      <c r="P323" s="2" t="s">
        <v>77</v>
      </c>
      <c r="Q323" s="2" t="s">
        <v>25</v>
      </c>
      <c r="R323" s="27">
        <v>45407</v>
      </c>
      <c r="S323" s="70">
        <v>39</v>
      </c>
      <c r="U323" s="2" t="s">
        <v>37</v>
      </c>
      <c r="V323" s="2" t="s">
        <v>32</v>
      </c>
      <c r="W323" s="27">
        <v>45407</v>
      </c>
      <c r="X323" s="70">
        <v>31</v>
      </c>
      <c r="Z323" s="2" t="s">
        <v>57</v>
      </c>
      <c r="AA323" s="2" t="s">
        <v>30</v>
      </c>
      <c r="AB323" s="27">
        <v>45407</v>
      </c>
      <c r="AC323" s="70">
        <v>5.6</v>
      </c>
    </row>
    <row r="324" spans="1:29" x14ac:dyDescent="0.35">
      <c r="A324" s="2" t="s">
        <v>1</v>
      </c>
      <c r="B324" s="2" t="s">
        <v>4</v>
      </c>
      <c r="C324" s="27">
        <v>45394</v>
      </c>
      <c r="D324" s="70">
        <v>28.5</v>
      </c>
      <c r="F324" s="2" t="s">
        <v>31</v>
      </c>
      <c r="G324" s="2" t="s">
        <v>30</v>
      </c>
      <c r="H324" s="27">
        <v>45394</v>
      </c>
      <c r="I324" s="70">
        <v>8.9</v>
      </c>
      <c r="K324" s="2" t="s">
        <v>66</v>
      </c>
      <c r="L324" s="2" t="s">
        <v>66</v>
      </c>
      <c r="M324" s="27">
        <v>45394</v>
      </c>
      <c r="N324" s="70">
        <v>1</v>
      </c>
      <c r="P324" s="2" t="s">
        <v>49</v>
      </c>
      <c r="Q324" s="2" t="s">
        <v>27</v>
      </c>
      <c r="R324" s="27">
        <v>45394</v>
      </c>
      <c r="S324" s="70">
        <v>34</v>
      </c>
      <c r="U324" s="2" t="s">
        <v>36</v>
      </c>
      <c r="V324" s="2" t="s">
        <v>30</v>
      </c>
      <c r="W324" s="27">
        <v>45394</v>
      </c>
      <c r="X324" s="70">
        <v>24</v>
      </c>
      <c r="Z324" s="2" t="s">
        <v>80</v>
      </c>
      <c r="AA324" s="2" t="s">
        <v>30</v>
      </c>
      <c r="AB324" s="27">
        <v>45394</v>
      </c>
      <c r="AC324" s="70">
        <v>0</v>
      </c>
    </row>
    <row r="325" spans="1:29" x14ac:dyDescent="0.35">
      <c r="A325" s="2" t="s">
        <v>1</v>
      </c>
      <c r="B325" s="2" t="s">
        <v>4</v>
      </c>
      <c r="C325" s="27">
        <v>45395</v>
      </c>
      <c r="D325" s="70">
        <v>30.7</v>
      </c>
      <c r="F325" s="2" t="s">
        <v>31</v>
      </c>
      <c r="G325" s="2" t="s">
        <v>30</v>
      </c>
      <c r="H325" s="27">
        <v>45395</v>
      </c>
      <c r="I325" s="70">
        <v>11.7</v>
      </c>
      <c r="K325" s="2" t="s">
        <v>66</v>
      </c>
      <c r="L325" s="2" t="s">
        <v>66</v>
      </c>
      <c r="M325" s="27">
        <v>45395</v>
      </c>
      <c r="N325" s="70">
        <v>4.0999999999999996</v>
      </c>
      <c r="P325" s="2" t="s">
        <v>49</v>
      </c>
      <c r="Q325" s="2" t="s">
        <v>27</v>
      </c>
      <c r="R325" s="27">
        <v>45395</v>
      </c>
      <c r="S325" s="70">
        <v>34</v>
      </c>
      <c r="U325" s="2" t="s">
        <v>36</v>
      </c>
      <c r="V325" s="2" t="s">
        <v>30</v>
      </c>
      <c r="W325" s="27">
        <v>45395</v>
      </c>
      <c r="X325" s="70">
        <v>21</v>
      </c>
      <c r="Z325" s="2" t="s">
        <v>80</v>
      </c>
      <c r="AA325" s="2" t="s">
        <v>30</v>
      </c>
      <c r="AB325" s="27">
        <v>45395</v>
      </c>
      <c r="AC325" s="70">
        <v>0</v>
      </c>
    </row>
    <row r="326" spans="1:29" x14ac:dyDescent="0.35">
      <c r="A326" s="2" t="s">
        <v>1</v>
      </c>
      <c r="B326" s="2" t="s">
        <v>4</v>
      </c>
      <c r="C326" s="27">
        <v>45396</v>
      </c>
      <c r="D326" s="70">
        <v>31.3</v>
      </c>
      <c r="F326" s="2" t="s">
        <v>31</v>
      </c>
      <c r="G326" s="2" t="s">
        <v>30</v>
      </c>
      <c r="H326" s="27">
        <v>45396</v>
      </c>
      <c r="I326" s="70">
        <v>12.7</v>
      </c>
      <c r="K326" s="2" t="s">
        <v>66</v>
      </c>
      <c r="L326" s="2" t="s">
        <v>66</v>
      </c>
      <c r="M326" s="27">
        <v>45396</v>
      </c>
      <c r="N326" s="70">
        <v>5.7</v>
      </c>
      <c r="P326" s="2" t="s">
        <v>49</v>
      </c>
      <c r="Q326" s="2" t="s">
        <v>27</v>
      </c>
      <c r="R326" s="27">
        <v>45396</v>
      </c>
      <c r="S326" s="70">
        <v>29</v>
      </c>
      <c r="U326" s="2" t="s">
        <v>36</v>
      </c>
      <c r="V326" s="2" t="s">
        <v>30</v>
      </c>
      <c r="W326" s="27">
        <v>45396</v>
      </c>
      <c r="X326" s="70">
        <v>26</v>
      </c>
      <c r="Z326" s="2" t="s">
        <v>80</v>
      </c>
      <c r="AA326" s="2" t="s">
        <v>30</v>
      </c>
      <c r="AB326" s="27">
        <v>45396</v>
      </c>
      <c r="AC326" s="70">
        <v>6.4</v>
      </c>
    </row>
    <row r="327" spans="1:29" x14ac:dyDescent="0.35">
      <c r="A327" s="2" t="s">
        <v>1</v>
      </c>
      <c r="B327" s="2" t="s">
        <v>4</v>
      </c>
      <c r="C327" s="27">
        <v>45397</v>
      </c>
      <c r="D327" s="70">
        <v>25.7</v>
      </c>
      <c r="F327" s="2" t="s">
        <v>31</v>
      </c>
      <c r="G327" s="2" t="s">
        <v>30</v>
      </c>
      <c r="H327" s="27">
        <v>45397</v>
      </c>
      <c r="I327" s="70">
        <v>15.7</v>
      </c>
      <c r="K327" s="2" t="s">
        <v>66</v>
      </c>
      <c r="L327" s="2" t="s">
        <v>66</v>
      </c>
      <c r="M327" s="27">
        <v>45397</v>
      </c>
      <c r="N327" s="70">
        <v>5.7</v>
      </c>
      <c r="P327" s="2" t="s">
        <v>49</v>
      </c>
      <c r="Q327" s="2" t="s">
        <v>27</v>
      </c>
      <c r="R327" s="27">
        <v>45397</v>
      </c>
      <c r="S327" s="70">
        <v>49</v>
      </c>
      <c r="U327" s="2" t="s">
        <v>36</v>
      </c>
      <c r="V327" s="2" t="s">
        <v>30</v>
      </c>
      <c r="W327" s="27">
        <v>45397</v>
      </c>
      <c r="X327" s="70">
        <v>34</v>
      </c>
      <c r="Z327" s="2" t="s">
        <v>80</v>
      </c>
      <c r="AA327" s="2" t="s">
        <v>30</v>
      </c>
      <c r="AB327" s="27">
        <v>45397</v>
      </c>
      <c r="AC327" s="70">
        <v>0</v>
      </c>
    </row>
    <row r="328" spans="1:29" x14ac:dyDescent="0.35">
      <c r="A328" s="2" t="s">
        <v>1</v>
      </c>
      <c r="B328" s="2" t="s">
        <v>4</v>
      </c>
      <c r="C328" s="27">
        <v>45398</v>
      </c>
      <c r="D328" s="70">
        <v>23</v>
      </c>
      <c r="F328" s="2" t="s">
        <v>31</v>
      </c>
      <c r="G328" s="2" t="s">
        <v>30</v>
      </c>
      <c r="H328" s="27">
        <v>45398</v>
      </c>
      <c r="I328" s="70">
        <v>14.5</v>
      </c>
      <c r="K328" s="2" t="s">
        <v>66</v>
      </c>
      <c r="L328" s="2" t="s">
        <v>66</v>
      </c>
      <c r="M328" s="27">
        <v>45398</v>
      </c>
      <c r="N328" s="70">
        <v>3.5</v>
      </c>
      <c r="P328" s="2" t="s">
        <v>49</v>
      </c>
      <c r="Q328" s="2" t="s">
        <v>27</v>
      </c>
      <c r="R328" s="27">
        <v>45398</v>
      </c>
      <c r="S328" s="70">
        <v>47</v>
      </c>
      <c r="U328" s="2" t="s">
        <v>36</v>
      </c>
      <c r="V328" s="2" t="s">
        <v>30</v>
      </c>
      <c r="W328" s="27">
        <v>45398</v>
      </c>
      <c r="X328" s="70">
        <v>38</v>
      </c>
      <c r="Z328" s="2" t="s">
        <v>80</v>
      </c>
      <c r="AA328" s="2" t="s">
        <v>30</v>
      </c>
      <c r="AB328" s="27">
        <v>45398</v>
      </c>
      <c r="AC328" s="70">
        <v>0</v>
      </c>
    </row>
    <row r="329" spans="1:29" x14ac:dyDescent="0.35">
      <c r="A329" s="2" t="s">
        <v>1</v>
      </c>
      <c r="B329" s="2" t="s">
        <v>4</v>
      </c>
      <c r="C329" s="27">
        <v>45399</v>
      </c>
      <c r="D329" s="70">
        <v>20</v>
      </c>
      <c r="F329" s="2" t="s">
        <v>31</v>
      </c>
      <c r="G329" s="2" t="s">
        <v>30</v>
      </c>
      <c r="H329" s="27">
        <v>45399</v>
      </c>
      <c r="I329" s="70">
        <v>7.2</v>
      </c>
      <c r="K329" s="2" t="s">
        <v>66</v>
      </c>
      <c r="L329" s="2" t="s">
        <v>66</v>
      </c>
      <c r="M329" s="27">
        <v>45399</v>
      </c>
      <c r="N329" s="70">
        <v>3</v>
      </c>
      <c r="P329" s="2" t="s">
        <v>49</v>
      </c>
      <c r="Q329" s="2" t="s">
        <v>27</v>
      </c>
      <c r="R329" s="27">
        <v>45399</v>
      </c>
      <c r="S329" s="70">
        <v>33</v>
      </c>
      <c r="U329" s="2" t="s">
        <v>36</v>
      </c>
      <c r="V329" s="2" t="s">
        <v>30</v>
      </c>
      <c r="W329" s="27">
        <v>45399</v>
      </c>
      <c r="X329" s="70">
        <v>40</v>
      </c>
      <c r="Z329" s="2" t="s">
        <v>80</v>
      </c>
      <c r="AA329" s="2" t="s">
        <v>30</v>
      </c>
      <c r="AB329" s="27">
        <v>45399</v>
      </c>
      <c r="AC329" s="70">
        <v>0</v>
      </c>
    </row>
    <row r="330" spans="1:29" x14ac:dyDescent="0.35">
      <c r="A330" s="2" t="s">
        <v>1</v>
      </c>
      <c r="B330" s="2" t="s">
        <v>4</v>
      </c>
      <c r="C330" s="27">
        <v>45400</v>
      </c>
      <c r="D330" s="70">
        <v>19.2</v>
      </c>
      <c r="F330" s="2" t="s">
        <v>31</v>
      </c>
      <c r="G330" s="2" t="s">
        <v>30</v>
      </c>
      <c r="H330" s="27">
        <v>45400</v>
      </c>
      <c r="I330" s="70">
        <v>9.1999999999999993</v>
      </c>
      <c r="K330" s="2" t="s">
        <v>66</v>
      </c>
      <c r="L330" s="2" t="s">
        <v>66</v>
      </c>
      <c r="M330" s="27">
        <v>45400</v>
      </c>
      <c r="N330" s="70">
        <v>2.4</v>
      </c>
      <c r="P330" s="2" t="s">
        <v>49</v>
      </c>
      <c r="Q330" s="2" t="s">
        <v>27</v>
      </c>
      <c r="R330" s="27">
        <v>45400</v>
      </c>
      <c r="S330" s="70">
        <v>30</v>
      </c>
      <c r="U330" s="2" t="s">
        <v>36</v>
      </c>
      <c r="V330" s="2" t="s">
        <v>30</v>
      </c>
      <c r="W330" s="27">
        <v>45400</v>
      </c>
      <c r="X330" s="70">
        <v>32</v>
      </c>
      <c r="Z330" s="2" t="s">
        <v>80</v>
      </c>
      <c r="AA330" s="2" t="s">
        <v>30</v>
      </c>
      <c r="AB330" s="27">
        <v>45400</v>
      </c>
      <c r="AC330" s="70">
        <v>0</v>
      </c>
    </row>
    <row r="331" spans="1:29" x14ac:dyDescent="0.35">
      <c r="A331" s="2" t="s">
        <v>1</v>
      </c>
      <c r="B331" s="2" t="s">
        <v>4</v>
      </c>
      <c r="C331" s="27">
        <v>45401</v>
      </c>
      <c r="D331" s="70">
        <v>23.7</v>
      </c>
      <c r="F331" s="2" t="s">
        <v>31</v>
      </c>
      <c r="G331" s="2" t="s">
        <v>30</v>
      </c>
      <c r="H331" s="27">
        <v>45401</v>
      </c>
      <c r="I331" s="70">
        <v>6.8</v>
      </c>
      <c r="K331" s="2" t="s">
        <v>66</v>
      </c>
      <c r="L331" s="2" t="s">
        <v>66</v>
      </c>
      <c r="M331" s="27">
        <v>45401</v>
      </c>
      <c r="N331" s="70">
        <v>-2.4</v>
      </c>
      <c r="P331" s="2" t="s">
        <v>49</v>
      </c>
      <c r="Q331" s="2" t="s">
        <v>27</v>
      </c>
      <c r="R331" s="27">
        <v>45401</v>
      </c>
      <c r="S331" s="70">
        <v>38</v>
      </c>
      <c r="U331" s="2" t="s">
        <v>36</v>
      </c>
      <c r="V331" s="2" t="s">
        <v>30</v>
      </c>
      <c r="W331" s="27">
        <v>45401</v>
      </c>
      <c r="X331" s="70">
        <v>29</v>
      </c>
      <c r="Z331" s="2" t="s">
        <v>80</v>
      </c>
      <c r="AA331" s="2" t="s">
        <v>30</v>
      </c>
      <c r="AB331" s="27">
        <v>45401</v>
      </c>
      <c r="AC331" s="70">
        <v>0</v>
      </c>
    </row>
    <row r="332" spans="1:29" x14ac:dyDescent="0.35">
      <c r="A332" s="2" t="s">
        <v>1</v>
      </c>
      <c r="B332" s="2" t="s">
        <v>4</v>
      </c>
      <c r="C332" s="27">
        <v>45402</v>
      </c>
      <c r="D332" s="70">
        <v>26.4</v>
      </c>
      <c r="F332" s="2" t="s">
        <v>31</v>
      </c>
      <c r="G332" s="2" t="s">
        <v>30</v>
      </c>
      <c r="H332" s="27">
        <v>45402</v>
      </c>
      <c r="I332" s="70">
        <v>8.3000000000000007</v>
      </c>
      <c r="K332" s="2" t="s">
        <v>66</v>
      </c>
      <c r="L332" s="2" t="s">
        <v>66</v>
      </c>
      <c r="M332" s="27">
        <v>45402</v>
      </c>
      <c r="N332" s="70">
        <v>-0.6</v>
      </c>
      <c r="P332" s="2" t="s">
        <v>49</v>
      </c>
      <c r="Q332" s="2" t="s">
        <v>27</v>
      </c>
      <c r="R332" s="27">
        <v>45402</v>
      </c>
      <c r="S332" s="70">
        <v>39</v>
      </c>
      <c r="U332" s="2" t="s">
        <v>36</v>
      </c>
      <c r="V332" s="2" t="s">
        <v>30</v>
      </c>
      <c r="W332" s="27">
        <v>45402</v>
      </c>
      <c r="X332" s="70">
        <v>35</v>
      </c>
      <c r="Z332" s="2" t="s">
        <v>80</v>
      </c>
      <c r="AA332" s="2" t="s">
        <v>30</v>
      </c>
      <c r="AB332" s="27">
        <v>45402</v>
      </c>
      <c r="AC332" s="70">
        <v>0</v>
      </c>
    </row>
    <row r="333" spans="1:29" x14ac:dyDescent="0.35">
      <c r="A333" s="2" t="s">
        <v>1</v>
      </c>
      <c r="B333" s="2" t="s">
        <v>4</v>
      </c>
      <c r="C333" s="27">
        <v>45403</v>
      </c>
      <c r="D333" s="70">
        <v>24.3</v>
      </c>
      <c r="F333" s="2" t="s">
        <v>31</v>
      </c>
      <c r="G333" s="2" t="s">
        <v>30</v>
      </c>
      <c r="H333" s="27">
        <v>45403</v>
      </c>
      <c r="I333" s="70">
        <v>7.4</v>
      </c>
      <c r="K333" s="2" t="s">
        <v>66</v>
      </c>
      <c r="L333" s="2" t="s">
        <v>66</v>
      </c>
      <c r="M333" s="27">
        <v>45403</v>
      </c>
      <c r="N333" s="70">
        <v>-1.4</v>
      </c>
      <c r="P333" s="2" t="s">
        <v>49</v>
      </c>
      <c r="Q333" s="2" t="s">
        <v>27</v>
      </c>
      <c r="R333" s="27">
        <v>45403</v>
      </c>
      <c r="S333" s="70">
        <v>44</v>
      </c>
      <c r="U333" s="2" t="s">
        <v>36</v>
      </c>
      <c r="V333" s="2" t="s">
        <v>30</v>
      </c>
      <c r="W333" s="27">
        <v>45403</v>
      </c>
      <c r="X333" s="70">
        <v>37</v>
      </c>
      <c r="Z333" s="2" t="s">
        <v>80</v>
      </c>
      <c r="AA333" s="2" t="s">
        <v>30</v>
      </c>
      <c r="AB333" s="27">
        <v>45403</v>
      </c>
      <c r="AC333" s="70">
        <v>0</v>
      </c>
    </row>
    <row r="334" spans="1:29" x14ac:dyDescent="0.35">
      <c r="A334" s="2" t="s">
        <v>1</v>
      </c>
      <c r="B334" s="2" t="s">
        <v>4</v>
      </c>
      <c r="C334" s="27">
        <v>45404</v>
      </c>
      <c r="D334" s="70">
        <v>19</v>
      </c>
      <c r="F334" s="2" t="s">
        <v>31</v>
      </c>
      <c r="G334" s="2" t="s">
        <v>30</v>
      </c>
      <c r="H334" s="27">
        <v>45404</v>
      </c>
      <c r="I334" s="70">
        <v>3.7</v>
      </c>
      <c r="K334" s="2" t="s">
        <v>66</v>
      </c>
      <c r="L334" s="2" t="s">
        <v>66</v>
      </c>
      <c r="M334" s="27">
        <v>45404</v>
      </c>
      <c r="N334" s="70">
        <v>-0.8</v>
      </c>
      <c r="P334" s="2" t="s">
        <v>49</v>
      </c>
      <c r="Q334" s="2" t="s">
        <v>27</v>
      </c>
      <c r="R334" s="27">
        <v>45404</v>
      </c>
      <c r="S334" s="70">
        <v>44</v>
      </c>
      <c r="U334" s="2" t="s">
        <v>36</v>
      </c>
      <c r="V334" s="2" t="s">
        <v>30</v>
      </c>
      <c r="W334" s="27">
        <v>45404</v>
      </c>
      <c r="X334" s="70">
        <v>42</v>
      </c>
      <c r="Z334" s="2" t="s">
        <v>80</v>
      </c>
      <c r="AA334" s="2" t="s">
        <v>30</v>
      </c>
      <c r="AB334" s="27">
        <v>45404</v>
      </c>
      <c r="AC334" s="70">
        <v>0</v>
      </c>
    </row>
    <row r="335" spans="1:29" x14ac:dyDescent="0.35">
      <c r="A335" s="2" t="s">
        <v>1</v>
      </c>
      <c r="B335" s="2" t="s">
        <v>4</v>
      </c>
      <c r="C335" s="27">
        <v>45405</v>
      </c>
      <c r="D335" s="70">
        <v>15.8</v>
      </c>
      <c r="F335" s="2" t="s">
        <v>31</v>
      </c>
      <c r="G335" s="2" t="s">
        <v>30</v>
      </c>
      <c r="H335" s="27">
        <v>45405</v>
      </c>
      <c r="I335" s="70">
        <v>1.3</v>
      </c>
      <c r="K335" s="2" t="s">
        <v>66</v>
      </c>
      <c r="L335" s="2" t="s">
        <v>66</v>
      </c>
      <c r="M335" s="27">
        <v>45405</v>
      </c>
      <c r="N335" s="70">
        <v>-1</v>
      </c>
      <c r="P335" s="2" t="s">
        <v>49</v>
      </c>
      <c r="Q335" s="2" t="s">
        <v>27</v>
      </c>
      <c r="R335" s="27">
        <v>45405</v>
      </c>
      <c r="S335" s="70">
        <v>41</v>
      </c>
      <c r="U335" s="2" t="s">
        <v>36</v>
      </c>
      <c r="V335" s="2" t="s">
        <v>30</v>
      </c>
      <c r="W335" s="27">
        <v>45405</v>
      </c>
      <c r="X335" s="70">
        <v>41</v>
      </c>
      <c r="Z335" s="2" t="s">
        <v>80</v>
      </c>
      <c r="AA335" s="2" t="s">
        <v>30</v>
      </c>
      <c r="AB335" s="27">
        <v>45405</v>
      </c>
      <c r="AC335" s="70">
        <v>0</v>
      </c>
    </row>
    <row r="336" spans="1:29" x14ac:dyDescent="0.35">
      <c r="A336" s="2" t="s">
        <v>1</v>
      </c>
      <c r="B336" s="2" t="s">
        <v>4</v>
      </c>
      <c r="C336" s="27">
        <v>45406</v>
      </c>
      <c r="D336" s="70">
        <v>18.399999999999999</v>
      </c>
      <c r="F336" s="2" t="s">
        <v>31</v>
      </c>
      <c r="G336" s="2" t="s">
        <v>30</v>
      </c>
      <c r="H336" s="27">
        <v>45406</v>
      </c>
      <c r="I336" s="70">
        <v>3.5</v>
      </c>
      <c r="K336" s="2" t="s">
        <v>66</v>
      </c>
      <c r="L336" s="2" t="s">
        <v>66</v>
      </c>
      <c r="M336" s="27">
        <v>45406</v>
      </c>
      <c r="N336" s="70">
        <v>-0.3</v>
      </c>
      <c r="P336" s="2" t="s">
        <v>49</v>
      </c>
      <c r="Q336" s="2" t="s">
        <v>27</v>
      </c>
      <c r="R336" s="27">
        <v>45406</v>
      </c>
      <c r="S336" s="70">
        <v>35</v>
      </c>
      <c r="U336" s="2" t="s">
        <v>36</v>
      </c>
      <c r="V336" s="2" t="s">
        <v>30</v>
      </c>
      <c r="W336" s="27">
        <v>45406</v>
      </c>
      <c r="X336" s="70">
        <v>28</v>
      </c>
      <c r="Z336" s="2" t="s">
        <v>80</v>
      </c>
      <c r="AA336" s="2" t="s">
        <v>30</v>
      </c>
      <c r="AB336" s="27">
        <v>45406</v>
      </c>
      <c r="AC336" s="70">
        <v>0</v>
      </c>
    </row>
    <row r="337" spans="1:29" x14ac:dyDescent="0.35">
      <c r="A337" s="2" t="s">
        <v>1</v>
      </c>
      <c r="B337" s="2" t="s">
        <v>4</v>
      </c>
      <c r="C337" s="27">
        <v>45407</v>
      </c>
      <c r="D337" s="70">
        <v>18.2</v>
      </c>
      <c r="F337" s="2" t="s">
        <v>31</v>
      </c>
      <c r="G337" s="2" t="s">
        <v>30</v>
      </c>
      <c r="H337" s="27">
        <v>45407</v>
      </c>
      <c r="I337" s="70">
        <v>7.9</v>
      </c>
      <c r="K337" s="2" t="s">
        <v>66</v>
      </c>
      <c r="L337" s="2" t="s">
        <v>66</v>
      </c>
      <c r="M337" s="27">
        <v>45407</v>
      </c>
      <c r="N337" s="70">
        <v>1.3</v>
      </c>
      <c r="P337" s="2" t="s">
        <v>49</v>
      </c>
      <c r="Q337" s="2" t="s">
        <v>27</v>
      </c>
      <c r="R337" s="27">
        <v>45407</v>
      </c>
      <c r="S337" s="70">
        <v>67</v>
      </c>
      <c r="U337" s="2" t="s">
        <v>36</v>
      </c>
      <c r="V337" s="2" t="s">
        <v>30</v>
      </c>
      <c r="W337" s="27">
        <v>45407</v>
      </c>
      <c r="X337" s="70">
        <v>23</v>
      </c>
      <c r="Z337" s="2" t="s">
        <v>80</v>
      </c>
      <c r="AA337" s="2" t="s">
        <v>30</v>
      </c>
      <c r="AB337" s="27">
        <v>45407</v>
      </c>
      <c r="AC337" s="70">
        <v>0.2</v>
      </c>
    </row>
    <row r="338" spans="1:29" x14ac:dyDescent="0.35">
      <c r="A338" s="2" t="s">
        <v>66</v>
      </c>
      <c r="B338" s="2" t="s">
        <v>66</v>
      </c>
      <c r="C338" s="27">
        <v>45394</v>
      </c>
      <c r="D338" s="70">
        <v>29.7</v>
      </c>
      <c r="F338" s="2" t="s">
        <v>79</v>
      </c>
      <c r="G338" s="2" t="s">
        <v>21</v>
      </c>
      <c r="H338" s="27">
        <v>45394</v>
      </c>
      <c r="I338" s="70">
        <v>12.7</v>
      </c>
      <c r="K338" s="2" t="s">
        <v>35</v>
      </c>
      <c r="L338" s="2" t="s">
        <v>34</v>
      </c>
      <c r="M338" s="27">
        <v>45394</v>
      </c>
      <c r="N338" s="70">
        <v>3</v>
      </c>
      <c r="P338" s="2" t="s">
        <v>61</v>
      </c>
      <c r="Q338" s="2" t="s">
        <v>60</v>
      </c>
      <c r="R338" s="27">
        <v>45394</v>
      </c>
      <c r="S338" s="70">
        <v>44</v>
      </c>
      <c r="U338" s="2" t="s">
        <v>48</v>
      </c>
      <c r="V338" s="2" t="s">
        <v>21</v>
      </c>
      <c r="W338" s="27">
        <v>45394</v>
      </c>
      <c r="X338" s="70">
        <v>17</v>
      </c>
      <c r="Z338" s="2" t="s">
        <v>49</v>
      </c>
      <c r="AA338" s="2" t="s">
        <v>27</v>
      </c>
      <c r="AB338" s="27">
        <v>45394</v>
      </c>
      <c r="AC338" s="70">
        <v>0</v>
      </c>
    </row>
    <row r="339" spans="1:29" x14ac:dyDescent="0.35">
      <c r="A339" s="2" t="s">
        <v>66</v>
      </c>
      <c r="B339" s="2" t="s">
        <v>66</v>
      </c>
      <c r="C339" s="27">
        <v>45395</v>
      </c>
      <c r="D339" s="70">
        <v>31.2</v>
      </c>
      <c r="F339" s="2" t="s">
        <v>79</v>
      </c>
      <c r="G339" s="2" t="s">
        <v>21</v>
      </c>
      <c r="H339" s="27">
        <v>45395</v>
      </c>
      <c r="I339" s="70">
        <v>15.2</v>
      </c>
      <c r="K339" s="2" t="s">
        <v>35</v>
      </c>
      <c r="L339" s="2" t="s">
        <v>34</v>
      </c>
      <c r="M339" s="27">
        <v>45395</v>
      </c>
      <c r="N339" s="70">
        <v>5</v>
      </c>
      <c r="P339" s="2" t="s">
        <v>61</v>
      </c>
      <c r="Q339" s="2" t="s">
        <v>60</v>
      </c>
      <c r="R339" s="27">
        <v>45395</v>
      </c>
      <c r="S339" s="70">
        <v>36</v>
      </c>
      <c r="U339" s="2" t="s">
        <v>48</v>
      </c>
      <c r="V339" s="2" t="s">
        <v>21</v>
      </c>
      <c r="W339" s="27">
        <v>45395</v>
      </c>
      <c r="X339" s="70">
        <v>18</v>
      </c>
      <c r="Z339" s="2" t="s">
        <v>49</v>
      </c>
      <c r="AA339" s="2" t="s">
        <v>27</v>
      </c>
      <c r="AB339" s="27">
        <v>45395</v>
      </c>
      <c r="AC339" s="70">
        <v>0</v>
      </c>
    </row>
    <row r="340" spans="1:29" x14ac:dyDescent="0.35">
      <c r="A340" s="2" t="s">
        <v>66</v>
      </c>
      <c r="B340" s="2" t="s">
        <v>66</v>
      </c>
      <c r="C340" s="27">
        <v>45396</v>
      </c>
      <c r="D340" s="70">
        <v>31.1</v>
      </c>
      <c r="F340" s="2" t="s">
        <v>79</v>
      </c>
      <c r="G340" s="2" t="s">
        <v>21</v>
      </c>
      <c r="H340" s="27">
        <v>45396</v>
      </c>
      <c r="I340" s="70">
        <v>12.5</v>
      </c>
      <c r="K340" s="2" t="s">
        <v>35</v>
      </c>
      <c r="L340" s="2" t="s">
        <v>34</v>
      </c>
      <c r="M340" s="27">
        <v>45396</v>
      </c>
      <c r="N340" s="70">
        <v>5.7</v>
      </c>
      <c r="P340" s="2" t="s">
        <v>61</v>
      </c>
      <c r="Q340" s="2" t="s">
        <v>60</v>
      </c>
      <c r="R340" s="27">
        <v>45396</v>
      </c>
      <c r="S340" s="70">
        <v>32</v>
      </c>
      <c r="U340" s="2" t="s">
        <v>48</v>
      </c>
      <c r="V340" s="2" t="s">
        <v>21</v>
      </c>
      <c r="W340" s="27">
        <v>45396</v>
      </c>
      <c r="X340" s="70">
        <v>22</v>
      </c>
      <c r="Z340" s="2" t="s">
        <v>49</v>
      </c>
      <c r="AA340" s="2" t="s">
        <v>27</v>
      </c>
      <c r="AB340" s="27">
        <v>45396</v>
      </c>
      <c r="AC340" s="70">
        <v>0</v>
      </c>
    </row>
    <row r="341" spans="1:29" x14ac:dyDescent="0.35">
      <c r="A341" s="2" t="s">
        <v>66</v>
      </c>
      <c r="B341" s="2" t="s">
        <v>66</v>
      </c>
      <c r="C341" s="27">
        <v>45397</v>
      </c>
      <c r="D341" s="70">
        <v>20.9</v>
      </c>
      <c r="F341" s="2" t="s">
        <v>79</v>
      </c>
      <c r="G341" s="2" t="s">
        <v>21</v>
      </c>
      <c r="H341" s="27">
        <v>45397</v>
      </c>
      <c r="I341" s="70">
        <v>15.6</v>
      </c>
      <c r="K341" s="2" t="s">
        <v>35</v>
      </c>
      <c r="L341" s="2" t="s">
        <v>34</v>
      </c>
      <c r="M341" s="27">
        <v>45397</v>
      </c>
      <c r="N341" s="70">
        <v>6.1</v>
      </c>
      <c r="P341" s="2" t="s">
        <v>61</v>
      </c>
      <c r="Q341" s="2" t="s">
        <v>60</v>
      </c>
      <c r="R341" s="27">
        <v>45397</v>
      </c>
      <c r="S341" s="70">
        <v>55</v>
      </c>
      <c r="U341" s="2" t="s">
        <v>48</v>
      </c>
      <c r="V341" s="2" t="s">
        <v>21</v>
      </c>
      <c r="W341" s="27">
        <v>45397</v>
      </c>
      <c r="X341" s="70">
        <v>28</v>
      </c>
      <c r="Z341" s="2" t="s">
        <v>49</v>
      </c>
      <c r="AA341" s="2" t="s">
        <v>27</v>
      </c>
      <c r="AB341" s="27">
        <v>45397</v>
      </c>
      <c r="AC341" s="70">
        <v>0</v>
      </c>
    </row>
    <row r="342" spans="1:29" x14ac:dyDescent="0.35">
      <c r="A342" s="2" t="s">
        <v>66</v>
      </c>
      <c r="B342" s="2" t="s">
        <v>66</v>
      </c>
      <c r="C342" s="27">
        <v>45398</v>
      </c>
      <c r="D342" s="70">
        <v>16.899999999999999</v>
      </c>
      <c r="F342" s="2" t="s">
        <v>79</v>
      </c>
      <c r="G342" s="2" t="s">
        <v>21</v>
      </c>
      <c r="H342" s="27">
        <v>45398</v>
      </c>
      <c r="I342" s="70">
        <v>10.9</v>
      </c>
      <c r="K342" s="2" t="s">
        <v>35</v>
      </c>
      <c r="L342" s="2" t="s">
        <v>34</v>
      </c>
      <c r="M342" s="27">
        <v>45398</v>
      </c>
      <c r="N342" s="70">
        <v>3.5</v>
      </c>
      <c r="P342" s="2" t="s">
        <v>61</v>
      </c>
      <c r="Q342" s="2" t="s">
        <v>60</v>
      </c>
      <c r="R342" s="27">
        <v>45398</v>
      </c>
      <c r="S342" s="70">
        <v>49</v>
      </c>
      <c r="U342" s="2" t="s">
        <v>48</v>
      </c>
      <c r="V342" s="2" t="s">
        <v>21</v>
      </c>
      <c r="W342" s="27">
        <v>45398</v>
      </c>
      <c r="X342" s="70">
        <v>42</v>
      </c>
      <c r="Z342" s="2" t="s">
        <v>49</v>
      </c>
      <c r="AA342" s="2" t="s">
        <v>27</v>
      </c>
      <c r="AB342" s="27">
        <v>45398</v>
      </c>
      <c r="AC342" s="70">
        <v>0</v>
      </c>
    </row>
    <row r="343" spans="1:29" x14ac:dyDescent="0.35">
      <c r="A343" s="2" t="s">
        <v>66</v>
      </c>
      <c r="B343" s="2" t="s">
        <v>66</v>
      </c>
      <c r="C343" s="27">
        <v>45399</v>
      </c>
      <c r="D343" s="70">
        <v>17.5</v>
      </c>
      <c r="F343" s="2" t="s">
        <v>79</v>
      </c>
      <c r="G343" s="2" t="s">
        <v>21</v>
      </c>
      <c r="H343" s="27">
        <v>45399</v>
      </c>
      <c r="I343" s="70">
        <v>9.8000000000000007</v>
      </c>
      <c r="K343" s="2" t="s">
        <v>35</v>
      </c>
      <c r="L343" s="2" t="s">
        <v>34</v>
      </c>
      <c r="M343" s="27">
        <v>45399</v>
      </c>
      <c r="N343" s="70">
        <v>1.3</v>
      </c>
      <c r="P343" s="2" t="s">
        <v>61</v>
      </c>
      <c r="Q343" s="2" t="s">
        <v>60</v>
      </c>
      <c r="R343" s="27">
        <v>45399</v>
      </c>
      <c r="S343" s="70">
        <v>48</v>
      </c>
      <c r="U343" s="2" t="s">
        <v>48</v>
      </c>
      <c r="V343" s="2" t="s">
        <v>21</v>
      </c>
      <c r="W343" s="27">
        <v>45399</v>
      </c>
      <c r="X343" s="70">
        <v>37</v>
      </c>
      <c r="Z343" s="2" t="s">
        <v>49</v>
      </c>
      <c r="AA343" s="2" t="s">
        <v>27</v>
      </c>
      <c r="AB343" s="27">
        <v>45399</v>
      </c>
      <c r="AC343" s="70">
        <v>0</v>
      </c>
    </row>
    <row r="344" spans="1:29" x14ac:dyDescent="0.35">
      <c r="A344" s="2" t="s">
        <v>66</v>
      </c>
      <c r="B344" s="2" t="s">
        <v>66</v>
      </c>
      <c r="C344" s="27">
        <v>45400</v>
      </c>
      <c r="D344" s="70">
        <v>16.8</v>
      </c>
      <c r="F344" s="2" t="s">
        <v>79</v>
      </c>
      <c r="G344" s="2" t="s">
        <v>21</v>
      </c>
      <c r="H344" s="27">
        <v>45400</v>
      </c>
      <c r="I344" s="70">
        <v>10.199999999999999</v>
      </c>
      <c r="K344" s="2" t="s">
        <v>35</v>
      </c>
      <c r="L344" s="2" t="s">
        <v>34</v>
      </c>
      <c r="M344" s="27">
        <v>45400</v>
      </c>
      <c r="N344" s="70">
        <v>2.6</v>
      </c>
      <c r="P344" s="2" t="s">
        <v>61</v>
      </c>
      <c r="Q344" s="2" t="s">
        <v>60</v>
      </c>
      <c r="R344" s="27">
        <v>45400</v>
      </c>
      <c r="S344" s="70">
        <v>40</v>
      </c>
      <c r="U344" s="2" t="s">
        <v>48</v>
      </c>
      <c r="V344" s="2" t="s">
        <v>21</v>
      </c>
      <c r="W344" s="27">
        <v>45400</v>
      </c>
      <c r="X344" s="70">
        <v>39</v>
      </c>
      <c r="Z344" s="2" t="s">
        <v>49</v>
      </c>
      <c r="AA344" s="2" t="s">
        <v>27</v>
      </c>
      <c r="AB344" s="27">
        <v>45400</v>
      </c>
      <c r="AC344" s="70">
        <v>2.4</v>
      </c>
    </row>
    <row r="345" spans="1:29" x14ac:dyDescent="0.35">
      <c r="A345" s="2" t="s">
        <v>66</v>
      </c>
      <c r="B345" s="2" t="s">
        <v>66</v>
      </c>
      <c r="C345" s="27">
        <v>45401</v>
      </c>
      <c r="D345" s="70">
        <v>22.7</v>
      </c>
      <c r="F345" s="2" t="s">
        <v>79</v>
      </c>
      <c r="G345" s="2" t="s">
        <v>21</v>
      </c>
      <c r="H345" s="27">
        <v>45401</v>
      </c>
      <c r="I345" s="70">
        <v>9.8000000000000007</v>
      </c>
      <c r="K345" s="2" t="s">
        <v>35</v>
      </c>
      <c r="L345" s="2" t="s">
        <v>34</v>
      </c>
      <c r="M345" s="27">
        <v>45401</v>
      </c>
      <c r="N345" s="70">
        <v>-1.6</v>
      </c>
      <c r="P345" s="2" t="s">
        <v>61</v>
      </c>
      <c r="Q345" s="2" t="s">
        <v>60</v>
      </c>
      <c r="R345" s="27">
        <v>45401</v>
      </c>
      <c r="S345" s="70">
        <v>41</v>
      </c>
      <c r="U345" s="2" t="s">
        <v>48</v>
      </c>
      <c r="V345" s="2" t="s">
        <v>21</v>
      </c>
      <c r="W345" s="27">
        <v>45401</v>
      </c>
      <c r="X345" s="70">
        <v>23</v>
      </c>
      <c r="Z345" s="2" t="s">
        <v>49</v>
      </c>
      <c r="AA345" s="2" t="s">
        <v>27</v>
      </c>
      <c r="AB345" s="27">
        <v>45401</v>
      </c>
      <c r="AC345" s="70">
        <v>0</v>
      </c>
    </row>
    <row r="346" spans="1:29" x14ac:dyDescent="0.35">
      <c r="A346" s="2" t="s">
        <v>66</v>
      </c>
      <c r="B346" s="2" t="s">
        <v>66</v>
      </c>
      <c r="C346" s="27">
        <v>45402</v>
      </c>
      <c r="D346" s="70">
        <v>22</v>
      </c>
      <c r="F346" s="2" t="s">
        <v>79</v>
      </c>
      <c r="G346" s="2" t="s">
        <v>21</v>
      </c>
      <c r="H346" s="27">
        <v>45402</v>
      </c>
      <c r="I346" s="70">
        <v>9.6</v>
      </c>
      <c r="K346" s="2" t="s">
        <v>35</v>
      </c>
      <c r="L346" s="2" t="s">
        <v>34</v>
      </c>
      <c r="M346" s="27">
        <v>45402</v>
      </c>
      <c r="N346" s="70">
        <v>2</v>
      </c>
      <c r="P346" s="2" t="s">
        <v>61</v>
      </c>
      <c r="Q346" s="2" t="s">
        <v>60</v>
      </c>
      <c r="R346" s="27">
        <v>45402</v>
      </c>
      <c r="S346" s="70">
        <v>33</v>
      </c>
      <c r="U346" s="2" t="s">
        <v>48</v>
      </c>
      <c r="V346" s="2" t="s">
        <v>21</v>
      </c>
      <c r="W346" s="27">
        <v>45402</v>
      </c>
      <c r="X346" s="70">
        <v>21</v>
      </c>
      <c r="Z346" s="2" t="s">
        <v>49</v>
      </c>
      <c r="AA346" s="2" t="s">
        <v>27</v>
      </c>
      <c r="AB346" s="27">
        <v>45402</v>
      </c>
      <c r="AC346" s="70">
        <v>6.4</v>
      </c>
    </row>
    <row r="347" spans="1:29" x14ac:dyDescent="0.35">
      <c r="A347" s="2" t="s">
        <v>66</v>
      </c>
      <c r="B347" s="2" t="s">
        <v>66</v>
      </c>
      <c r="C347" s="27">
        <v>45403</v>
      </c>
      <c r="D347" s="70">
        <v>20.3</v>
      </c>
      <c r="F347" s="2" t="s">
        <v>79</v>
      </c>
      <c r="G347" s="2" t="s">
        <v>21</v>
      </c>
      <c r="H347" s="27">
        <v>45403</v>
      </c>
      <c r="I347" s="70">
        <v>10.199999999999999</v>
      </c>
      <c r="K347" s="2" t="s">
        <v>35</v>
      </c>
      <c r="L347" s="2" t="s">
        <v>34</v>
      </c>
      <c r="M347" s="27">
        <v>45403</v>
      </c>
      <c r="N347" s="70">
        <v>2.6</v>
      </c>
      <c r="P347" s="2" t="s">
        <v>61</v>
      </c>
      <c r="Q347" s="2" t="s">
        <v>60</v>
      </c>
      <c r="R347" s="27">
        <v>45403</v>
      </c>
      <c r="S347" s="70">
        <v>46</v>
      </c>
      <c r="U347" s="2" t="s">
        <v>48</v>
      </c>
      <c r="V347" s="2" t="s">
        <v>21</v>
      </c>
      <c r="W347" s="27">
        <v>45403</v>
      </c>
      <c r="X347" s="70">
        <v>31</v>
      </c>
      <c r="Z347" s="2" t="s">
        <v>49</v>
      </c>
      <c r="AA347" s="2" t="s">
        <v>27</v>
      </c>
      <c r="AB347" s="27">
        <v>45403</v>
      </c>
      <c r="AC347" s="70">
        <v>6</v>
      </c>
    </row>
    <row r="348" spans="1:29" x14ac:dyDescent="0.35">
      <c r="A348" s="2" t="s">
        <v>66</v>
      </c>
      <c r="B348" s="2" t="s">
        <v>66</v>
      </c>
      <c r="C348" s="27">
        <v>45404</v>
      </c>
      <c r="D348" s="70">
        <v>14.2</v>
      </c>
      <c r="F348" s="2" t="s">
        <v>79</v>
      </c>
      <c r="G348" s="2" t="s">
        <v>21</v>
      </c>
      <c r="H348" s="27">
        <v>45404</v>
      </c>
      <c r="I348" s="70">
        <v>9.6999999999999993</v>
      </c>
      <c r="K348" s="2" t="s">
        <v>35</v>
      </c>
      <c r="L348" s="2" t="s">
        <v>34</v>
      </c>
      <c r="M348" s="27">
        <v>45404</v>
      </c>
      <c r="N348" s="70">
        <v>0.5</v>
      </c>
      <c r="P348" s="2" t="s">
        <v>61</v>
      </c>
      <c r="Q348" s="2" t="s">
        <v>60</v>
      </c>
      <c r="R348" s="27">
        <v>45404</v>
      </c>
      <c r="S348" s="70">
        <v>50</v>
      </c>
      <c r="U348" s="2" t="s">
        <v>48</v>
      </c>
      <c r="V348" s="2" t="s">
        <v>21</v>
      </c>
      <c r="W348" s="27">
        <v>45404</v>
      </c>
      <c r="X348" s="70">
        <v>33</v>
      </c>
      <c r="Z348" s="2" t="s">
        <v>49</v>
      </c>
      <c r="AA348" s="2" t="s">
        <v>27</v>
      </c>
      <c r="AB348" s="27">
        <v>45404</v>
      </c>
      <c r="AC348" s="70">
        <v>2.2000000000000002</v>
      </c>
    </row>
    <row r="349" spans="1:29" x14ac:dyDescent="0.35">
      <c r="A349" s="2" t="s">
        <v>66</v>
      </c>
      <c r="B349" s="2" t="s">
        <v>66</v>
      </c>
      <c r="C349" s="27">
        <v>45405</v>
      </c>
      <c r="D349" s="70">
        <v>13.1</v>
      </c>
      <c r="F349" s="2" t="s">
        <v>79</v>
      </c>
      <c r="G349" s="2" t="s">
        <v>21</v>
      </c>
      <c r="H349" s="27">
        <v>45405</v>
      </c>
      <c r="I349" s="70">
        <v>8.9</v>
      </c>
      <c r="K349" s="2" t="s">
        <v>35</v>
      </c>
      <c r="L349" s="2" t="s">
        <v>34</v>
      </c>
      <c r="M349" s="27">
        <v>45405</v>
      </c>
      <c r="N349" s="70">
        <v>-1.1000000000000001</v>
      </c>
      <c r="P349" s="2" t="s">
        <v>61</v>
      </c>
      <c r="Q349" s="2" t="s">
        <v>60</v>
      </c>
      <c r="R349" s="27">
        <v>45405</v>
      </c>
      <c r="S349" s="70">
        <v>59</v>
      </c>
      <c r="U349" s="2" t="s">
        <v>48</v>
      </c>
      <c r="V349" s="2" t="s">
        <v>21</v>
      </c>
      <c r="W349" s="27">
        <v>45405</v>
      </c>
      <c r="X349" s="70">
        <v>35</v>
      </c>
      <c r="Z349" s="2" t="s">
        <v>49</v>
      </c>
      <c r="AA349" s="2" t="s">
        <v>27</v>
      </c>
      <c r="AB349" s="27">
        <v>45405</v>
      </c>
      <c r="AC349" s="70">
        <v>0</v>
      </c>
    </row>
    <row r="350" spans="1:29" x14ac:dyDescent="0.35">
      <c r="A350" s="2" t="s">
        <v>66</v>
      </c>
      <c r="B350" s="2" t="s">
        <v>66</v>
      </c>
      <c r="C350" s="27">
        <v>45406</v>
      </c>
      <c r="D350" s="70">
        <v>17.399999999999999</v>
      </c>
      <c r="F350" s="2" t="s">
        <v>79</v>
      </c>
      <c r="G350" s="2" t="s">
        <v>21</v>
      </c>
      <c r="H350" s="27">
        <v>45406</v>
      </c>
      <c r="I350" s="70">
        <v>9.6</v>
      </c>
      <c r="K350" s="2" t="s">
        <v>35</v>
      </c>
      <c r="L350" s="2" t="s">
        <v>34</v>
      </c>
      <c r="M350" s="27">
        <v>45406</v>
      </c>
      <c r="N350" s="70">
        <v>-2.1</v>
      </c>
      <c r="P350" s="2" t="s">
        <v>61</v>
      </c>
      <c r="Q350" s="2" t="s">
        <v>60</v>
      </c>
      <c r="R350" s="27">
        <v>45406</v>
      </c>
      <c r="S350" s="70">
        <v>67</v>
      </c>
      <c r="U350" s="2" t="s">
        <v>48</v>
      </c>
      <c r="V350" s="2" t="s">
        <v>21</v>
      </c>
      <c r="W350" s="27">
        <v>45406</v>
      </c>
      <c r="X350" s="70">
        <v>30</v>
      </c>
      <c r="Z350" s="2" t="s">
        <v>49</v>
      </c>
      <c r="AA350" s="2" t="s">
        <v>27</v>
      </c>
      <c r="AB350" s="27">
        <v>45406</v>
      </c>
      <c r="AC350" s="70">
        <v>0</v>
      </c>
    </row>
    <row r="351" spans="1:29" x14ac:dyDescent="0.35">
      <c r="A351" s="2" t="s">
        <v>66</v>
      </c>
      <c r="B351" s="2" t="s">
        <v>66</v>
      </c>
      <c r="C351" s="27">
        <v>45407</v>
      </c>
      <c r="D351" s="70">
        <v>16.600000000000001</v>
      </c>
      <c r="F351" s="2" t="s">
        <v>79</v>
      </c>
      <c r="G351" s="2" t="s">
        <v>21</v>
      </c>
      <c r="H351" s="27">
        <v>45407</v>
      </c>
      <c r="I351" s="70">
        <v>10.3</v>
      </c>
      <c r="K351" s="2" t="s">
        <v>35</v>
      </c>
      <c r="L351" s="2" t="s">
        <v>34</v>
      </c>
      <c r="M351" s="27">
        <v>45407</v>
      </c>
      <c r="N351" s="70">
        <v>3.7</v>
      </c>
      <c r="P351" s="2" t="s">
        <v>61</v>
      </c>
      <c r="Q351" s="2" t="s">
        <v>60</v>
      </c>
      <c r="R351" s="27">
        <v>45407</v>
      </c>
      <c r="S351" s="70">
        <v>49</v>
      </c>
      <c r="U351" s="2" t="s">
        <v>48</v>
      </c>
      <c r="V351" s="2" t="s">
        <v>21</v>
      </c>
      <c r="W351" s="27">
        <v>45407</v>
      </c>
      <c r="X351" s="70">
        <v>20</v>
      </c>
      <c r="Z351" s="2" t="s">
        <v>49</v>
      </c>
      <c r="AA351" s="2" t="s">
        <v>27</v>
      </c>
      <c r="AB351" s="27">
        <v>45407</v>
      </c>
      <c r="AC351" s="70">
        <v>0</v>
      </c>
    </row>
    <row r="352" spans="1:29" x14ac:dyDescent="0.35">
      <c r="A352" s="2" t="s">
        <v>2</v>
      </c>
      <c r="B352" s="2" t="s">
        <v>4</v>
      </c>
      <c r="C352" s="27">
        <v>45394</v>
      </c>
      <c r="D352" s="70">
        <v>28.1</v>
      </c>
      <c r="F352" s="2" t="s">
        <v>33</v>
      </c>
      <c r="G352" s="2" t="s">
        <v>32</v>
      </c>
      <c r="H352" s="27">
        <v>45394</v>
      </c>
      <c r="I352" s="70">
        <v>14.2</v>
      </c>
      <c r="K352" s="2" t="s">
        <v>67</v>
      </c>
      <c r="L352" s="2" t="s">
        <v>52</v>
      </c>
      <c r="M352" s="27">
        <v>45394</v>
      </c>
      <c r="N352" s="70">
        <v>6.2</v>
      </c>
      <c r="P352" s="2" t="s">
        <v>73</v>
      </c>
      <c r="Q352" s="2" t="s">
        <v>27</v>
      </c>
      <c r="R352" s="27">
        <v>45394</v>
      </c>
      <c r="S352" s="70">
        <v>48</v>
      </c>
      <c r="U352" s="2" t="s">
        <v>68</v>
      </c>
      <c r="V352" s="2" t="s">
        <v>30</v>
      </c>
      <c r="W352" s="27">
        <v>45394</v>
      </c>
      <c r="X352" s="70">
        <v>21</v>
      </c>
      <c r="Z352" s="2" t="s">
        <v>74</v>
      </c>
      <c r="AA352" s="2" t="s">
        <v>30</v>
      </c>
      <c r="AB352" s="27">
        <v>45394</v>
      </c>
      <c r="AC352" s="70">
        <v>0</v>
      </c>
    </row>
    <row r="353" spans="1:29" x14ac:dyDescent="0.35">
      <c r="A353" s="2" t="s">
        <v>2</v>
      </c>
      <c r="B353" s="2" t="s">
        <v>4</v>
      </c>
      <c r="C353" s="27">
        <v>45395</v>
      </c>
      <c r="D353" s="70">
        <v>30.9</v>
      </c>
      <c r="F353" s="2" t="s">
        <v>33</v>
      </c>
      <c r="G353" s="2" t="s">
        <v>32</v>
      </c>
      <c r="H353" s="27">
        <v>45395</v>
      </c>
      <c r="I353" s="70">
        <v>13.1</v>
      </c>
      <c r="K353" s="2" t="s">
        <v>67</v>
      </c>
      <c r="L353" s="2" t="s">
        <v>52</v>
      </c>
      <c r="M353" s="27">
        <v>45395</v>
      </c>
      <c r="N353" s="70">
        <v>7.4</v>
      </c>
      <c r="P353" s="2" t="s">
        <v>73</v>
      </c>
      <c r="Q353" s="2" t="s">
        <v>27</v>
      </c>
      <c r="R353" s="27">
        <v>45395</v>
      </c>
      <c r="S353" s="70">
        <v>39</v>
      </c>
      <c r="U353" s="2" t="s">
        <v>68</v>
      </c>
      <c r="V353" s="2" t="s">
        <v>30</v>
      </c>
      <c r="W353" s="27">
        <v>45395</v>
      </c>
      <c r="X353" s="70">
        <v>17</v>
      </c>
      <c r="Z353" s="2" t="s">
        <v>74</v>
      </c>
      <c r="AA353" s="2" t="s">
        <v>30</v>
      </c>
      <c r="AB353" s="27">
        <v>45395</v>
      </c>
      <c r="AC353" s="70">
        <v>0</v>
      </c>
    </row>
    <row r="354" spans="1:29" x14ac:dyDescent="0.35">
      <c r="A354" s="2" t="s">
        <v>2</v>
      </c>
      <c r="B354" s="2" t="s">
        <v>4</v>
      </c>
      <c r="C354" s="27">
        <v>45396</v>
      </c>
      <c r="D354" s="70">
        <v>31.2</v>
      </c>
      <c r="F354" s="2" t="s">
        <v>33</v>
      </c>
      <c r="G354" s="2" t="s">
        <v>32</v>
      </c>
      <c r="H354" s="27">
        <v>45396</v>
      </c>
      <c r="I354" s="70">
        <v>14.2</v>
      </c>
      <c r="K354" s="2" t="s">
        <v>67</v>
      </c>
      <c r="L354" s="2" t="s">
        <v>52</v>
      </c>
      <c r="M354" s="27">
        <v>45396</v>
      </c>
      <c r="N354" s="70">
        <v>6.7</v>
      </c>
      <c r="P354" s="2" t="s">
        <v>73</v>
      </c>
      <c r="Q354" s="2" t="s">
        <v>27</v>
      </c>
      <c r="R354" s="27">
        <v>45396</v>
      </c>
      <c r="S354" s="70">
        <v>40</v>
      </c>
      <c r="U354" s="2" t="s">
        <v>68</v>
      </c>
      <c r="V354" s="2" t="s">
        <v>30</v>
      </c>
      <c r="W354" s="27">
        <v>45396</v>
      </c>
      <c r="X354" s="70">
        <v>24</v>
      </c>
      <c r="Z354" s="2" t="s">
        <v>74</v>
      </c>
      <c r="AA354" s="2" t="s">
        <v>30</v>
      </c>
      <c r="AB354" s="27">
        <v>45396</v>
      </c>
      <c r="AC354" s="70">
        <v>0</v>
      </c>
    </row>
    <row r="355" spans="1:29" x14ac:dyDescent="0.35">
      <c r="A355" s="2" t="s">
        <v>2</v>
      </c>
      <c r="B355" s="2" t="s">
        <v>4</v>
      </c>
      <c r="C355" s="27">
        <v>45397</v>
      </c>
      <c r="D355" s="70">
        <v>28.6</v>
      </c>
      <c r="F355" s="2" t="s">
        <v>33</v>
      </c>
      <c r="G355" s="2" t="s">
        <v>32</v>
      </c>
      <c r="H355" s="27">
        <v>45397</v>
      </c>
      <c r="I355" s="70">
        <v>15.4</v>
      </c>
      <c r="K355" s="2" t="s">
        <v>67</v>
      </c>
      <c r="L355" s="2" t="s">
        <v>52</v>
      </c>
      <c r="M355" s="27">
        <v>45397</v>
      </c>
      <c r="N355" s="70">
        <v>7</v>
      </c>
      <c r="P355" s="2" t="s">
        <v>73</v>
      </c>
      <c r="Q355" s="2" t="s">
        <v>27</v>
      </c>
      <c r="R355" s="27">
        <v>45397</v>
      </c>
      <c r="S355" s="70">
        <v>32</v>
      </c>
      <c r="U355" s="2" t="s">
        <v>68</v>
      </c>
      <c r="V355" s="2" t="s">
        <v>30</v>
      </c>
      <c r="W355" s="27">
        <v>45397</v>
      </c>
      <c r="X355" s="70">
        <v>30</v>
      </c>
      <c r="Z355" s="2" t="s">
        <v>74</v>
      </c>
      <c r="AA355" s="2" t="s">
        <v>30</v>
      </c>
      <c r="AB355" s="27">
        <v>45397</v>
      </c>
      <c r="AC355" s="70">
        <v>0</v>
      </c>
    </row>
    <row r="356" spans="1:29" x14ac:dyDescent="0.35">
      <c r="A356" s="2" t="s">
        <v>2</v>
      </c>
      <c r="B356" s="2" t="s">
        <v>4</v>
      </c>
      <c r="C356" s="27">
        <v>45398</v>
      </c>
      <c r="D356" s="70">
        <v>22.2</v>
      </c>
      <c r="F356" s="2" t="s">
        <v>33</v>
      </c>
      <c r="G356" s="2" t="s">
        <v>32</v>
      </c>
      <c r="H356" s="27">
        <v>45398</v>
      </c>
      <c r="I356" s="70">
        <v>14.5</v>
      </c>
      <c r="K356" s="2" t="s">
        <v>67</v>
      </c>
      <c r="L356" s="2" t="s">
        <v>52</v>
      </c>
      <c r="M356" s="27">
        <v>45398</v>
      </c>
      <c r="N356" s="70">
        <v>1.8</v>
      </c>
      <c r="P356" s="2" t="s">
        <v>73</v>
      </c>
      <c r="Q356" s="2" t="s">
        <v>27</v>
      </c>
      <c r="R356" s="27">
        <v>45398</v>
      </c>
      <c r="S356" s="70">
        <v>40</v>
      </c>
      <c r="U356" s="2" t="s">
        <v>68</v>
      </c>
      <c r="V356" s="2" t="s">
        <v>30</v>
      </c>
      <c r="W356" s="27">
        <v>45398</v>
      </c>
      <c r="X356" s="70">
        <v>31</v>
      </c>
      <c r="Z356" s="2" t="s">
        <v>74</v>
      </c>
      <c r="AA356" s="2" t="s">
        <v>30</v>
      </c>
      <c r="AB356" s="27">
        <v>45398</v>
      </c>
      <c r="AC356" s="70">
        <v>0</v>
      </c>
    </row>
    <row r="357" spans="1:29" x14ac:dyDescent="0.35">
      <c r="A357" s="2" t="s">
        <v>2</v>
      </c>
      <c r="B357" s="2" t="s">
        <v>4</v>
      </c>
      <c r="C357" s="27">
        <v>45399</v>
      </c>
      <c r="D357" s="70">
        <v>21</v>
      </c>
      <c r="F357" s="2" t="s">
        <v>33</v>
      </c>
      <c r="G357" s="2" t="s">
        <v>32</v>
      </c>
      <c r="H357" s="27">
        <v>45399</v>
      </c>
      <c r="I357" s="70">
        <v>15.5</v>
      </c>
      <c r="K357" s="2" t="s">
        <v>67</v>
      </c>
      <c r="L357" s="2" t="s">
        <v>52</v>
      </c>
      <c r="M357" s="27">
        <v>45399</v>
      </c>
      <c r="N357" s="70">
        <v>2</v>
      </c>
      <c r="P357" s="2" t="s">
        <v>73</v>
      </c>
      <c r="Q357" s="2" t="s">
        <v>27</v>
      </c>
      <c r="R357" s="27">
        <v>45399</v>
      </c>
      <c r="S357" s="70">
        <v>33</v>
      </c>
      <c r="U357" s="2" t="s">
        <v>68</v>
      </c>
      <c r="V357" s="2" t="s">
        <v>30</v>
      </c>
      <c r="W357" s="27">
        <v>45399</v>
      </c>
      <c r="X357" s="70">
        <v>27</v>
      </c>
      <c r="Z357" s="2" t="s">
        <v>74</v>
      </c>
      <c r="AA357" s="2" t="s">
        <v>30</v>
      </c>
      <c r="AB357" s="27">
        <v>45399</v>
      </c>
      <c r="AC357" s="70">
        <v>0</v>
      </c>
    </row>
    <row r="358" spans="1:29" x14ac:dyDescent="0.35">
      <c r="A358" s="2" t="s">
        <v>2</v>
      </c>
      <c r="B358" s="2" t="s">
        <v>4</v>
      </c>
      <c r="C358" s="27">
        <v>45400</v>
      </c>
      <c r="D358" s="70">
        <v>20.8</v>
      </c>
      <c r="F358" s="2" t="s">
        <v>33</v>
      </c>
      <c r="G358" s="2" t="s">
        <v>32</v>
      </c>
      <c r="H358" s="27">
        <v>45400</v>
      </c>
      <c r="I358" s="70">
        <v>13.9</v>
      </c>
      <c r="K358" s="2" t="s">
        <v>67</v>
      </c>
      <c r="L358" s="2" t="s">
        <v>52</v>
      </c>
      <c r="M358" s="27">
        <v>45400</v>
      </c>
      <c r="N358" s="70">
        <v>-0.4</v>
      </c>
      <c r="P358" s="2" t="s">
        <v>73</v>
      </c>
      <c r="Q358" s="2" t="s">
        <v>27</v>
      </c>
      <c r="R358" s="27">
        <v>45400</v>
      </c>
      <c r="S358" s="70">
        <v>30</v>
      </c>
      <c r="U358" s="2" t="s">
        <v>68</v>
      </c>
      <c r="V358" s="2" t="s">
        <v>30</v>
      </c>
      <c r="W358" s="27">
        <v>45400</v>
      </c>
      <c r="X358" s="70">
        <v>27</v>
      </c>
      <c r="Z358" s="2" t="s">
        <v>74</v>
      </c>
      <c r="AA358" s="2" t="s">
        <v>30</v>
      </c>
      <c r="AB358" s="27">
        <v>45400</v>
      </c>
      <c r="AC358" s="70">
        <v>0</v>
      </c>
    </row>
    <row r="359" spans="1:29" x14ac:dyDescent="0.35">
      <c r="A359" s="2" t="s">
        <v>2</v>
      </c>
      <c r="B359" s="2" t="s">
        <v>4</v>
      </c>
      <c r="C359" s="27">
        <v>45401</v>
      </c>
      <c r="D359" s="70">
        <v>23.3</v>
      </c>
      <c r="F359" s="2" t="s">
        <v>33</v>
      </c>
      <c r="G359" s="2" t="s">
        <v>32</v>
      </c>
      <c r="H359" s="27">
        <v>45401</v>
      </c>
      <c r="I359" s="70">
        <v>14.4</v>
      </c>
      <c r="K359" s="2" t="s">
        <v>67</v>
      </c>
      <c r="L359" s="2" t="s">
        <v>52</v>
      </c>
      <c r="M359" s="27">
        <v>45401</v>
      </c>
      <c r="N359" s="70">
        <v>1.1000000000000001</v>
      </c>
      <c r="P359" s="2" t="s">
        <v>73</v>
      </c>
      <c r="Q359" s="2" t="s">
        <v>27</v>
      </c>
      <c r="R359" s="27">
        <v>45401</v>
      </c>
      <c r="S359" s="70">
        <v>66</v>
      </c>
      <c r="U359" s="2" t="s">
        <v>68</v>
      </c>
      <c r="V359" s="2" t="s">
        <v>30</v>
      </c>
      <c r="W359" s="27">
        <v>45401</v>
      </c>
      <c r="X359" s="70">
        <v>22</v>
      </c>
      <c r="Z359" s="2" t="s">
        <v>74</v>
      </c>
      <c r="AA359" s="2" t="s">
        <v>30</v>
      </c>
      <c r="AB359" s="27">
        <v>45401</v>
      </c>
      <c r="AC359" s="70">
        <v>0</v>
      </c>
    </row>
    <row r="360" spans="1:29" x14ac:dyDescent="0.35">
      <c r="A360" s="2" t="s">
        <v>2</v>
      </c>
      <c r="B360" s="2" t="s">
        <v>4</v>
      </c>
      <c r="C360" s="27">
        <v>45402</v>
      </c>
      <c r="D360" s="70">
        <v>27.1</v>
      </c>
      <c r="F360" s="2" t="s">
        <v>33</v>
      </c>
      <c r="G360" s="2" t="s">
        <v>32</v>
      </c>
      <c r="H360" s="27">
        <v>45402</v>
      </c>
      <c r="I360" s="70">
        <v>14.6</v>
      </c>
      <c r="K360" s="2" t="s">
        <v>67</v>
      </c>
      <c r="L360" s="2" t="s">
        <v>52</v>
      </c>
      <c r="M360" s="27">
        <v>45402</v>
      </c>
      <c r="N360" s="70">
        <v>2.9</v>
      </c>
      <c r="P360" s="2" t="s">
        <v>73</v>
      </c>
      <c r="Q360" s="2" t="s">
        <v>27</v>
      </c>
      <c r="R360" s="27">
        <v>45402</v>
      </c>
      <c r="S360" s="70">
        <v>51</v>
      </c>
      <c r="U360" s="2" t="s">
        <v>68</v>
      </c>
      <c r="V360" s="2" t="s">
        <v>30</v>
      </c>
      <c r="W360" s="27">
        <v>45402</v>
      </c>
      <c r="X360" s="70">
        <v>32</v>
      </c>
      <c r="Z360" s="2" t="s">
        <v>74</v>
      </c>
      <c r="AA360" s="2" t="s">
        <v>30</v>
      </c>
      <c r="AB360" s="27">
        <v>45402</v>
      </c>
      <c r="AC360" s="70">
        <v>0</v>
      </c>
    </row>
    <row r="361" spans="1:29" x14ac:dyDescent="0.35">
      <c r="A361" s="2" t="s">
        <v>2</v>
      </c>
      <c r="B361" s="2" t="s">
        <v>4</v>
      </c>
      <c r="C361" s="27">
        <v>45403</v>
      </c>
      <c r="D361" s="70">
        <v>25.3</v>
      </c>
      <c r="F361" s="2" t="s">
        <v>33</v>
      </c>
      <c r="G361" s="2" t="s">
        <v>32</v>
      </c>
      <c r="H361" s="27">
        <v>45403</v>
      </c>
      <c r="I361" s="70">
        <v>12.8</v>
      </c>
      <c r="K361" s="2" t="s">
        <v>67</v>
      </c>
      <c r="L361" s="2" t="s">
        <v>52</v>
      </c>
      <c r="M361" s="27">
        <v>45403</v>
      </c>
      <c r="N361" s="70">
        <v>2.4</v>
      </c>
      <c r="P361" s="2" t="s">
        <v>73</v>
      </c>
      <c r="Q361" s="2" t="s">
        <v>27</v>
      </c>
      <c r="R361" s="27">
        <v>45403</v>
      </c>
      <c r="S361" s="70">
        <v>37</v>
      </c>
      <c r="U361" s="2" t="s">
        <v>68</v>
      </c>
      <c r="V361" s="2" t="s">
        <v>30</v>
      </c>
      <c r="W361" s="27">
        <v>45403</v>
      </c>
      <c r="X361" s="70">
        <v>37</v>
      </c>
      <c r="Z361" s="2" t="s">
        <v>74</v>
      </c>
      <c r="AA361" s="2" t="s">
        <v>30</v>
      </c>
      <c r="AB361" s="27">
        <v>45403</v>
      </c>
      <c r="AC361" s="70">
        <v>0</v>
      </c>
    </row>
    <row r="362" spans="1:29" x14ac:dyDescent="0.35">
      <c r="A362" s="2" t="s">
        <v>2</v>
      </c>
      <c r="B362" s="2" t="s">
        <v>4</v>
      </c>
      <c r="C362" s="27">
        <v>45404</v>
      </c>
      <c r="D362" s="70">
        <v>20.3</v>
      </c>
      <c r="F362" s="2" t="s">
        <v>33</v>
      </c>
      <c r="G362" s="2" t="s">
        <v>32</v>
      </c>
      <c r="H362" s="27">
        <v>45404</v>
      </c>
      <c r="I362" s="70">
        <v>12.8</v>
      </c>
      <c r="K362" s="2" t="s">
        <v>67</v>
      </c>
      <c r="L362" s="2" t="s">
        <v>52</v>
      </c>
      <c r="M362" s="27">
        <v>45404</v>
      </c>
      <c r="N362" s="70">
        <v>-0.4</v>
      </c>
      <c r="P362" s="2" t="s">
        <v>73</v>
      </c>
      <c r="Q362" s="2" t="s">
        <v>27</v>
      </c>
      <c r="R362" s="27">
        <v>45404</v>
      </c>
      <c r="S362" s="70">
        <v>39</v>
      </c>
      <c r="U362" s="2" t="s">
        <v>68</v>
      </c>
      <c r="V362" s="2" t="s">
        <v>30</v>
      </c>
      <c r="W362" s="27">
        <v>45404</v>
      </c>
      <c r="X362" s="70">
        <v>41</v>
      </c>
      <c r="Z362" s="2" t="s">
        <v>74</v>
      </c>
      <c r="AA362" s="2" t="s">
        <v>30</v>
      </c>
      <c r="AB362" s="27">
        <v>45404</v>
      </c>
      <c r="AC362" s="70">
        <v>0</v>
      </c>
    </row>
    <row r="363" spans="1:29" x14ac:dyDescent="0.35">
      <c r="A363" s="2" t="s">
        <v>2</v>
      </c>
      <c r="B363" s="2" t="s">
        <v>4</v>
      </c>
      <c r="C363" s="27">
        <v>45405</v>
      </c>
      <c r="D363" s="70">
        <v>18</v>
      </c>
      <c r="F363" s="2" t="s">
        <v>33</v>
      </c>
      <c r="G363" s="2" t="s">
        <v>32</v>
      </c>
      <c r="H363" s="27">
        <v>45405</v>
      </c>
      <c r="I363" s="70">
        <v>9.1</v>
      </c>
      <c r="K363" s="2" t="s">
        <v>67</v>
      </c>
      <c r="L363" s="2" t="s">
        <v>52</v>
      </c>
      <c r="M363" s="27">
        <v>45405</v>
      </c>
      <c r="N363" s="70">
        <v>-1.9</v>
      </c>
      <c r="P363" s="2" t="s">
        <v>73</v>
      </c>
      <c r="Q363" s="2" t="s">
        <v>27</v>
      </c>
      <c r="R363" s="27">
        <v>45405</v>
      </c>
      <c r="S363" s="70">
        <v>37</v>
      </c>
      <c r="U363" s="2" t="s">
        <v>68</v>
      </c>
      <c r="V363" s="2" t="s">
        <v>30</v>
      </c>
      <c r="W363" s="27">
        <v>45405</v>
      </c>
      <c r="X363" s="70">
        <v>31</v>
      </c>
      <c r="Z363" s="2" t="s">
        <v>74</v>
      </c>
      <c r="AA363" s="2" t="s">
        <v>30</v>
      </c>
      <c r="AB363" s="27">
        <v>45405</v>
      </c>
      <c r="AC363" s="70">
        <v>2.2000000000000002</v>
      </c>
    </row>
    <row r="364" spans="1:29" x14ac:dyDescent="0.35">
      <c r="A364" s="2" t="s">
        <v>2</v>
      </c>
      <c r="B364" s="2" t="s">
        <v>4</v>
      </c>
      <c r="C364" s="27">
        <v>45406</v>
      </c>
      <c r="D364" s="70">
        <v>18.899999999999999</v>
      </c>
      <c r="F364" s="2" t="s">
        <v>33</v>
      </c>
      <c r="G364" s="2" t="s">
        <v>32</v>
      </c>
      <c r="H364" s="27">
        <v>45406</v>
      </c>
      <c r="I364" s="70">
        <v>8.1999999999999993</v>
      </c>
      <c r="K364" s="2" t="s">
        <v>67</v>
      </c>
      <c r="L364" s="2" t="s">
        <v>52</v>
      </c>
      <c r="M364" s="27">
        <v>45406</v>
      </c>
      <c r="N364" s="70">
        <v>-1.3</v>
      </c>
      <c r="P364" s="2" t="s">
        <v>73</v>
      </c>
      <c r="Q364" s="2" t="s">
        <v>27</v>
      </c>
      <c r="R364" s="27">
        <v>45406</v>
      </c>
      <c r="S364" s="70">
        <v>38</v>
      </c>
      <c r="U364" s="2" t="s">
        <v>68</v>
      </c>
      <c r="V364" s="2" t="s">
        <v>30</v>
      </c>
      <c r="W364" s="27">
        <v>45406</v>
      </c>
      <c r="X364" s="70">
        <v>23</v>
      </c>
      <c r="Z364" s="2" t="s">
        <v>74</v>
      </c>
      <c r="AA364" s="2" t="s">
        <v>30</v>
      </c>
      <c r="AB364" s="27">
        <v>45406</v>
      </c>
      <c r="AC364" s="70">
        <v>0.2</v>
      </c>
    </row>
    <row r="365" spans="1:29" x14ac:dyDescent="0.35">
      <c r="A365" s="2" t="s">
        <v>2</v>
      </c>
      <c r="B365" s="2" t="s">
        <v>4</v>
      </c>
      <c r="C365" s="27">
        <v>45407</v>
      </c>
      <c r="D365" s="70">
        <v>19.899999999999999</v>
      </c>
      <c r="F365" s="2" t="s">
        <v>33</v>
      </c>
      <c r="G365" s="2" t="s">
        <v>32</v>
      </c>
      <c r="H365" s="27">
        <v>45407</v>
      </c>
      <c r="I365" s="70">
        <v>10.6</v>
      </c>
      <c r="K365" s="2" t="s">
        <v>67</v>
      </c>
      <c r="L365" s="2" t="s">
        <v>52</v>
      </c>
      <c r="M365" s="27">
        <v>45407</v>
      </c>
      <c r="N365" s="70">
        <v>3.1</v>
      </c>
      <c r="P365" s="2" t="s">
        <v>73</v>
      </c>
      <c r="Q365" s="2" t="s">
        <v>27</v>
      </c>
      <c r="R365" s="27">
        <v>45407</v>
      </c>
      <c r="S365" s="70">
        <v>49</v>
      </c>
      <c r="U365" s="2" t="s">
        <v>68</v>
      </c>
      <c r="V365" s="2" t="s">
        <v>30</v>
      </c>
      <c r="W365" s="27">
        <v>45407</v>
      </c>
      <c r="X365" s="70">
        <v>32</v>
      </c>
      <c r="Z365" s="2" t="s">
        <v>74</v>
      </c>
      <c r="AA365" s="2" t="s">
        <v>30</v>
      </c>
      <c r="AB365" s="27">
        <v>45407</v>
      </c>
      <c r="AC365" s="70">
        <v>6.2</v>
      </c>
    </row>
    <row r="366" spans="1:29" x14ac:dyDescent="0.35">
      <c r="A366" s="2" t="s">
        <v>58</v>
      </c>
      <c r="B366" s="2" t="s">
        <v>34</v>
      </c>
      <c r="C366" s="27">
        <v>45394</v>
      </c>
      <c r="D366" s="70">
        <v>27.5</v>
      </c>
      <c r="F366" s="2" t="s">
        <v>76</v>
      </c>
      <c r="G366" s="2" t="s">
        <v>23</v>
      </c>
      <c r="H366" s="27">
        <v>45394</v>
      </c>
      <c r="I366" s="70">
        <v>12.7</v>
      </c>
      <c r="K366" s="2" t="s">
        <v>1</v>
      </c>
      <c r="L366" s="2" t="s">
        <v>4</v>
      </c>
      <c r="M366" s="27">
        <v>45394</v>
      </c>
      <c r="N366" s="70">
        <v>1.7</v>
      </c>
      <c r="P366" s="2" t="s">
        <v>80</v>
      </c>
      <c r="Q366" s="2" t="s">
        <v>30</v>
      </c>
      <c r="R366" s="27">
        <v>45394</v>
      </c>
      <c r="S366" s="70">
        <v>22</v>
      </c>
      <c r="U366" s="2" t="s">
        <v>39</v>
      </c>
      <c r="V366" s="2" t="s">
        <v>39</v>
      </c>
      <c r="W366" s="27">
        <v>45394</v>
      </c>
      <c r="X366" s="70">
        <v>28</v>
      </c>
      <c r="Z366" s="2" t="s">
        <v>65</v>
      </c>
      <c r="AA366" s="2" t="s">
        <v>64</v>
      </c>
      <c r="AB366" s="27">
        <v>45394</v>
      </c>
      <c r="AC366" s="70">
        <v>0</v>
      </c>
    </row>
    <row r="367" spans="1:29" x14ac:dyDescent="0.35">
      <c r="A367" s="2" t="s">
        <v>58</v>
      </c>
      <c r="B367" s="2" t="s">
        <v>34</v>
      </c>
      <c r="C367" s="27">
        <v>45395</v>
      </c>
      <c r="D367" s="70">
        <v>30.6</v>
      </c>
      <c r="F367" s="2" t="s">
        <v>76</v>
      </c>
      <c r="G367" s="2" t="s">
        <v>23</v>
      </c>
      <c r="H367" s="27">
        <v>45395</v>
      </c>
      <c r="I367" s="70">
        <v>14</v>
      </c>
      <c r="K367" s="2" t="s">
        <v>1</v>
      </c>
      <c r="L367" s="2" t="s">
        <v>4</v>
      </c>
      <c r="M367" s="27">
        <v>45395</v>
      </c>
      <c r="N367" s="70">
        <v>3.8</v>
      </c>
      <c r="P367" s="2" t="s">
        <v>80</v>
      </c>
      <c r="Q367" s="2" t="s">
        <v>30</v>
      </c>
      <c r="R367" s="27">
        <v>45395</v>
      </c>
      <c r="S367" s="70">
        <v>23</v>
      </c>
      <c r="U367" s="2" t="s">
        <v>39</v>
      </c>
      <c r="V367" s="2" t="s">
        <v>39</v>
      </c>
      <c r="W367" s="27">
        <v>45395</v>
      </c>
      <c r="X367" s="70">
        <v>20</v>
      </c>
      <c r="Z367" s="2" t="s">
        <v>65</v>
      </c>
      <c r="AA367" s="2" t="s">
        <v>64</v>
      </c>
      <c r="AB367" s="27">
        <v>45395</v>
      </c>
      <c r="AC367" s="70">
        <v>0</v>
      </c>
    </row>
    <row r="368" spans="1:29" x14ac:dyDescent="0.35">
      <c r="A368" s="2" t="s">
        <v>58</v>
      </c>
      <c r="B368" s="2" t="s">
        <v>34</v>
      </c>
      <c r="C368" s="27">
        <v>45396</v>
      </c>
      <c r="D368" s="70">
        <v>31.2</v>
      </c>
      <c r="F368" s="2" t="s">
        <v>76</v>
      </c>
      <c r="G368" s="2" t="s">
        <v>23</v>
      </c>
      <c r="H368" s="27">
        <v>45396</v>
      </c>
      <c r="I368" s="70">
        <v>14.4</v>
      </c>
      <c r="K368" s="2" t="s">
        <v>1</v>
      </c>
      <c r="L368" s="2" t="s">
        <v>4</v>
      </c>
      <c r="M368" s="27">
        <v>45396</v>
      </c>
      <c r="N368" s="70">
        <v>5.0999999999999996</v>
      </c>
      <c r="P368" s="2" t="s">
        <v>80</v>
      </c>
      <c r="Q368" s="2" t="s">
        <v>30</v>
      </c>
      <c r="R368" s="27">
        <v>45396</v>
      </c>
      <c r="S368" s="70">
        <v>65</v>
      </c>
      <c r="U368" s="2" t="s">
        <v>39</v>
      </c>
      <c r="V368" s="2" t="s">
        <v>39</v>
      </c>
      <c r="W368" s="27">
        <v>45396</v>
      </c>
      <c r="X368" s="70">
        <v>32</v>
      </c>
      <c r="Z368" s="2" t="s">
        <v>65</v>
      </c>
      <c r="AA368" s="2" t="s">
        <v>64</v>
      </c>
      <c r="AB368" s="27">
        <v>45396</v>
      </c>
      <c r="AC368" s="70">
        <v>0</v>
      </c>
    </row>
    <row r="369" spans="1:29" x14ac:dyDescent="0.35">
      <c r="A369" s="2" t="s">
        <v>58</v>
      </c>
      <c r="B369" s="2" t="s">
        <v>34</v>
      </c>
      <c r="C369" s="27">
        <v>45397</v>
      </c>
      <c r="D369" s="70">
        <v>28.7</v>
      </c>
      <c r="F369" s="2" t="s">
        <v>76</v>
      </c>
      <c r="G369" s="2" t="s">
        <v>23</v>
      </c>
      <c r="H369" s="27">
        <v>45397</v>
      </c>
      <c r="I369" s="70">
        <v>15.2</v>
      </c>
      <c r="K369" s="2" t="s">
        <v>1</v>
      </c>
      <c r="L369" s="2" t="s">
        <v>4</v>
      </c>
      <c r="M369" s="27">
        <v>45397</v>
      </c>
      <c r="N369" s="70">
        <v>8.4</v>
      </c>
      <c r="P369" s="2" t="s">
        <v>80</v>
      </c>
      <c r="Q369" s="2" t="s">
        <v>30</v>
      </c>
      <c r="R369" s="27">
        <v>45397</v>
      </c>
      <c r="S369" s="70">
        <v>30</v>
      </c>
      <c r="U369" s="2" t="s">
        <v>39</v>
      </c>
      <c r="V369" s="2" t="s">
        <v>39</v>
      </c>
      <c r="W369" s="27">
        <v>45397</v>
      </c>
      <c r="X369" s="70">
        <v>26</v>
      </c>
      <c r="Z369" s="2" t="s">
        <v>65</v>
      </c>
      <c r="AA369" s="2" t="s">
        <v>64</v>
      </c>
      <c r="AB369" s="27">
        <v>45397</v>
      </c>
      <c r="AC369" s="70">
        <v>0.8</v>
      </c>
    </row>
    <row r="370" spans="1:29" x14ac:dyDescent="0.35">
      <c r="A370" s="2" t="s">
        <v>58</v>
      </c>
      <c r="B370" s="2" t="s">
        <v>34</v>
      </c>
      <c r="C370" s="27">
        <v>45398</v>
      </c>
      <c r="D370" s="70">
        <v>23.9</v>
      </c>
      <c r="F370" s="2" t="s">
        <v>76</v>
      </c>
      <c r="G370" s="2" t="s">
        <v>23</v>
      </c>
      <c r="H370" s="27">
        <v>45398</v>
      </c>
      <c r="I370" s="70">
        <v>13.8</v>
      </c>
      <c r="K370" s="2" t="s">
        <v>1</v>
      </c>
      <c r="L370" s="2" t="s">
        <v>4</v>
      </c>
      <c r="M370" s="27">
        <v>45398</v>
      </c>
      <c r="N370" s="70">
        <v>3.5</v>
      </c>
      <c r="P370" s="2" t="s">
        <v>80</v>
      </c>
      <c r="Q370" s="2" t="s">
        <v>30</v>
      </c>
      <c r="R370" s="27">
        <v>45398</v>
      </c>
      <c r="S370" s="70">
        <v>41</v>
      </c>
      <c r="U370" s="2" t="s">
        <v>39</v>
      </c>
      <c r="V370" s="2" t="s">
        <v>39</v>
      </c>
      <c r="W370" s="27">
        <v>45398</v>
      </c>
      <c r="X370" s="70">
        <v>40</v>
      </c>
      <c r="Z370" s="2" t="s">
        <v>65</v>
      </c>
      <c r="AA370" s="2" t="s">
        <v>64</v>
      </c>
      <c r="AB370" s="27">
        <v>45398</v>
      </c>
      <c r="AC370" s="70">
        <v>0</v>
      </c>
    </row>
    <row r="371" spans="1:29" x14ac:dyDescent="0.35">
      <c r="A371" s="2" t="s">
        <v>58</v>
      </c>
      <c r="B371" s="2" t="s">
        <v>34</v>
      </c>
      <c r="C371" s="27">
        <v>45399</v>
      </c>
      <c r="D371" s="70">
        <v>22.3</v>
      </c>
      <c r="F371" s="2" t="s">
        <v>76</v>
      </c>
      <c r="G371" s="2" t="s">
        <v>23</v>
      </c>
      <c r="H371" s="27">
        <v>45399</v>
      </c>
      <c r="I371" s="70">
        <v>11</v>
      </c>
      <c r="K371" s="2" t="s">
        <v>1</v>
      </c>
      <c r="L371" s="2" t="s">
        <v>4</v>
      </c>
      <c r="M371" s="27">
        <v>45399</v>
      </c>
      <c r="N371" s="70">
        <v>4</v>
      </c>
      <c r="P371" s="2" t="s">
        <v>80</v>
      </c>
      <c r="Q371" s="2" t="s">
        <v>30</v>
      </c>
      <c r="R371" s="27">
        <v>45399</v>
      </c>
      <c r="S371" s="70">
        <v>41</v>
      </c>
      <c r="U371" s="2" t="s">
        <v>39</v>
      </c>
      <c r="V371" s="2" t="s">
        <v>39</v>
      </c>
      <c r="W371" s="27">
        <v>45399</v>
      </c>
      <c r="X371" s="70">
        <v>39</v>
      </c>
      <c r="Z371" s="2" t="s">
        <v>65</v>
      </c>
      <c r="AA371" s="2" t="s">
        <v>64</v>
      </c>
      <c r="AB371" s="27">
        <v>45399</v>
      </c>
      <c r="AC371" s="70">
        <v>0</v>
      </c>
    </row>
    <row r="372" spans="1:29" x14ac:dyDescent="0.35">
      <c r="A372" s="2" t="s">
        <v>58</v>
      </c>
      <c r="B372" s="2" t="s">
        <v>34</v>
      </c>
      <c r="C372" s="27">
        <v>45400</v>
      </c>
      <c r="D372" s="70">
        <v>22.2</v>
      </c>
      <c r="F372" s="2" t="s">
        <v>76</v>
      </c>
      <c r="G372" s="2" t="s">
        <v>23</v>
      </c>
      <c r="H372" s="27">
        <v>45400</v>
      </c>
      <c r="I372" s="70">
        <v>10.4</v>
      </c>
      <c r="K372" s="2" t="s">
        <v>1</v>
      </c>
      <c r="L372" s="2" t="s">
        <v>4</v>
      </c>
      <c r="M372" s="27">
        <v>45400</v>
      </c>
      <c r="N372" s="70">
        <v>0.1</v>
      </c>
      <c r="P372" s="2" t="s">
        <v>80</v>
      </c>
      <c r="Q372" s="2" t="s">
        <v>30</v>
      </c>
      <c r="R372" s="27">
        <v>45400</v>
      </c>
      <c r="S372" s="70">
        <v>47</v>
      </c>
      <c r="U372" s="2" t="s">
        <v>39</v>
      </c>
      <c r="V372" s="2" t="s">
        <v>39</v>
      </c>
      <c r="W372" s="27">
        <v>45400</v>
      </c>
      <c r="X372" s="70">
        <v>24</v>
      </c>
      <c r="Z372" s="2" t="s">
        <v>65</v>
      </c>
      <c r="AA372" s="2" t="s">
        <v>64</v>
      </c>
      <c r="AB372" s="27">
        <v>45400</v>
      </c>
      <c r="AC372" s="70">
        <v>0</v>
      </c>
    </row>
    <row r="373" spans="1:29" x14ac:dyDescent="0.35">
      <c r="A373" s="2" t="s">
        <v>58</v>
      </c>
      <c r="B373" s="2" t="s">
        <v>34</v>
      </c>
      <c r="C373" s="27">
        <v>45401</v>
      </c>
      <c r="D373" s="70">
        <v>22.5</v>
      </c>
      <c r="F373" s="2" t="s">
        <v>76</v>
      </c>
      <c r="G373" s="2" t="s">
        <v>23</v>
      </c>
      <c r="H373" s="27">
        <v>45401</v>
      </c>
      <c r="I373" s="70">
        <v>10.4</v>
      </c>
      <c r="K373" s="2" t="s">
        <v>1</v>
      </c>
      <c r="L373" s="2" t="s">
        <v>4</v>
      </c>
      <c r="M373" s="27">
        <v>45401</v>
      </c>
      <c r="N373" s="70">
        <v>-1.1000000000000001</v>
      </c>
      <c r="P373" s="2" t="s">
        <v>80</v>
      </c>
      <c r="Q373" s="2" t="s">
        <v>30</v>
      </c>
      <c r="R373" s="27">
        <v>45401</v>
      </c>
      <c r="S373" s="70">
        <v>41</v>
      </c>
      <c r="U373" s="2" t="s">
        <v>39</v>
      </c>
      <c r="V373" s="2" t="s">
        <v>39</v>
      </c>
      <c r="W373" s="27">
        <v>45401</v>
      </c>
      <c r="X373" s="70">
        <v>39</v>
      </c>
      <c r="Z373" s="2" t="s">
        <v>65</v>
      </c>
      <c r="AA373" s="2" t="s">
        <v>64</v>
      </c>
      <c r="AB373" s="27">
        <v>45401</v>
      </c>
      <c r="AC373" s="70">
        <v>5</v>
      </c>
    </row>
    <row r="374" spans="1:29" x14ac:dyDescent="0.35">
      <c r="A374" s="2" t="s">
        <v>58</v>
      </c>
      <c r="B374" s="2" t="s">
        <v>34</v>
      </c>
      <c r="C374" s="27">
        <v>45402</v>
      </c>
      <c r="D374" s="70">
        <v>25.6</v>
      </c>
      <c r="F374" s="2" t="s">
        <v>76</v>
      </c>
      <c r="G374" s="2" t="s">
        <v>23</v>
      </c>
      <c r="H374" s="27">
        <v>45402</v>
      </c>
      <c r="I374" s="70">
        <v>11.8</v>
      </c>
      <c r="K374" s="2" t="s">
        <v>1</v>
      </c>
      <c r="L374" s="2" t="s">
        <v>4</v>
      </c>
      <c r="M374" s="27">
        <v>45402</v>
      </c>
      <c r="N374" s="70">
        <v>1.4</v>
      </c>
      <c r="P374" s="2" t="s">
        <v>80</v>
      </c>
      <c r="Q374" s="2" t="s">
        <v>30</v>
      </c>
      <c r="R374" s="27">
        <v>45402</v>
      </c>
      <c r="S374" s="70">
        <v>44</v>
      </c>
      <c r="U374" s="2" t="s">
        <v>39</v>
      </c>
      <c r="V374" s="2" t="s">
        <v>39</v>
      </c>
      <c r="W374" s="27">
        <v>45402</v>
      </c>
      <c r="X374" s="70">
        <v>31</v>
      </c>
      <c r="Z374" s="2" t="s">
        <v>65</v>
      </c>
      <c r="AA374" s="2" t="s">
        <v>64</v>
      </c>
      <c r="AB374" s="27">
        <v>45402</v>
      </c>
      <c r="AC374" s="70">
        <v>0</v>
      </c>
    </row>
    <row r="375" spans="1:29" x14ac:dyDescent="0.35">
      <c r="A375" s="2" t="s">
        <v>58</v>
      </c>
      <c r="B375" s="2" t="s">
        <v>34</v>
      </c>
      <c r="C375" s="27">
        <v>45403</v>
      </c>
      <c r="D375" s="70">
        <v>23.9</v>
      </c>
      <c r="F375" s="2" t="s">
        <v>76</v>
      </c>
      <c r="G375" s="2" t="s">
        <v>23</v>
      </c>
      <c r="H375" s="27">
        <v>45403</v>
      </c>
      <c r="I375" s="70">
        <v>12.2</v>
      </c>
      <c r="K375" s="2" t="s">
        <v>1</v>
      </c>
      <c r="L375" s="2" t="s">
        <v>4</v>
      </c>
      <c r="M375" s="27">
        <v>45403</v>
      </c>
      <c r="N375" s="70">
        <v>1.1000000000000001</v>
      </c>
      <c r="P375" s="2" t="s">
        <v>80</v>
      </c>
      <c r="Q375" s="2" t="s">
        <v>30</v>
      </c>
      <c r="R375" s="27">
        <v>45403</v>
      </c>
      <c r="S375" s="70">
        <v>53</v>
      </c>
      <c r="U375" s="2" t="s">
        <v>39</v>
      </c>
      <c r="V375" s="2" t="s">
        <v>39</v>
      </c>
      <c r="W375" s="27">
        <v>45403</v>
      </c>
      <c r="X375" s="70">
        <v>32</v>
      </c>
      <c r="Z375" s="2" t="s">
        <v>65</v>
      </c>
      <c r="AA375" s="2" t="s">
        <v>64</v>
      </c>
      <c r="AB375" s="27">
        <v>45403</v>
      </c>
      <c r="AC375" s="70">
        <v>0</v>
      </c>
    </row>
    <row r="376" spans="1:29" x14ac:dyDescent="0.35">
      <c r="A376" s="2" t="s">
        <v>58</v>
      </c>
      <c r="B376" s="2" t="s">
        <v>34</v>
      </c>
      <c r="C376" s="27">
        <v>45404</v>
      </c>
      <c r="D376" s="70">
        <v>20</v>
      </c>
      <c r="F376" s="2" t="s">
        <v>76</v>
      </c>
      <c r="G376" s="2" t="s">
        <v>23</v>
      </c>
      <c r="H376" s="27">
        <v>45404</v>
      </c>
      <c r="I376" s="70">
        <v>7.6</v>
      </c>
      <c r="K376" s="2" t="s">
        <v>1</v>
      </c>
      <c r="L376" s="2" t="s">
        <v>4</v>
      </c>
      <c r="M376" s="27">
        <v>45404</v>
      </c>
      <c r="N376" s="70">
        <v>2.8</v>
      </c>
      <c r="P376" s="2" t="s">
        <v>80</v>
      </c>
      <c r="Q376" s="2" t="s">
        <v>30</v>
      </c>
      <c r="R376" s="27">
        <v>45404</v>
      </c>
      <c r="S376" s="70">
        <v>51</v>
      </c>
      <c r="U376" s="2" t="s">
        <v>39</v>
      </c>
      <c r="V376" s="2" t="s">
        <v>39</v>
      </c>
      <c r="W376" s="27">
        <v>45404</v>
      </c>
      <c r="X376" s="70">
        <v>29</v>
      </c>
      <c r="Z376" s="2" t="s">
        <v>65</v>
      </c>
      <c r="AA376" s="2" t="s">
        <v>64</v>
      </c>
      <c r="AB376" s="27">
        <v>45404</v>
      </c>
      <c r="AC376" s="70">
        <v>6</v>
      </c>
    </row>
    <row r="377" spans="1:29" x14ac:dyDescent="0.35">
      <c r="A377" s="2" t="s">
        <v>58</v>
      </c>
      <c r="B377" s="2" t="s">
        <v>34</v>
      </c>
      <c r="C377" s="27">
        <v>45405</v>
      </c>
      <c r="D377" s="70">
        <v>18.100000000000001</v>
      </c>
      <c r="F377" s="2" t="s">
        <v>76</v>
      </c>
      <c r="G377" s="2" t="s">
        <v>23</v>
      </c>
      <c r="H377" s="27">
        <v>45405</v>
      </c>
      <c r="I377" s="70">
        <v>4.5999999999999996</v>
      </c>
      <c r="K377" s="2" t="s">
        <v>1</v>
      </c>
      <c r="L377" s="2" t="s">
        <v>4</v>
      </c>
      <c r="M377" s="27">
        <v>45405</v>
      </c>
      <c r="N377" s="70">
        <v>0.1</v>
      </c>
      <c r="P377" s="2" t="s">
        <v>80</v>
      </c>
      <c r="Q377" s="2" t="s">
        <v>30</v>
      </c>
      <c r="R377" s="27">
        <v>45405</v>
      </c>
      <c r="S377" s="70">
        <v>48</v>
      </c>
      <c r="U377" s="2" t="s">
        <v>39</v>
      </c>
      <c r="V377" s="2" t="s">
        <v>39</v>
      </c>
      <c r="W377" s="27">
        <v>45405</v>
      </c>
      <c r="X377" s="70">
        <v>41</v>
      </c>
      <c r="Z377" s="2" t="s">
        <v>65</v>
      </c>
      <c r="AA377" s="2" t="s">
        <v>64</v>
      </c>
      <c r="AB377" s="27">
        <v>45405</v>
      </c>
      <c r="AC377" s="70">
        <v>1</v>
      </c>
    </row>
    <row r="378" spans="1:29" x14ac:dyDescent="0.35">
      <c r="A378" s="2" t="s">
        <v>58</v>
      </c>
      <c r="B378" s="2" t="s">
        <v>34</v>
      </c>
      <c r="C378" s="27">
        <v>45406</v>
      </c>
      <c r="D378" s="70">
        <v>21.5</v>
      </c>
      <c r="F378" s="2" t="s">
        <v>76</v>
      </c>
      <c r="G378" s="2" t="s">
        <v>23</v>
      </c>
      <c r="H378" s="27">
        <v>45406</v>
      </c>
      <c r="I378" s="70">
        <v>4.9000000000000004</v>
      </c>
      <c r="K378" s="2" t="s">
        <v>1</v>
      </c>
      <c r="L378" s="2" t="s">
        <v>4</v>
      </c>
      <c r="M378" s="27">
        <v>45406</v>
      </c>
      <c r="N378" s="70">
        <v>-1.9</v>
      </c>
      <c r="P378" s="2" t="s">
        <v>80</v>
      </c>
      <c r="Q378" s="2" t="s">
        <v>30</v>
      </c>
      <c r="R378" s="27">
        <v>45406</v>
      </c>
      <c r="S378" s="70">
        <v>33</v>
      </c>
      <c r="U378" s="2" t="s">
        <v>39</v>
      </c>
      <c r="V378" s="2" t="s">
        <v>39</v>
      </c>
      <c r="W378" s="27">
        <v>45406</v>
      </c>
      <c r="X378" s="70">
        <v>27</v>
      </c>
      <c r="Z378" s="2" t="s">
        <v>65</v>
      </c>
      <c r="AA378" s="2" t="s">
        <v>64</v>
      </c>
      <c r="AB378" s="27">
        <v>45406</v>
      </c>
      <c r="AC378" s="70">
        <v>0</v>
      </c>
    </row>
    <row r="379" spans="1:29" x14ac:dyDescent="0.35">
      <c r="A379" s="2" t="s">
        <v>58</v>
      </c>
      <c r="B379" s="2" t="s">
        <v>34</v>
      </c>
      <c r="C379" s="27">
        <v>45407</v>
      </c>
      <c r="D379" s="70">
        <v>18.899999999999999</v>
      </c>
      <c r="F379" s="2" t="s">
        <v>76</v>
      </c>
      <c r="G379" s="2" t="s">
        <v>23</v>
      </c>
      <c r="H379" s="27">
        <v>45407</v>
      </c>
      <c r="I379" s="70">
        <v>8.6999999999999993</v>
      </c>
      <c r="K379" s="2" t="s">
        <v>1</v>
      </c>
      <c r="L379" s="2" t="s">
        <v>4</v>
      </c>
      <c r="M379" s="27">
        <v>45407</v>
      </c>
      <c r="N379" s="70">
        <v>1.1000000000000001</v>
      </c>
      <c r="P379" s="2" t="s">
        <v>80</v>
      </c>
      <c r="Q379" s="2" t="s">
        <v>30</v>
      </c>
      <c r="R379" s="27">
        <v>45407</v>
      </c>
      <c r="S379" s="70">
        <v>44</v>
      </c>
      <c r="U379" s="2" t="s">
        <v>39</v>
      </c>
      <c r="V379" s="2" t="s">
        <v>39</v>
      </c>
      <c r="W379" s="27">
        <v>45407</v>
      </c>
      <c r="X379" s="70">
        <v>29</v>
      </c>
      <c r="Z379" s="2" t="s">
        <v>65</v>
      </c>
      <c r="AA379" s="2" t="s">
        <v>64</v>
      </c>
      <c r="AB379" s="27">
        <v>45407</v>
      </c>
      <c r="AC379" s="70">
        <v>0.4</v>
      </c>
    </row>
    <row r="380" spans="1:29" x14ac:dyDescent="0.35">
      <c r="A380" s="2" t="s">
        <v>54</v>
      </c>
      <c r="B380" s="2" t="s">
        <v>54</v>
      </c>
      <c r="C380" s="27">
        <v>45394</v>
      </c>
      <c r="D380" s="70">
        <v>30.2</v>
      </c>
      <c r="F380" s="2" t="s">
        <v>26</v>
      </c>
      <c r="G380" s="2" t="s">
        <v>25</v>
      </c>
      <c r="H380" s="27">
        <v>45394</v>
      </c>
      <c r="I380" s="70">
        <v>12.5</v>
      </c>
      <c r="K380" s="2" t="s">
        <v>40</v>
      </c>
      <c r="L380" s="2" t="s">
        <v>25</v>
      </c>
      <c r="M380" s="27">
        <v>45394</v>
      </c>
      <c r="N380" s="70">
        <v>2.9</v>
      </c>
      <c r="P380" s="2" t="s">
        <v>72</v>
      </c>
      <c r="Q380" s="2" t="s">
        <v>30</v>
      </c>
      <c r="R380" s="27">
        <v>45394</v>
      </c>
      <c r="S380" s="70">
        <v>40</v>
      </c>
      <c r="U380" s="2" t="s">
        <v>43</v>
      </c>
      <c r="V380" s="2" t="s">
        <v>27</v>
      </c>
      <c r="W380" s="27">
        <v>45394</v>
      </c>
      <c r="X380" s="70">
        <v>22</v>
      </c>
      <c r="Z380" s="2" t="s">
        <v>36</v>
      </c>
      <c r="AA380" s="2" t="s">
        <v>30</v>
      </c>
      <c r="AB380" s="27">
        <v>45394</v>
      </c>
      <c r="AC380" s="70">
        <v>0</v>
      </c>
    </row>
    <row r="381" spans="1:29" x14ac:dyDescent="0.35">
      <c r="A381" s="2" t="s">
        <v>54</v>
      </c>
      <c r="B381" s="2" t="s">
        <v>54</v>
      </c>
      <c r="C381" s="27">
        <v>45395</v>
      </c>
      <c r="D381" s="70">
        <v>31.1</v>
      </c>
      <c r="F381" s="2" t="s">
        <v>26</v>
      </c>
      <c r="G381" s="2" t="s">
        <v>25</v>
      </c>
      <c r="H381" s="27">
        <v>45395</v>
      </c>
      <c r="I381" s="70">
        <v>14.3</v>
      </c>
      <c r="K381" s="2" t="s">
        <v>40</v>
      </c>
      <c r="L381" s="2" t="s">
        <v>25</v>
      </c>
      <c r="M381" s="27">
        <v>45395</v>
      </c>
      <c r="N381" s="70">
        <v>5.3</v>
      </c>
      <c r="P381" s="2" t="s">
        <v>72</v>
      </c>
      <c r="Q381" s="2" t="s">
        <v>30</v>
      </c>
      <c r="R381" s="27">
        <v>45395</v>
      </c>
      <c r="S381" s="70">
        <v>36</v>
      </c>
      <c r="U381" s="2" t="s">
        <v>43</v>
      </c>
      <c r="V381" s="2" t="s">
        <v>27</v>
      </c>
      <c r="W381" s="27">
        <v>45395</v>
      </c>
      <c r="X381" s="70">
        <v>30</v>
      </c>
      <c r="Z381" s="2" t="s">
        <v>36</v>
      </c>
      <c r="AA381" s="2" t="s">
        <v>30</v>
      </c>
      <c r="AB381" s="27">
        <v>45395</v>
      </c>
      <c r="AC381" s="70">
        <v>0</v>
      </c>
    </row>
    <row r="382" spans="1:29" x14ac:dyDescent="0.35">
      <c r="A382" s="2" t="s">
        <v>54</v>
      </c>
      <c r="B382" s="2" t="s">
        <v>54</v>
      </c>
      <c r="C382" s="27">
        <v>45396</v>
      </c>
      <c r="D382" s="70">
        <v>30.2</v>
      </c>
      <c r="F382" s="2" t="s">
        <v>26</v>
      </c>
      <c r="G382" s="2" t="s">
        <v>25</v>
      </c>
      <c r="H382" s="27">
        <v>45396</v>
      </c>
      <c r="I382" s="70">
        <v>15.2</v>
      </c>
      <c r="K382" s="2" t="s">
        <v>40</v>
      </c>
      <c r="L382" s="2" t="s">
        <v>25</v>
      </c>
      <c r="M382" s="27">
        <v>45396</v>
      </c>
      <c r="N382" s="70">
        <v>6.3</v>
      </c>
      <c r="P382" s="2" t="s">
        <v>72</v>
      </c>
      <c r="Q382" s="2" t="s">
        <v>30</v>
      </c>
      <c r="R382" s="27">
        <v>45396</v>
      </c>
      <c r="S382" s="70">
        <v>39</v>
      </c>
      <c r="U382" s="2" t="s">
        <v>43</v>
      </c>
      <c r="V382" s="2" t="s">
        <v>27</v>
      </c>
      <c r="W382" s="27">
        <v>45396</v>
      </c>
      <c r="X382" s="70">
        <v>23</v>
      </c>
      <c r="Z382" s="2" t="s">
        <v>36</v>
      </c>
      <c r="AA382" s="2" t="s">
        <v>30</v>
      </c>
      <c r="AB382" s="27">
        <v>45396</v>
      </c>
      <c r="AC382" s="70">
        <v>0</v>
      </c>
    </row>
    <row r="383" spans="1:29" x14ac:dyDescent="0.35">
      <c r="A383" s="2" t="s">
        <v>54</v>
      </c>
      <c r="B383" s="2" t="s">
        <v>54</v>
      </c>
      <c r="C383" s="27">
        <v>45397</v>
      </c>
      <c r="D383" s="70">
        <v>20.2</v>
      </c>
      <c r="F383" s="2" t="s">
        <v>26</v>
      </c>
      <c r="G383" s="2" t="s">
        <v>25</v>
      </c>
      <c r="H383" s="27">
        <v>45397</v>
      </c>
      <c r="I383" s="70">
        <v>14.5</v>
      </c>
      <c r="K383" s="2" t="s">
        <v>40</v>
      </c>
      <c r="L383" s="2" t="s">
        <v>25</v>
      </c>
      <c r="M383" s="27">
        <v>45397</v>
      </c>
      <c r="N383" s="70">
        <v>7.2</v>
      </c>
      <c r="P383" s="2" t="s">
        <v>72</v>
      </c>
      <c r="Q383" s="2" t="s">
        <v>30</v>
      </c>
      <c r="R383" s="27">
        <v>45397</v>
      </c>
      <c r="S383" s="70">
        <v>44</v>
      </c>
      <c r="U383" s="2" t="s">
        <v>43</v>
      </c>
      <c r="V383" s="2" t="s">
        <v>27</v>
      </c>
      <c r="W383" s="27">
        <v>45397</v>
      </c>
      <c r="X383" s="70">
        <v>17</v>
      </c>
      <c r="Z383" s="2" t="s">
        <v>36</v>
      </c>
      <c r="AA383" s="2" t="s">
        <v>30</v>
      </c>
      <c r="AB383" s="27">
        <v>45397</v>
      </c>
      <c r="AC383" s="70">
        <v>0.6</v>
      </c>
    </row>
    <row r="384" spans="1:29" x14ac:dyDescent="0.35">
      <c r="A384" s="2" t="s">
        <v>54</v>
      </c>
      <c r="B384" s="2" t="s">
        <v>54</v>
      </c>
      <c r="C384" s="27">
        <v>45398</v>
      </c>
      <c r="D384" s="70">
        <v>16.899999999999999</v>
      </c>
      <c r="F384" s="2" t="s">
        <v>26</v>
      </c>
      <c r="G384" s="2" t="s">
        <v>25</v>
      </c>
      <c r="H384" s="27">
        <v>45398</v>
      </c>
      <c r="I384" s="70">
        <v>14.6</v>
      </c>
      <c r="K384" s="2" t="s">
        <v>40</v>
      </c>
      <c r="L384" s="2" t="s">
        <v>25</v>
      </c>
      <c r="M384" s="27">
        <v>45398</v>
      </c>
      <c r="N384" s="70">
        <v>4.0999999999999996</v>
      </c>
      <c r="P384" s="2" t="s">
        <v>72</v>
      </c>
      <c r="Q384" s="2" t="s">
        <v>30</v>
      </c>
      <c r="R384" s="27">
        <v>45398</v>
      </c>
      <c r="S384" s="70">
        <v>36</v>
      </c>
      <c r="U384" s="2" t="s">
        <v>43</v>
      </c>
      <c r="V384" s="2" t="s">
        <v>27</v>
      </c>
      <c r="W384" s="27">
        <v>45398</v>
      </c>
      <c r="X384" s="70">
        <v>21</v>
      </c>
      <c r="Z384" s="2" t="s">
        <v>36</v>
      </c>
      <c r="AA384" s="2" t="s">
        <v>30</v>
      </c>
      <c r="AB384" s="27">
        <v>45398</v>
      </c>
      <c r="AC384" s="70">
        <v>0</v>
      </c>
    </row>
    <row r="385" spans="1:29" x14ac:dyDescent="0.35">
      <c r="A385" s="2" t="s">
        <v>54</v>
      </c>
      <c r="B385" s="2" t="s">
        <v>54</v>
      </c>
      <c r="C385" s="27">
        <v>45399</v>
      </c>
      <c r="D385" s="70">
        <v>16.600000000000001</v>
      </c>
      <c r="F385" s="2" t="s">
        <v>26</v>
      </c>
      <c r="G385" s="2" t="s">
        <v>25</v>
      </c>
      <c r="H385" s="27">
        <v>45399</v>
      </c>
      <c r="I385" s="70">
        <v>15.2</v>
      </c>
      <c r="K385" s="2" t="s">
        <v>40</v>
      </c>
      <c r="L385" s="2" t="s">
        <v>25</v>
      </c>
      <c r="M385" s="27">
        <v>45399</v>
      </c>
      <c r="N385" s="70">
        <v>2.5</v>
      </c>
      <c r="P385" s="2" t="s">
        <v>72</v>
      </c>
      <c r="Q385" s="2" t="s">
        <v>30</v>
      </c>
      <c r="R385" s="27">
        <v>45399</v>
      </c>
      <c r="S385" s="70">
        <v>34</v>
      </c>
      <c r="U385" s="2" t="s">
        <v>43</v>
      </c>
      <c r="V385" s="2" t="s">
        <v>27</v>
      </c>
      <c r="W385" s="27">
        <v>45399</v>
      </c>
      <c r="X385" s="70">
        <v>23</v>
      </c>
      <c r="Z385" s="2" t="s">
        <v>36</v>
      </c>
      <c r="AA385" s="2" t="s">
        <v>30</v>
      </c>
      <c r="AB385" s="27">
        <v>45399</v>
      </c>
      <c r="AC385" s="70">
        <v>2.6</v>
      </c>
    </row>
    <row r="386" spans="1:29" x14ac:dyDescent="0.35">
      <c r="A386" s="2" t="s">
        <v>54</v>
      </c>
      <c r="B386" s="2" t="s">
        <v>54</v>
      </c>
      <c r="C386" s="27">
        <v>45400</v>
      </c>
      <c r="D386" s="70">
        <v>16.100000000000001</v>
      </c>
      <c r="F386" s="2" t="s">
        <v>26</v>
      </c>
      <c r="G386" s="2" t="s">
        <v>25</v>
      </c>
      <c r="H386" s="27">
        <v>45400</v>
      </c>
      <c r="I386" s="70">
        <v>12.8</v>
      </c>
      <c r="K386" s="2" t="s">
        <v>40</v>
      </c>
      <c r="L386" s="2" t="s">
        <v>25</v>
      </c>
      <c r="M386" s="27">
        <v>45400</v>
      </c>
      <c r="N386" s="70">
        <v>1.2</v>
      </c>
      <c r="P386" s="2" t="s">
        <v>72</v>
      </c>
      <c r="Q386" s="2" t="s">
        <v>30</v>
      </c>
      <c r="R386" s="27">
        <v>45400</v>
      </c>
      <c r="S386" s="70">
        <v>41</v>
      </c>
      <c r="U386" s="2" t="s">
        <v>43</v>
      </c>
      <c r="V386" s="2" t="s">
        <v>27</v>
      </c>
      <c r="W386" s="27">
        <v>45400</v>
      </c>
      <c r="X386" s="70">
        <v>22</v>
      </c>
      <c r="Z386" s="2" t="s">
        <v>36</v>
      </c>
      <c r="AA386" s="2" t="s">
        <v>30</v>
      </c>
      <c r="AB386" s="27">
        <v>45400</v>
      </c>
      <c r="AC386" s="70">
        <v>0.2</v>
      </c>
    </row>
    <row r="387" spans="1:29" x14ac:dyDescent="0.35">
      <c r="A387" s="2" t="s">
        <v>54</v>
      </c>
      <c r="B387" s="2" t="s">
        <v>54</v>
      </c>
      <c r="C387" s="27">
        <v>45401</v>
      </c>
      <c r="D387" s="70">
        <v>22.2</v>
      </c>
      <c r="F387" s="2" t="s">
        <v>26</v>
      </c>
      <c r="G387" s="2" t="s">
        <v>25</v>
      </c>
      <c r="H387" s="27">
        <v>45401</v>
      </c>
      <c r="I387" s="70">
        <v>13.7</v>
      </c>
      <c r="K387" s="2" t="s">
        <v>40</v>
      </c>
      <c r="L387" s="2" t="s">
        <v>25</v>
      </c>
      <c r="M387" s="27">
        <v>45401</v>
      </c>
      <c r="N387" s="70">
        <v>-1.4</v>
      </c>
      <c r="P387" s="2" t="s">
        <v>72</v>
      </c>
      <c r="Q387" s="2" t="s">
        <v>30</v>
      </c>
      <c r="R387" s="27">
        <v>45401</v>
      </c>
      <c r="S387" s="70">
        <v>39</v>
      </c>
      <c r="U387" s="2" t="s">
        <v>43</v>
      </c>
      <c r="V387" s="2" t="s">
        <v>27</v>
      </c>
      <c r="W387" s="27">
        <v>45401</v>
      </c>
      <c r="X387" s="70">
        <v>38</v>
      </c>
      <c r="Z387" s="2" t="s">
        <v>36</v>
      </c>
      <c r="AA387" s="2" t="s">
        <v>30</v>
      </c>
      <c r="AB387" s="27">
        <v>45401</v>
      </c>
      <c r="AC387" s="70">
        <v>0</v>
      </c>
    </row>
    <row r="388" spans="1:29" x14ac:dyDescent="0.35">
      <c r="A388" s="2" t="s">
        <v>54</v>
      </c>
      <c r="B388" s="2" t="s">
        <v>54</v>
      </c>
      <c r="C388" s="27">
        <v>45402</v>
      </c>
      <c r="D388" s="70">
        <v>23</v>
      </c>
      <c r="F388" s="2" t="s">
        <v>26</v>
      </c>
      <c r="G388" s="2" t="s">
        <v>25</v>
      </c>
      <c r="H388" s="27">
        <v>45402</v>
      </c>
      <c r="I388" s="70">
        <v>11.3</v>
      </c>
      <c r="K388" s="2" t="s">
        <v>40</v>
      </c>
      <c r="L388" s="2" t="s">
        <v>25</v>
      </c>
      <c r="M388" s="27">
        <v>45402</v>
      </c>
      <c r="N388" s="70">
        <v>3.1</v>
      </c>
      <c r="P388" s="2" t="s">
        <v>72</v>
      </c>
      <c r="Q388" s="2" t="s">
        <v>30</v>
      </c>
      <c r="R388" s="27">
        <v>45402</v>
      </c>
      <c r="S388" s="70">
        <v>50</v>
      </c>
      <c r="U388" s="2" t="s">
        <v>43</v>
      </c>
      <c r="V388" s="2" t="s">
        <v>27</v>
      </c>
      <c r="W388" s="27">
        <v>45402</v>
      </c>
      <c r="X388" s="70">
        <v>41</v>
      </c>
      <c r="Z388" s="2" t="s">
        <v>36</v>
      </c>
      <c r="AA388" s="2" t="s">
        <v>30</v>
      </c>
      <c r="AB388" s="27">
        <v>45402</v>
      </c>
      <c r="AC388" s="70">
        <v>0</v>
      </c>
    </row>
    <row r="389" spans="1:29" x14ac:dyDescent="0.35">
      <c r="A389" s="2" t="s">
        <v>54</v>
      </c>
      <c r="B389" s="2" t="s">
        <v>54</v>
      </c>
      <c r="C389" s="27">
        <v>45403</v>
      </c>
      <c r="D389" s="70">
        <v>20.8</v>
      </c>
      <c r="F389" s="2" t="s">
        <v>26</v>
      </c>
      <c r="G389" s="2" t="s">
        <v>25</v>
      </c>
      <c r="H389" s="27">
        <v>45403</v>
      </c>
      <c r="I389" s="70">
        <v>11.5</v>
      </c>
      <c r="K389" s="2" t="s">
        <v>40</v>
      </c>
      <c r="L389" s="2" t="s">
        <v>25</v>
      </c>
      <c r="M389" s="27">
        <v>45403</v>
      </c>
      <c r="N389" s="70">
        <v>0.8</v>
      </c>
      <c r="P389" s="2" t="s">
        <v>72</v>
      </c>
      <c r="Q389" s="2" t="s">
        <v>30</v>
      </c>
      <c r="R389" s="27">
        <v>45403</v>
      </c>
      <c r="S389" s="70">
        <v>46</v>
      </c>
      <c r="U389" s="2" t="s">
        <v>43</v>
      </c>
      <c r="V389" s="2" t="s">
        <v>27</v>
      </c>
      <c r="W389" s="27">
        <v>45403</v>
      </c>
      <c r="X389" s="70">
        <v>29</v>
      </c>
      <c r="Z389" s="2" t="s">
        <v>36</v>
      </c>
      <c r="AA389" s="2" t="s">
        <v>30</v>
      </c>
      <c r="AB389" s="27">
        <v>45403</v>
      </c>
      <c r="AC389" s="70">
        <v>0</v>
      </c>
    </row>
    <row r="390" spans="1:29" x14ac:dyDescent="0.35">
      <c r="A390" s="2" t="s">
        <v>54</v>
      </c>
      <c r="B390" s="2" t="s">
        <v>54</v>
      </c>
      <c r="C390" s="27">
        <v>45404</v>
      </c>
      <c r="D390" s="70">
        <v>15</v>
      </c>
      <c r="F390" s="2" t="s">
        <v>26</v>
      </c>
      <c r="G390" s="2" t="s">
        <v>25</v>
      </c>
      <c r="H390" s="27">
        <v>45404</v>
      </c>
      <c r="I390" s="70">
        <v>12.3</v>
      </c>
      <c r="K390" s="2" t="s">
        <v>40</v>
      </c>
      <c r="L390" s="2" t="s">
        <v>25</v>
      </c>
      <c r="M390" s="27">
        <v>45404</v>
      </c>
      <c r="N390" s="70">
        <v>0.8</v>
      </c>
      <c r="P390" s="2" t="s">
        <v>72</v>
      </c>
      <c r="Q390" s="2" t="s">
        <v>30</v>
      </c>
      <c r="R390" s="27">
        <v>45404</v>
      </c>
      <c r="S390" s="70">
        <v>58</v>
      </c>
      <c r="U390" s="2" t="s">
        <v>43</v>
      </c>
      <c r="V390" s="2" t="s">
        <v>27</v>
      </c>
      <c r="W390" s="27">
        <v>45404</v>
      </c>
      <c r="X390" s="70">
        <v>23</v>
      </c>
      <c r="Z390" s="2" t="s">
        <v>36</v>
      </c>
      <c r="AA390" s="2" t="s">
        <v>30</v>
      </c>
      <c r="AB390" s="27">
        <v>45404</v>
      </c>
      <c r="AC390" s="70">
        <v>0</v>
      </c>
    </row>
    <row r="391" spans="1:29" x14ac:dyDescent="0.35">
      <c r="A391" s="2" t="s">
        <v>54</v>
      </c>
      <c r="B391" s="2" t="s">
        <v>54</v>
      </c>
      <c r="C391" s="27">
        <v>45405</v>
      </c>
      <c r="D391" s="70">
        <v>12.5</v>
      </c>
      <c r="F391" s="2" t="s">
        <v>26</v>
      </c>
      <c r="G391" s="2" t="s">
        <v>25</v>
      </c>
      <c r="H391" s="27">
        <v>45405</v>
      </c>
      <c r="I391" s="70">
        <v>11.8</v>
      </c>
      <c r="K391" s="2" t="s">
        <v>40</v>
      </c>
      <c r="L391" s="2" t="s">
        <v>25</v>
      </c>
      <c r="M391" s="27">
        <v>45405</v>
      </c>
      <c r="N391" s="70">
        <v>-1.5</v>
      </c>
      <c r="P391" s="2" t="s">
        <v>72</v>
      </c>
      <c r="Q391" s="2" t="s">
        <v>30</v>
      </c>
      <c r="R391" s="27">
        <v>45405</v>
      </c>
      <c r="S391" s="70">
        <v>64</v>
      </c>
      <c r="U391" s="2" t="s">
        <v>43</v>
      </c>
      <c r="V391" s="2" t="s">
        <v>27</v>
      </c>
      <c r="W391" s="27">
        <v>45405</v>
      </c>
      <c r="X391" s="70">
        <v>31</v>
      </c>
      <c r="Z391" s="2" t="s">
        <v>36</v>
      </c>
      <c r="AA391" s="2" t="s">
        <v>30</v>
      </c>
      <c r="AB391" s="27">
        <v>45405</v>
      </c>
      <c r="AC391" s="70">
        <v>6</v>
      </c>
    </row>
    <row r="392" spans="1:29" x14ac:dyDescent="0.35">
      <c r="A392" s="2" t="s">
        <v>54</v>
      </c>
      <c r="B392" s="2" t="s">
        <v>54</v>
      </c>
      <c r="C392" s="27">
        <v>45406</v>
      </c>
      <c r="D392" s="70">
        <v>18.100000000000001</v>
      </c>
      <c r="F392" s="2" t="s">
        <v>26</v>
      </c>
      <c r="G392" s="2" t="s">
        <v>25</v>
      </c>
      <c r="H392" s="27">
        <v>45406</v>
      </c>
      <c r="I392" s="70">
        <v>10.8</v>
      </c>
      <c r="K392" s="2" t="s">
        <v>40</v>
      </c>
      <c r="L392" s="2" t="s">
        <v>25</v>
      </c>
      <c r="M392" s="27">
        <v>45406</v>
      </c>
      <c r="N392" s="70">
        <v>-1.5</v>
      </c>
      <c r="P392" s="2" t="s">
        <v>72</v>
      </c>
      <c r="Q392" s="2" t="s">
        <v>30</v>
      </c>
      <c r="R392" s="27">
        <v>45406</v>
      </c>
      <c r="S392" s="70">
        <v>38</v>
      </c>
      <c r="U392" s="2" t="s">
        <v>43</v>
      </c>
      <c r="V392" s="2" t="s">
        <v>27</v>
      </c>
      <c r="W392" s="27">
        <v>45406</v>
      </c>
      <c r="X392" s="70">
        <v>23</v>
      </c>
      <c r="Z392" s="2" t="s">
        <v>36</v>
      </c>
      <c r="AA392" s="2" t="s">
        <v>30</v>
      </c>
      <c r="AB392" s="27">
        <v>45406</v>
      </c>
      <c r="AC392" s="70">
        <v>0</v>
      </c>
    </row>
    <row r="393" spans="1:29" x14ac:dyDescent="0.35">
      <c r="A393" s="2" t="s">
        <v>54</v>
      </c>
      <c r="B393" s="2" t="s">
        <v>54</v>
      </c>
      <c r="C393" s="27">
        <v>45407</v>
      </c>
      <c r="D393" s="70">
        <v>18.600000000000001</v>
      </c>
      <c r="F393" s="2" t="s">
        <v>26</v>
      </c>
      <c r="G393" s="2" t="s">
        <v>25</v>
      </c>
      <c r="H393" s="27">
        <v>45407</v>
      </c>
      <c r="I393" s="70">
        <v>10.3</v>
      </c>
      <c r="K393" s="2" t="s">
        <v>40</v>
      </c>
      <c r="L393" s="2" t="s">
        <v>25</v>
      </c>
      <c r="M393" s="27">
        <v>45407</v>
      </c>
      <c r="N393" s="70">
        <v>1.5</v>
      </c>
      <c r="P393" s="2" t="s">
        <v>72</v>
      </c>
      <c r="Q393" s="2" t="s">
        <v>30</v>
      </c>
      <c r="R393" s="27">
        <v>45407</v>
      </c>
      <c r="S393" s="70">
        <v>39</v>
      </c>
      <c r="U393" s="2" t="s">
        <v>43</v>
      </c>
      <c r="V393" s="2" t="s">
        <v>27</v>
      </c>
      <c r="W393" s="27">
        <v>45407</v>
      </c>
      <c r="X393" s="70">
        <v>30</v>
      </c>
      <c r="Z393" s="2" t="s">
        <v>36</v>
      </c>
      <c r="AA393" s="2" t="s">
        <v>30</v>
      </c>
      <c r="AB393" s="27">
        <v>45407</v>
      </c>
      <c r="AC393" s="70">
        <v>3.4</v>
      </c>
    </row>
    <row r="394" spans="1:29" x14ac:dyDescent="0.35">
      <c r="A394" s="2" t="s">
        <v>22</v>
      </c>
      <c r="B394" s="2" t="s">
        <v>21</v>
      </c>
      <c r="C394" s="27">
        <v>45394</v>
      </c>
      <c r="D394" s="70">
        <v>29.6</v>
      </c>
      <c r="F394" s="2" t="s">
        <v>48</v>
      </c>
      <c r="G394" s="2" t="s">
        <v>21</v>
      </c>
      <c r="H394" s="27">
        <v>45394</v>
      </c>
      <c r="I394" s="70">
        <v>11.6</v>
      </c>
      <c r="K394" s="2" t="s">
        <v>50</v>
      </c>
      <c r="L394" s="2" t="s">
        <v>50</v>
      </c>
      <c r="M394" s="27">
        <v>45394</v>
      </c>
      <c r="N394" s="70">
        <v>3.1</v>
      </c>
      <c r="P394" s="2" t="s">
        <v>62</v>
      </c>
      <c r="Q394" s="2" t="s">
        <v>27</v>
      </c>
      <c r="R394" s="27">
        <v>45394</v>
      </c>
      <c r="S394" s="70">
        <v>48</v>
      </c>
      <c r="U394" s="2" t="s">
        <v>57</v>
      </c>
      <c r="V394" s="2" t="s">
        <v>30</v>
      </c>
      <c r="W394" s="27">
        <v>45394</v>
      </c>
      <c r="X394" s="70">
        <v>18</v>
      </c>
      <c r="Z394" s="2" t="s">
        <v>26</v>
      </c>
      <c r="AA394" s="2" t="s">
        <v>25</v>
      </c>
      <c r="AB394" s="27">
        <v>45394</v>
      </c>
      <c r="AC394" s="70">
        <v>0</v>
      </c>
    </row>
    <row r="395" spans="1:29" x14ac:dyDescent="0.35">
      <c r="A395" s="2" t="s">
        <v>22</v>
      </c>
      <c r="B395" s="2" t="s">
        <v>21</v>
      </c>
      <c r="C395" s="27">
        <v>45395</v>
      </c>
      <c r="D395" s="70">
        <v>31.1</v>
      </c>
      <c r="F395" s="2" t="s">
        <v>48</v>
      </c>
      <c r="G395" s="2" t="s">
        <v>21</v>
      </c>
      <c r="H395" s="27">
        <v>45395</v>
      </c>
      <c r="I395" s="70">
        <v>15.2</v>
      </c>
      <c r="K395" s="2" t="s">
        <v>50</v>
      </c>
      <c r="L395" s="2" t="s">
        <v>50</v>
      </c>
      <c r="M395" s="27">
        <v>45395</v>
      </c>
      <c r="N395" s="70">
        <v>3.6</v>
      </c>
      <c r="P395" s="2" t="s">
        <v>62</v>
      </c>
      <c r="Q395" s="2" t="s">
        <v>27</v>
      </c>
      <c r="R395" s="27">
        <v>45395</v>
      </c>
      <c r="S395" s="70">
        <v>38</v>
      </c>
      <c r="U395" s="2" t="s">
        <v>57</v>
      </c>
      <c r="V395" s="2" t="s">
        <v>30</v>
      </c>
      <c r="W395" s="27">
        <v>45395</v>
      </c>
      <c r="X395" s="70">
        <v>21</v>
      </c>
      <c r="Z395" s="2" t="s">
        <v>26</v>
      </c>
      <c r="AA395" s="2" t="s">
        <v>25</v>
      </c>
      <c r="AB395" s="27">
        <v>45395</v>
      </c>
      <c r="AC395" s="70">
        <v>0</v>
      </c>
    </row>
    <row r="396" spans="1:29" x14ac:dyDescent="0.35">
      <c r="A396" s="2" t="s">
        <v>22</v>
      </c>
      <c r="B396" s="2" t="s">
        <v>21</v>
      </c>
      <c r="C396" s="27">
        <v>45396</v>
      </c>
      <c r="D396" s="70">
        <v>30.6</v>
      </c>
      <c r="F396" s="2" t="s">
        <v>48</v>
      </c>
      <c r="G396" s="2" t="s">
        <v>21</v>
      </c>
      <c r="H396" s="27">
        <v>45396</v>
      </c>
      <c r="I396" s="70">
        <v>12.9</v>
      </c>
      <c r="K396" s="2" t="s">
        <v>50</v>
      </c>
      <c r="L396" s="2" t="s">
        <v>50</v>
      </c>
      <c r="M396" s="27">
        <v>45396</v>
      </c>
      <c r="N396" s="70">
        <v>4.9000000000000004</v>
      </c>
      <c r="P396" s="2" t="s">
        <v>62</v>
      </c>
      <c r="Q396" s="2" t="s">
        <v>27</v>
      </c>
      <c r="R396" s="27">
        <v>45396</v>
      </c>
      <c r="S396" s="70">
        <v>42</v>
      </c>
      <c r="U396" s="2" t="s">
        <v>57</v>
      </c>
      <c r="V396" s="2" t="s">
        <v>30</v>
      </c>
      <c r="W396" s="27">
        <v>45396</v>
      </c>
      <c r="X396" s="70">
        <v>29</v>
      </c>
      <c r="Z396" s="2" t="s">
        <v>26</v>
      </c>
      <c r="AA396" s="2" t="s">
        <v>25</v>
      </c>
      <c r="AB396" s="27">
        <v>45396</v>
      </c>
      <c r="AC396" s="70">
        <v>0</v>
      </c>
    </row>
    <row r="397" spans="1:29" x14ac:dyDescent="0.35">
      <c r="A397" s="2" t="s">
        <v>22</v>
      </c>
      <c r="B397" s="2" t="s">
        <v>21</v>
      </c>
      <c r="C397" s="27">
        <v>45397</v>
      </c>
      <c r="D397" s="70">
        <v>19.600000000000001</v>
      </c>
      <c r="F397" s="2" t="s">
        <v>48</v>
      </c>
      <c r="G397" s="2" t="s">
        <v>21</v>
      </c>
      <c r="H397" s="27">
        <v>45397</v>
      </c>
      <c r="I397" s="70">
        <v>13.8</v>
      </c>
      <c r="K397" s="2" t="s">
        <v>50</v>
      </c>
      <c r="L397" s="2" t="s">
        <v>50</v>
      </c>
      <c r="M397" s="27">
        <v>45397</v>
      </c>
      <c r="N397" s="70">
        <v>6.4</v>
      </c>
      <c r="P397" s="2" t="s">
        <v>62</v>
      </c>
      <c r="Q397" s="2" t="s">
        <v>27</v>
      </c>
      <c r="R397" s="27">
        <v>45397</v>
      </c>
      <c r="S397" s="70">
        <v>45</v>
      </c>
      <c r="U397" s="2" t="s">
        <v>57</v>
      </c>
      <c r="V397" s="2" t="s">
        <v>30</v>
      </c>
      <c r="W397" s="27">
        <v>45397</v>
      </c>
      <c r="X397" s="70">
        <v>31</v>
      </c>
      <c r="Z397" s="2" t="s">
        <v>26</v>
      </c>
      <c r="AA397" s="2" t="s">
        <v>25</v>
      </c>
      <c r="AB397" s="27">
        <v>45397</v>
      </c>
      <c r="AC397" s="70">
        <v>0</v>
      </c>
    </row>
    <row r="398" spans="1:29" x14ac:dyDescent="0.35">
      <c r="A398" s="2" t="s">
        <v>22</v>
      </c>
      <c r="B398" s="2" t="s">
        <v>21</v>
      </c>
      <c r="C398" s="27">
        <v>45398</v>
      </c>
      <c r="D398" s="70">
        <v>14</v>
      </c>
      <c r="F398" s="2" t="s">
        <v>48</v>
      </c>
      <c r="G398" s="2" t="s">
        <v>21</v>
      </c>
      <c r="H398" s="27">
        <v>45398</v>
      </c>
      <c r="I398" s="70">
        <v>11.2</v>
      </c>
      <c r="K398" s="2" t="s">
        <v>50</v>
      </c>
      <c r="L398" s="2" t="s">
        <v>50</v>
      </c>
      <c r="M398" s="27">
        <v>45398</v>
      </c>
      <c r="N398" s="70">
        <v>7.7</v>
      </c>
      <c r="P398" s="2" t="s">
        <v>62</v>
      </c>
      <c r="Q398" s="2" t="s">
        <v>27</v>
      </c>
      <c r="R398" s="27">
        <v>45398</v>
      </c>
      <c r="S398" s="70">
        <v>38</v>
      </c>
      <c r="U398" s="2" t="s">
        <v>57</v>
      </c>
      <c r="V398" s="2" t="s">
        <v>30</v>
      </c>
      <c r="W398" s="27">
        <v>45398</v>
      </c>
      <c r="X398" s="70">
        <v>35</v>
      </c>
      <c r="Z398" s="2" t="s">
        <v>26</v>
      </c>
      <c r="AA398" s="2" t="s">
        <v>25</v>
      </c>
      <c r="AB398" s="27">
        <v>45398</v>
      </c>
      <c r="AC398" s="70">
        <v>0</v>
      </c>
    </row>
    <row r="399" spans="1:29" x14ac:dyDescent="0.35">
      <c r="A399" s="2" t="s">
        <v>22</v>
      </c>
      <c r="B399" s="2" t="s">
        <v>21</v>
      </c>
      <c r="C399" s="27">
        <v>45399</v>
      </c>
      <c r="D399" s="70">
        <v>13.7</v>
      </c>
      <c r="F399" s="2" t="s">
        <v>48</v>
      </c>
      <c r="G399" s="2" t="s">
        <v>21</v>
      </c>
      <c r="H399" s="27">
        <v>45399</v>
      </c>
      <c r="I399" s="70">
        <v>11</v>
      </c>
      <c r="K399" s="2" t="s">
        <v>50</v>
      </c>
      <c r="L399" s="2" t="s">
        <v>50</v>
      </c>
      <c r="M399" s="27">
        <v>45399</v>
      </c>
      <c r="N399" s="70">
        <v>5.9</v>
      </c>
      <c r="P399" s="2" t="s">
        <v>62</v>
      </c>
      <c r="Q399" s="2" t="s">
        <v>27</v>
      </c>
      <c r="R399" s="27">
        <v>45399</v>
      </c>
      <c r="S399" s="70">
        <v>53</v>
      </c>
      <c r="U399" s="2" t="s">
        <v>57</v>
      </c>
      <c r="V399" s="2" t="s">
        <v>30</v>
      </c>
      <c r="W399" s="27">
        <v>45399</v>
      </c>
      <c r="X399" s="70">
        <v>30</v>
      </c>
      <c r="Z399" s="2" t="s">
        <v>26</v>
      </c>
      <c r="AA399" s="2" t="s">
        <v>25</v>
      </c>
      <c r="AB399" s="27">
        <v>45399</v>
      </c>
      <c r="AC399" s="70">
        <v>0</v>
      </c>
    </row>
    <row r="400" spans="1:29" x14ac:dyDescent="0.35">
      <c r="A400" s="2" t="s">
        <v>22</v>
      </c>
      <c r="B400" s="2" t="s">
        <v>21</v>
      </c>
      <c r="C400" s="27">
        <v>45400</v>
      </c>
      <c r="D400" s="70">
        <v>13.9</v>
      </c>
      <c r="F400" s="2" t="s">
        <v>48</v>
      </c>
      <c r="G400" s="2" t="s">
        <v>21</v>
      </c>
      <c r="H400" s="27">
        <v>45400</v>
      </c>
      <c r="I400" s="70">
        <v>11</v>
      </c>
      <c r="K400" s="2" t="s">
        <v>50</v>
      </c>
      <c r="L400" s="2" t="s">
        <v>50</v>
      </c>
      <c r="M400" s="27">
        <v>45400</v>
      </c>
      <c r="N400" s="70">
        <v>4.8</v>
      </c>
      <c r="P400" s="2" t="s">
        <v>62</v>
      </c>
      <c r="Q400" s="2" t="s">
        <v>27</v>
      </c>
      <c r="R400" s="27">
        <v>45400</v>
      </c>
      <c r="S400" s="70">
        <v>30</v>
      </c>
      <c r="U400" s="2" t="s">
        <v>57</v>
      </c>
      <c r="V400" s="2" t="s">
        <v>30</v>
      </c>
      <c r="W400" s="27">
        <v>45400</v>
      </c>
      <c r="X400" s="70">
        <v>32</v>
      </c>
      <c r="Z400" s="2" t="s">
        <v>26</v>
      </c>
      <c r="AA400" s="2" t="s">
        <v>25</v>
      </c>
      <c r="AB400" s="27">
        <v>45400</v>
      </c>
      <c r="AC400" s="70">
        <v>0</v>
      </c>
    </row>
    <row r="401" spans="1:29" x14ac:dyDescent="0.35">
      <c r="A401" s="2" t="s">
        <v>22</v>
      </c>
      <c r="B401" s="2" t="s">
        <v>21</v>
      </c>
      <c r="C401" s="27">
        <v>45401</v>
      </c>
      <c r="D401" s="70">
        <v>21.9</v>
      </c>
      <c r="F401" s="2" t="s">
        <v>48</v>
      </c>
      <c r="G401" s="2" t="s">
        <v>21</v>
      </c>
      <c r="H401" s="27">
        <v>45401</v>
      </c>
      <c r="I401" s="70">
        <v>8.1999999999999993</v>
      </c>
      <c r="K401" s="2" t="s">
        <v>50</v>
      </c>
      <c r="L401" s="2" t="s">
        <v>50</v>
      </c>
      <c r="M401" s="27">
        <v>45401</v>
      </c>
      <c r="N401" s="70">
        <v>4.0999999999999996</v>
      </c>
      <c r="P401" s="2" t="s">
        <v>62</v>
      </c>
      <c r="Q401" s="2" t="s">
        <v>27</v>
      </c>
      <c r="R401" s="27">
        <v>45401</v>
      </c>
      <c r="S401" s="70">
        <v>64</v>
      </c>
      <c r="U401" s="2" t="s">
        <v>57</v>
      </c>
      <c r="V401" s="2" t="s">
        <v>30</v>
      </c>
      <c r="W401" s="27">
        <v>45401</v>
      </c>
      <c r="X401" s="70">
        <v>24</v>
      </c>
      <c r="Z401" s="2" t="s">
        <v>26</v>
      </c>
      <c r="AA401" s="2" t="s">
        <v>25</v>
      </c>
      <c r="AB401" s="27">
        <v>45401</v>
      </c>
      <c r="AC401" s="70">
        <v>4.5999999999999996</v>
      </c>
    </row>
    <row r="402" spans="1:29" x14ac:dyDescent="0.35">
      <c r="A402" s="2" t="s">
        <v>22</v>
      </c>
      <c r="B402" s="2" t="s">
        <v>21</v>
      </c>
      <c r="C402" s="27">
        <v>45402</v>
      </c>
      <c r="D402" s="70">
        <v>19.600000000000001</v>
      </c>
      <c r="F402" s="2" t="s">
        <v>48</v>
      </c>
      <c r="G402" s="2" t="s">
        <v>21</v>
      </c>
      <c r="H402" s="27">
        <v>45402</v>
      </c>
      <c r="I402" s="70">
        <v>9.6</v>
      </c>
      <c r="K402" s="2" t="s">
        <v>50</v>
      </c>
      <c r="L402" s="2" t="s">
        <v>50</v>
      </c>
      <c r="M402" s="27">
        <v>45402</v>
      </c>
      <c r="N402" s="70">
        <v>-1.1000000000000001</v>
      </c>
      <c r="P402" s="2" t="s">
        <v>62</v>
      </c>
      <c r="Q402" s="2" t="s">
        <v>27</v>
      </c>
      <c r="R402" s="27">
        <v>45402</v>
      </c>
      <c r="S402" s="70">
        <v>45</v>
      </c>
      <c r="U402" s="2" t="s">
        <v>57</v>
      </c>
      <c r="V402" s="2" t="s">
        <v>30</v>
      </c>
      <c r="W402" s="27">
        <v>45402</v>
      </c>
      <c r="X402" s="70">
        <v>31</v>
      </c>
      <c r="Z402" s="2" t="s">
        <v>26</v>
      </c>
      <c r="AA402" s="2" t="s">
        <v>25</v>
      </c>
      <c r="AB402" s="27">
        <v>45402</v>
      </c>
      <c r="AC402" s="70">
        <v>0</v>
      </c>
    </row>
    <row r="403" spans="1:29" x14ac:dyDescent="0.35">
      <c r="A403" s="2" t="s">
        <v>22</v>
      </c>
      <c r="B403" s="2" t="s">
        <v>21</v>
      </c>
      <c r="C403" s="27">
        <v>45403</v>
      </c>
      <c r="D403" s="70">
        <v>16.600000000000001</v>
      </c>
      <c r="F403" s="2" t="s">
        <v>48</v>
      </c>
      <c r="G403" s="2" t="s">
        <v>21</v>
      </c>
      <c r="H403" s="27">
        <v>45403</v>
      </c>
      <c r="I403" s="70">
        <v>7.9</v>
      </c>
      <c r="K403" s="2" t="s">
        <v>50</v>
      </c>
      <c r="L403" s="2" t="s">
        <v>50</v>
      </c>
      <c r="M403" s="27">
        <v>45403</v>
      </c>
      <c r="N403" s="70">
        <v>4.5</v>
      </c>
      <c r="P403" s="2" t="s">
        <v>62</v>
      </c>
      <c r="Q403" s="2" t="s">
        <v>27</v>
      </c>
      <c r="R403" s="27">
        <v>45403</v>
      </c>
      <c r="S403" s="70">
        <v>41</v>
      </c>
      <c r="U403" s="2" t="s">
        <v>57</v>
      </c>
      <c r="V403" s="2" t="s">
        <v>30</v>
      </c>
      <c r="W403" s="27">
        <v>45403</v>
      </c>
      <c r="X403" s="70">
        <v>34</v>
      </c>
      <c r="Z403" s="2" t="s">
        <v>26</v>
      </c>
      <c r="AA403" s="2" t="s">
        <v>25</v>
      </c>
      <c r="AB403" s="27">
        <v>45403</v>
      </c>
      <c r="AC403" s="70">
        <v>0</v>
      </c>
    </row>
    <row r="404" spans="1:29" x14ac:dyDescent="0.35">
      <c r="A404" s="2" t="s">
        <v>22</v>
      </c>
      <c r="B404" s="2" t="s">
        <v>21</v>
      </c>
      <c r="C404" s="27">
        <v>45404</v>
      </c>
      <c r="D404" s="70">
        <v>13.3</v>
      </c>
      <c r="F404" s="2" t="s">
        <v>48</v>
      </c>
      <c r="G404" s="2" t="s">
        <v>21</v>
      </c>
      <c r="H404" s="27">
        <v>45404</v>
      </c>
      <c r="I404" s="70">
        <v>9.1999999999999993</v>
      </c>
      <c r="K404" s="2" t="s">
        <v>50</v>
      </c>
      <c r="L404" s="2" t="s">
        <v>50</v>
      </c>
      <c r="M404" s="27">
        <v>45404</v>
      </c>
      <c r="N404" s="70">
        <v>2.2999999999999998</v>
      </c>
      <c r="P404" s="2" t="s">
        <v>62</v>
      </c>
      <c r="Q404" s="2" t="s">
        <v>27</v>
      </c>
      <c r="R404" s="27">
        <v>45404</v>
      </c>
      <c r="S404" s="70">
        <v>42</v>
      </c>
      <c r="U404" s="2" t="s">
        <v>57</v>
      </c>
      <c r="V404" s="2" t="s">
        <v>30</v>
      </c>
      <c r="W404" s="27">
        <v>45404</v>
      </c>
      <c r="X404" s="70">
        <v>37</v>
      </c>
      <c r="Z404" s="2" t="s">
        <v>26</v>
      </c>
      <c r="AA404" s="2" t="s">
        <v>25</v>
      </c>
      <c r="AB404" s="27">
        <v>45404</v>
      </c>
      <c r="AC404" s="70">
        <v>2.6</v>
      </c>
    </row>
    <row r="405" spans="1:29" x14ac:dyDescent="0.35">
      <c r="A405" s="2" t="s">
        <v>22</v>
      </c>
      <c r="B405" s="2" t="s">
        <v>21</v>
      </c>
      <c r="C405" s="27">
        <v>45405</v>
      </c>
      <c r="D405" s="70">
        <v>9.6999999999999993</v>
      </c>
      <c r="F405" s="2" t="s">
        <v>48</v>
      </c>
      <c r="G405" s="2" t="s">
        <v>21</v>
      </c>
      <c r="H405" s="27">
        <v>45405</v>
      </c>
      <c r="I405" s="70">
        <v>9</v>
      </c>
      <c r="K405" s="2" t="s">
        <v>50</v>
      </c>
      <c r="L405" s="2" t="s">
        <v>50</v>
      </c>
      <c r="M405" s="27">
        <v>45405</v>
      </c>
      <c r="N405" s="70">
        <v>1.6</v>
      </c>
      <c r="P405" s="2" t="s">
        <v>62</v>
      </c>
      <c r="Q405" s="2" t="s">
        <v>27</v>
      </c>
      <c r="R405" s="27">
        <v>45405</v>
      </c>
      <c r="S405" s="70">
        <v>50</v>
      </c>
      <c r="U405" s="2" t="s">
        <v>57</v>
      </c>
      <c r="V405" s="2" t="s">
        <v>30</v>
      </c>
      <c r="W405" s="27">
        <v>45405</v>
      </c>
      <c r="X405" s="70">
        <v>40</v>
      </c>
      <c r="Z405" s="2" t="s">
        <v>26</v>
      </c>
      <c r="AA405" s="2" t="s">
        <v>25</v>
      </c>
      <c r="AB405" s="27">
        <v>45405</v>
      </c>
      <c r="AC405" s="70">
        <v>1.4</v>
      </c>
    </row>
    <row r="406" spans="1:29" x14ac:dyDescent="0.35">
      <c r="A406" s="2" t="s">
        <v>22</v>
      </c>
      <c r="B406" s="2" t="s">
        <v>21</v>
      </c>
      <c r="C406" s="27">
        <v>45406</v>
      </c>
      <c r="D406" s="70">
        <v>15</v>
      </c>
      <c r="F406" s="2" t="s">
        <v>48</v>
      </c>
      <c r="G406" s="2" t="s">
        <v>21</v>
      </c>
      <c r="H406" s="27">
        <v>45406</v>
      </c>
      <c r="I406" s="70">
        <v>9.5</v>
      </c>
      <c r="K406" s="2" t="s">
        <v>50</v>
      </c>
      <c r="L406" s="2" t="s">
        <v>50</v>
      </c>
      <c r="M406" s="27">
        <v>45406</v>
      </c>
      <c r="N406" s="70">
        <v>0.4</v>
      </c>
      <c r="P406" s="2" t="s">
        <v>62</v>
      </c>
      <c r="Q406" s="2" t="s">
        <v>27</v>
      </c>
      <c r="R406" s="27">
        <v>45406</v>
      </c>
      <c r="S406" s="70">
        <v>36</v>
      </c>
      <c r="U406" s="2" t="s">
        <v>57</v>
      </c>
      <c r="V406" s="2" t="s">
        <v>30</v>
      </c>
      <c r="W406" s="27">
        <v>45406</v>
      </c>
      <c r="X406" s="70">
        <v>28</v>
      </c>
      <c r="Z406" s="2" t="s">
        <v>26</v>
      </c>
      <c r="AA406" s="2" t="s">
        <v>25</v>
      </c>
      <c r="AB406" s="27">
        <v>45406</v>
      </c>
      <c r="AC406" s="70">
        <v>0</v>
      </c>
    </row>
    <row r="407" spans="1:29" x14ac:dyDescent="0.35">
      <c r="A407" s="2" t="s">
        <v>22</v>
      </c>
      <c r="B407" s="2" t="s">
        <v>21</v>
      </c>
      <c r="C407" s="27">
        <v>45407</v>
      </c>
      <c r="D407" s="70">
        <v>15.3</v>
      </c>
      <c r="F407" s="2" t="s">
        <v>48</v>
      </c>
      <c r="G407" s="2" t="s">
        <v>21</v>
      </c>
      <c r="H407" s="27">
        <v>45407</v>
      </c>
      <c r="I407" s="70">
        <v>10.199999999999999</v>
      </c>
      <c r="K407" s="2" t="s">
        <v>50</v>
      </c>
      <c r="L407" s="2" t="s">
        <v>50</v>
      </c>
      <c r="M407" s="27">
        <v>45407</v>
      </c>
      <c r="N407" s="70">
        <v>0.3</v>
      </c>
      <c r="P407" s="2" t="s">
        <v>62</v>
      </c>
      <c r="Q407" s="2" t="s">
        <v>27</v>
      </c>
      <c r="R407" s="27">
        <v>45407</v>
      </c>
      <c r="S407" s="70">
        <v>63</v>
      </c>
      <c r="U407" s="2" t="s">
        <v>57</v>
      </c>
      <c r="V407" s="2" t="s">
        <v>30</v>
      </c>
      <c r="W407" s="27">
        <v>45407</v>
      </c>
      <c r="X407" s="70">
        <v>37</v>
      </c>
      <c r="Z407" s="2" t="s">
        <v>26</v>
      </c>
      <c r="AA407" s="2" t="s">
        <v>25</v>
      </c>
      <c r="AB407" s="27">
        <v>45407</v>
      </c>
      <c r="AC407" s="70">
        <v>2.6</v>
      </c>
    </row>
    <row r="408" spans="1:29" x14ac:dyDescent="0.35">
      <c r="A408" s="2" t="s">
        <v>57</v>
      </c>
      <c r="B408" s="2" t="s">
        <v>30</v>
      </c>
      <c r="C408" s="27">
        <v>45394</v>
      </c>
      <c r="D408" s="70">
        <v>30.8</v>
      </c>
      <c r="F408" s="2" t="s">
        <v>72</v>
      </c>
      <c r="G408" s="2" t="s">
        <v>30</v>
      </c>
      <c r="H408" s="27">
        <v>45394</v>
      </c>
      <c r="I408" s="70">
        <v>10.8</v>
      </c>
      <c r="K408" s="2" t="s">
        <v>26</v>
      </c>
      <c r="L408" s="2" t="s">
        <v>25</v>
      </c>
      <c r="M408" s="27">
        <v>45394</v>
      </c>
      <c r="N408" s="70">
        <v>2.7</v>
      </c>
      <c r="P408" s="2" t="s">
        <v>43</v>
      </c>
      <c r="Q408" s="2" t="s">
        <v>27</v>
      </c>
      <c r="R408" s="27">
        <v>45394</v>
      </c>
      <c r="S408" s="70">
        <v>40</v>
      </c>
      <c r="U408" s="2" t="s">
        <v>80</v>
      </c>
      <c r="V408" s="2" t="s">
        <v>30</v>
      </c>
      <c r="W408" s="27">
        <v>45394</v>
      </c>
      <c r="X408" s="70">
        <v>20</v>
      </c>
      <c r="Z408" s="2" t="s">
        <v>71</v>
      </c>
      <c r="AA408" s="2" t="s">
        <v>55</v>
      </c>
      <c r="AB408" s="27">
        <v>45394</v>
      </c>
      <c r="AC408" s="70">
        <v>0</v>
      </c>
    </row>
    <row r="409" spans="1:29" x14ac:dyDescent="0.35">
      <c r="A409" s="2" t="s">
        <v>57</v>
      </c>
      <c r="B409" s="2" t="s">
        <v>30</v>
      </c>
      <c r="C409" s="27">
        <v>45395</v>
      </c>
      <c r="D409" s="70">
        <v>30.9</v>
      </c>
      <c r="F409" s="2" t="s">
        <v>72</v>
      </c>
      <c r="G409" s="2" t="s">
        <v>30</v>
      </c>
      <c r="H409" s="27">
        <v>45395</v>
      </c>
      <c r="I409" s="70">
        <v>15</v>
      </c>
      <c r="K409" s="2" t="s">
        <v>26</v>
      </c>
      <c r="L409" s="2" t="s">
        <v>25</v>
      </c>
      <c r="M409" s="27">
        <v>45395</v>
      </c>
      <c r="N409" s="70">
        <v>5.6</v>
      </c>
      <c r="P409" s="2" t="s">
        <v>43</v>
      </c>
      <c r="Q409" s="2" t="s">
        <v>27</v>
      </c>
      <c r="R409" s="27">
        <v>45395</v>
      </c>
      <c r="S409" s="70">
        <v>40</v>
      </c>
      <c r="U409" s="2" t="s">
        <v>80</v>
      </c>
      <c r="V409" s="2" t="s">
        <v>30</v>
      </c>
      <c r="W409" s="27">
        <v>45395</v>
      </c>
      <c r="X409" s="70">
        <v>19</v>
      </c>
      <c r="Z409" s="2" t="s">
        <v>71</v>
      </c>
      <c r="AA409" s="2" t="s">
        <v>55</v>
      </c>
      <c r="AB409" s="27">
        <v>45395</v>
      </c>
      <c r="AC409" s="70">
        <v>0</v>
      </c>
    </row>
    <row r="410" spans="1:29" x14ac:dyDescent="0.35">
      <c r="A410" s="2" t="s">
        <v>57</v>
      </c>
      <c r="B410" s="2" t="s">
        <v>30</v>
      </c>
      <c r="C410" s="27">
        <v>45396</v>
      </c>
      <c r="D410" s="70">
        <v>29.5</v>
      </c>
      <c r="F410" s="2" t="s">
        <v>72</v>
      </c>
      <c r="G410" s="2" t="s">
        <v>30</v>
      </c>
      <c r="H410" s="27">
        <v>45396</v>
      </c>
      <c r="I410" s="70">
        <v>14.7</v>
      </c>
      <c r="K410" s="2" t="s">
        <v>26</v>
      </c>
      <c r="L410" s="2" t="s">
        <v>25</v>
      </c>
      <c r="M410" s="27">
        <v>45396</v>
      </c>
      <c r="N410" s="70">
        <v>2.9</v>
      </c>
      <c r="P410" s="2" t="s">
        <v>43</v>
      </c>
      <c r="Q410" s="2" t="s">
        <v>27</v>
      </c>
      <c r="R410" s="27">
        <v>45396</v>
      </c>
      <c r="S410" s="70">
        <v>33</v>
      </c>
      <c r="U410" s="2" t="s">
        <v>80</v>
      </c>
      <c r="V410" s="2" t="s">
        <v>30</v>
      </c>
      <c r="W410" s="27">
        <v>45396</v>
      </c>
      <c r="X410" s="70">
        <v>26</v>
      </c>
      <c r="Z410" s="2" t="s">
        <v>71</v>
      </c>
      <c r="AA410" s="2" t="s">
        <v>55</v>
      </c>
      <c r="AB410" s="27">
        <v>45396</v>
      </c>
      <c r="AC410" s="70">
        <v>0</v>
      </c>
    </row>
    <row r="411" spans="1:29" x14ac:dyDescent="0.35">
      <c r="A411" s="2" t="s">
        <v>57</v>
      </c>
      <c r="B411" s="2" t="s">
        <v>30</v>
      </c>
      <c r="C411" s="27">
        <v>45397</v>
      </c>
      <c r="D411" s="70">
        <v>26.5</v>
      </c>
      <c r="F411" s="2" t="s">
        <v>72</v>
      </c>
      <c r="G411" s="2" t="s">
        <v>30</v>
      </c>
      <c r="H411" s="27">
        <v>45397</v>
      </c>
      <c r="I411" s="70">
        <v>13.2</v>
      </c>
      <c r="K411" s="2" t="s">
        <v>26</v>
      </c>
      <c r="L411" s="2" t="s">
        <v>25</v>
      </c>
      <c r="M411" s="27">
        <v>45397</v>
      </c>
      <c r="N411" s="70">
        <v>4.2</v>
      </c>
      <c r="P411" s="2" t="s">
        <v>43</v>
      </c>
      <c r="Q411" s="2" t="s">
        <v>27</v>
      </c>
      <c r="R411" s="27">
        <v>45397</v>
      </c>
      <c r="S411" s="70">
        <v>32</v>
      </c>
      <c r="U411" s="2" t="s">
        <v>80</v>
      </c>
      <c r="V411" s="2" t="s">
        <v>30</v>
      </c>
      <c r="W411" s="27">
        <v>45397</v>
      </c>
      <c r="X411" s="70">
        <v>24</v>
      </c>
      <c r="Z411" s="2" t="s">
        <v>71</v>
      </c>
      <c r="AA411" s="2" t="s">
        <v>55</v>
      </c>
      <c r="AB411" s="27">
        <v>45397</v>
      </c>
      <c r="AC411" s="70">
        <v>0</v>
      </c>
    </row>
    <row r="412" spans="1:29" x14ac:dyDescent="0.35">
      <c r="A412" s="2" t="s">
        <v>57</v>
      </c>
      <c r="B412" s="2" t="s">
        <v>30</v>
      </c>
      <c r="C412" s="27">
        <v>45398</v>
      </c>
      <c r="D412" s="70">
        <v>23.3</v>
      </c>
      <c r="F412" s="2" t="s">
        <v>72</v>
      </c>
      <c r="G412" s="2" t="s">
        <v>30</v>
      </c>
      <c r="H412" s="27">
        <v>45398</v>
      </c>
      <c r="I412" s="70">
        <v>7.5</v>
      </c>
      <c r="K412" s="2" t="s">
        <v>26</v>
      </c>
      <c r="L412" s="2" t="s">
        <v>25</v>
      </c>
      <c r="M412" s="27">
        <v>45398</v>
      </c>
      <c r="N412" s="70">
        <v>6.1</v>
      </c>
      <c r="P412" s="2" t="s">
        <v>43</v>
      </c>
      <c r="Q412" s="2" t="s">
        <v>27</v>
      </c>
      <c r="R412" s="27">
        <v>45398</v>
      </c>
      <c r="S412" s="70">
        <v>35</v>
      </c>
      <c r="U412" s="2" t="s">
        <v>80</v>
      </c>
      <c r="V412" s="2" t="s">
        <v>30</v>
      </c>
      <c r="W412" s="27">
        <v>45398</v>
      </c>
      <c r="X412" s="70">
        <v>26</v>
      </c>
      <c r="Z412" s="2" t="s">
        <v>71</v>
      </c>
      <c r="AA412" s="2" t="s">
        <v>55</v>
      </c>
      <c r="AB412" s="27">
        <v>45398</v>
      </c>
      <c r="AC412" s="70">
        <v>0</v>
      </c>
    </row>
    <row r="413" spans="1:29" x14ac:dyDescent="0.35">
      <c r="A413" s="2" t="s">
        <v>57</v>
      </c>
      <c r="B413" s="2" t="s">
        <v>30</v>
      </c>
      <c r="C413" s="27">
        <v>45399</v>
      </c>
      <c r="D413" s="70">
        <v>23.4</v>
      </c>
      <c r="F413" s="2" t="s">
        <v>72</v>
      </c>
      <c r="G413" s="2" t="s">
        <v>30</v>
      </c>
      <c r="H413" s="27">
        <v>45399</v>
      </c>
      <c r="I413" s="70">
        <v>2.7</v>
      </c>
      <c r="K413" s="2" t="s">
        <v>26</v>
      </c>
      <c r="L413" s="2" t="s">
        <v>25</v>
      </c>
      <c r="M413" s="27">
        <v>45399</v>
      </c>
      <c r="N413" s="70">
        <v>7.8</v>
      </c>
      <c r="P413" s="2" t="s">
        <v>43</v>
      </c>
      <c r="Q413" s="2" t="s">
        <v>27</v>
      </c>
      <c r="R413" s="27">
        <v>45399</v>
      </c>
      <c r="S413" s="70">
        <v>33</v>
      </c>
      <c r="U413" s="2" t="s">
        <v>80</v>
      </c>
      <c r="V413" s="2" t="s">
        <v>30</v>
      </c>
      <c r="W413" s="27">
        <v>45399</v>
      </c>
      <c r="X413" s="70">
        <v>30</v>
      </c>
      <c r="Z413" s="2" t="s">
        <v>71</v>
      </c>
      <c r="AA413" s="2" t="s">
        <v>55</v>
      </c>
      <c r="AB413" s="27">
        <v>45399</v>
      </c>
      <c r="AC413" s="70">
        <v>0</v>
      </c>
    </row>
    <row r="414" spans="1:29" x14ac:dyDescent="0.35">
      <c r="A414" s="2" t="s">
        <v>57</v>
      </c>
      <c r="B414" s="2" t="s">
        <v>30</v>
      </c>
      <c r="C414" s="27">
        <v>45400</v>
      </c>
      <c r="D414" s="70">
        <v>24.1</v>
      </c>
      <c r="F414" s="2" t="s">
        <v>72</v>
      </c>
      <c r="G414" s="2" t="s">
        <v>30</v>
      </c>
      <c r="H414" s="27">
        <v>45400</v>
      </c>
      <c r="I414" s="70">
        <v>3.1</v>
      </c>
      <c r="K414" s="2" t="s">
        <v>26</v>
      </c>
      <c r="L414" s="2" t="s">
        <v>25</v>
      </c>
      <c r="M414" s="27">
        <v>45400</v>
      </c>
      <c r="N414" s="70">
        <v>3.8</v>
      </c>
      <c r="P414" s="2" t="s">
        <v>43</v>
      </c>
      <c r="Q414" s="2" t="s">
        <v>27</v>
      </c>
      <c r="R414" s="27">
        <v>45400</v>
      </c>
      <c r="S414" s="70">
        <v>35</v>
      </c>
      <c r="U414" s="2" t="s">
        <v>80</v>
      </c>
      <c r="V414" s="2" t="s">
        <v>30</v>
      </c>
      <c r="W414" s="27">
        <v>45400</v>
      </c>
      <c r="X414" s="70">
        <v>35</v>
      </c>
      <c r="Z414" s="2" t="s">
        <v>71</v>
      </c>
      <c r="AA414" s="2" t="s">
        <v>55</v>
      </c>
      <c r="AB414" s="27">
        <v>45400</v>
      </c>
      <c r="AC414" s="70">
        <v>0</v>
      </c>
    </row>
    <row r="415" spans="1:29" x14ac:dyDescent="0.35">
      <c r="A415" s="2" t="s">
        <v>57</v>
      </c>
      <c r="B415" s="2" t="s">
        <v>30</v>
      </c>
      <c r="C415" s="27">
        <v>45401</v>
      </c>
      <c r="D415" s="70">
        <v>25.5</v>
      </c>
      <c r="F415" s="2" t="s">
        <v>72</v>
      </c>
      <c r="G415" s="2" t="s">
        <v>30</v>
      </c>
      <c r="H415" s="27">
        <v>45401</v>
      </c>
      <c r="I415" s="70">
        <v>7.2</v>
      </c>
      <c r="K415" s="2" t="s">
        <v>26</v>
      </c>
      <c r="L415" s="2" t="s">
        <v>25</v>
      </c>
      <c r="M415" s="27">
        <v>45401</v>
      </c>
      <c r="N415" s="70">
        <v>5.6</v>
      </c>
      <c r="P415" s="2" t="s">
        <v>43</v>
      </c>
      <c r="Q415" s="2" t="s">
        <v>27</v>
      </c>
      <c r="R415" s="27">
        <v>45401</v>
      </c>
      <c r="S415" s="70">
        <v>57</v>
      </c>
      <c r="U415" s="2" t="s">
        <v>80</v>
      </c>
      <c r="V415" s="2" t="s">
        <v>30</v>
      </c>
      <c r="W415" s="27">
        <v>45401</v>
      </c>
      <c r="X415" s="70">
        <v>28</v>
      </c>
      <c r="Z415" s="2" t="s">
        <v>71</v>
      </c>
      <c r="AA415" s="2" t="s">
        <v>55</v>
      </c>
      <c r="AB415" s="27">
        <v>45401</v>
      </c>
      <c r="AC415" s="70">
        <v>0.2</v>
      </c>
    </row>
    <row r="416" spans="1:29" x14ac:dyDescent="0.35">
      <c r="A416" s="2" t="s">
        <v>57</v>
      </c>
      <c r="B416" s="2" t="s">
        <v>30</v>
      </c>
      <c r="C416" s="27">
        <v>45402</v>
      </c>
      <c r="D416" s="70">
        <v>25.9</v>
      </c>
      <c r="F416" s="2" t="s">
        <v>72</v>
      </c>
      <c r="G416" s="2" t="s">
        <v>30</v>
      </c>
      <c r="H416" s="27">
        <v>45402</v>
      </c>
      <c r="I416" s="70">
        <v>7.5</v>
      </c>
      <c r="K416" s="2" t="s">
        <v>26</v>
      </c>
      <c r="L416" s="2" t="s">
        <v>25</v>
      </c>
      <c r="M416" s="27">
        <v>45402</v>
      </c>
      <c r="N416" s="70">
        <v>2.5</v>
      </c>
      <c r="P416" s="2" t="s">
        <v>43</v>
      </c>
      <c r="Q416" s="2" t="s">
        <v>27</v>
      </c>
      <c r="R416" s="27">
        <v>45402</v>
      </c>
      <c r="S416" s="70">
        <v>62</v>
      </c>
      <c r="U416" s="2" t="s">
        <v>80</v>
      </c>
      <c r="V416" s="2" t="s">
        <v>30</v>
      </c>
      <c r="W416" s="27">
        <v>45402</v>
      </c>
      <c r="X416" s="70">
        <v>32</v>
      </c>
      <c r="Z416" s="2" t="s">
        <v>71</v>
      </c>
      <c r="AA416" s="2" t="s">
        <v>55</v>
      </c>
      <c r="AB416" s="27">
        <v>45402</v>
      </c>
      <c r="AC416" s="70">
        <v>1</v>
      </c>
    </row>
    <row r="417" spans="1:29" x14ac:dyDescent="0.35">
      <c r="A417" s="2" t="s">
        <v>57</v>
      </c>
      <c r="B417" s="2" t="s">
        <v>30</v>
      </c>
      <c r="C417" s="27">
        <v>45403</v>
      </c>
      <c r="D417" s="70">
        <v>25.7</v>
      </c>
      <c r="F417" s="2" t="s">
        <v>72</v>
      </c>
      <c r="G417" s="2" t="s">
        <v>30</v>
      </c>
      <c r="H417" s="27">
        <v>45403</v>
      </c>
      <c r="I417" s="70">
        <v>4.5</v>
      </c>
      <c r="K417" s="2" t="s">
        <v>26</v>
      </c>
      <c r="L417" s="2" t="s">
        <v>25</v>
      </c>
      <c r="M417" s="27">
        <v>45403</v>
      </c>
      <c r="N417" s="70">
        <v>-0.8</v>
      </c>
      <c r="P417" s="2" t="s">
        <v>43</v>
      </c>
      <c r="Q417" s="2" t="s">
        <v>27</v>
      </c>
      <c r="R417" s="27">
        <v>45403</v>
      </c>
      <c r="S417" s="70">
        <v>50</v>
      </c>
      <c r="U417" s="2" t="s">
        <v>80</v>
      </c>
      <c r="V417" s="2" t="s">
        <v>30</v>
      </c>
      <c r="W417" s="27">
        <v>45403</v>
      </c>
      <c r="X417" s="70">
        <v>38</v>
      </c>
      <c r="Z417" s="2" t="s">
        <v>71</v>
      </c>
      <c r="AA417" s="2" t="s">
        <v>55</v>
      </c>
      <c r="AB417" s="27">
        <v>45403</v>
      </c>
      <c r="AC417" s="70">
        <v>4.4000000000000004</v>
      </c>
    </row>
    <row r="418" spans="1:29" x14ac:dyDescent="0.35">
      <c r="A418" s="2" t="s">
        <v>57</v>
      </c>
      <c r="B418" s="2" t="s">
        <v>30</v>
      </c>
      <c r="C418" s="27">
        <v>45404</v>
      </c>
      <c r="D418" s="70">
        <v>22.9</v>
      </c>
      <c r="F418" s="2" t="s">
        <v>72</v>
      </c>
      <c r="G418" s="2" t="s">
        <v>30</v>
      </c>
      <c r="H418" s="27">
        <v>45404</v>
      </c>
      <c r="I418" s="70">
        <v>2.5</v>
      </c>
      <c r="K418" s="2" t="s">
        <v>26</v>
      </c>
      <c r="L418" s="2" t="s">
        <v>25</v>
      </c>
      <c r="M418" s="27">
        <v>45404</v>
      </c>
      <c r="N418" s="70">
        <v>4.5999999999999996</v>
      </c>
      <c r="P418" s="2" t="s">
        <v>43</v>
      </c>
      <c r="Q418" s="2" t="s">
        <v>27</v>
      </c>
      <c r="R418" s="27">
        <v>45404</v>
      </c>
      <c r="S418" s="70">
        <v>36</v>
      </c>
      <c r="U418" s="2" t="s">
        <v>80</v>
      </c>
      <c r="V418" s="2" t="s">
        <v>30</v>
      </c>
      <c r="W418" s="27">
        <v>45404</v>
      </c>
      <c r="X418" s="70">
        <v>39</v>
      </c>
      <c r="Z418" s="2" t="s">
        <v>71</v>
      </c>
      <c r="AA418" s="2" t="s">
        <v>55</v>
      </c>
      <c r="AB418" s="27">
        <v>45404</v>
      </c>
      <c r="AC418" s="70">
        <v>1</v>
      </c>
    </row>
    <row r="419" spans="1:29" x14ac:dyDescent="0.35">
      <c r="A419" s="2" t="s">
        <v>57</v>
      </c>
      <c r="B419" s="2" t="s">
        <v>30</v>
      </c>
      <c r="C419" s="27">
        <v>45405</v>
      </c>
      <c r="D419" s="70">
        <v>18</v>
      </c>
      <c r="F419" s="2" t="s">
        <v>72</v>
      </c>
      <c r="G419" s="2" t="s">
        <v>30</v>
      </c>
      <c r="H419" s="27">
        <v>45405</v>
      </c>
      <c r="I419" s="70">
        <v>-1.7</v>
      </c>
      <c r="K419" s="2" t="s">
        <v>26</v>
      </c>
      <c r="L419" s="2" t="s">
        <v>25</v>
      </c>
      <c r="M419" s="27">
        <v>45405</v>
      </c>
      <c r="N419" s="70">
        <v>5</v>
      </c>
      <c r="P419" s="2" t="s">
        <v>43</v>
      </c>
      <c r="Q419" s="2" t="s">
        <v>27</v>
      </c>
      <c r="R419" s="27">
        <v>45405</v>
      </c>
      <c r="S419" s="70">
        <v>42</v>
      </c>
      <c r="U419" s="2" t="s">
        <v>80</v>
      </c>
      <c r="V419" s="2" t="s">
        <v>30</v>
      </c>
      <c r="W419" s="27">
        <v>45405</v>
      </c>
      <c r="X419" s="70">
        <v>33</v>
      </c>
      <c r="Z419" s="2" t="s">
        <v>71</v>
      </c>
      <c r="AA419" s="2" t="s">
        <v>55</v>
      </c>
      <c r="AB419" s="27">
        <v>45405</v>
      </c>
      <c r="AC419" s="70">
        <v>0.2</v>
      </c>
    </row>
    <row r="420" spans="1:29" x14ac:dyDescent="0.35">
      <c r="A420" s="2" t="s">
        <v>57</v>
      </c>
      <c r="B420" s="2" t="s">
        <v>30</v>
      </c>
      <c r="C420" s="27">
        <v>45406</v>
      </c>
      <c r="D420" s="70">
        <v>20.3</v>
      </c>
      <c r="F420" s="2" t="s">
        <v>72</v>
      </c>
      <c r="G420" s="2" t="s">
        <v>30</v>
      </c>
      <c r="H420" s="27">
        <v>45406</v>
      </c>
      <c r="I420" s="70">
        <v>-0.9</v>
      </c>
      <c r="K420" s="2" t="s">
        <v>26</v>
      </c>
      <c r="L420" s="2" t="s">
        <v>25</v>
      </c>
      <c r="M420" s="27">
        <v>45406</v>
      </c>
      <c r="N420" s="70">
        <v>2.1</v>
      </c>
      <c r="P420" s="2" t="s">
        <v>43</v>
      </c>
      <c r="Q420" s="2" t="s">
        <v>27</v>
      </c>
      <c r="R420" s="27">
        <v>45406</v>
      </c>
      <c r="S420" s="70">
        <v>35</v>
      </c>
      <c r="U420" s="2" t="s">
        <v>80</v>
      </c>
      <c r="V420" s="2" t="s">
        <v>30</v>
      </c>
      <c r="W420" s="27">
        <v>45406</v>
      </c>
      <c r="X420" s="70">
        <v>23</v>
      </c>
      <c r="Z420" s="2" t="s">
        <v>71</v>
      </c>
      <c r="AA420" s="2" t="s">
        <v>55</v>
      </c>
      <c r="AB420" s="27">
        <v>45406</v>
      </c>
      <c r="AC420" s="70">
        <v>0</v>
      </c>
    </row>
    <row r="421" spans="1:29" x14ac:dyDescent="0.35">
      <c r="A421" s="2" t="s">
        <v>57</v>
      </c>
      <c r="B421" s="2" t="s">
        <v>30</v>
      </c>
      <c r="C421" s="27">
        <v>45407</v>
      </c>
      <c r="D421" s="70">
        <v>16.3</v>
      </c>
      <c r="F421" s="2" t="s">
        <v>72</v>
      </c>
      <c r="G421" s="2" t="s">
        <v>30</v>
      </c>
      <c r="H421" s="27">
        <v>45407</v>
      </c>
      <c r="I421" s="70">
        <v>6.1</v>
      </c>
      <c r="K421" s="2" t="s">
        <v>26</v>
      </c>
      <c r="L421" s="2" t="s">
        <v>25</v>
      </c>
      <c r="M421" s="27">
        <v>45407</v>
      </c>
      <c r="N421" s="70">
        <v>3.1</v>
      </c>
      <c r="P421" s="2" t="s">
        <v>43</v>
      </c>
      <c r="Q421" s="2" t="s">
        <v>27</v>
      </c>
      <c r="R421" s="27">
        <v>45407</v>
      </c>
      <c r="S421" s="70">
        <v>48</v>
      </c>
      <c r="U421" s="2" t="s">
        <v>80</v>
      </c>
      <c r="V421" s="2" t="s">
        <v>30</v>
      </c>
      <c r="W421" s="27">
        <v>45407</v>
      </c>
      <c r="X421" s="70">
        <v>31</v>
      </c>
      <c r="Z421" s="2" t="s">
        <v>71</v>
      </c>
      <c r="AA421" s="2" t="s">
        <v>55</v>
      </c>
      <c r="AB421" s="27">
        <v>45407</v>
      </c>
      <c r="AC421" s="70">
        <v>0</v>
      </c>
    </row>
    <row r="422" spans="1:29" x14ac:dyDescent="0.35">
      <c r="A422" s="2" t="s">
        <v>24</v>
      </c>
      <c r="B422" s="2" t="s">
        <v>23</v>
      </c>
      <c r="C422" s="27">
        <v>45394</v>
      </c>
      <c r="D422" s="70">
        <v>26.1</v>
      </c>
      <c r="F422" s="2" t="s">
        <v>77</v>
      </c>
      <c r="G422" s="2" t="s">
        <v>25</v>
      </c>
      <c r="H422" s="27">
        <v>45394</v>
      </c>
      <c r="I422" s="70">
        <v>11.8</v>
      </c>
      <c r="K422" s="2" t="s">
        <v>59</v>
      </c>
      <c r="L422" s="2" t="s">
        <v>52</v>
      </c>
      <c r="M422" s="27">
        <v>45394</v>
      </c>
      <c r="N422" s="70">
        <v>7.1</v>
      </c>
      <c r="P422" s="2" t="s">
        <v>59</v>
      </c>
      <c r="Q422" s="2" t="s">
        <v>52</v>
      </c>
      <c r="R422" s="27">
        <v>45394</v>
      </c>
      <c r="S422" s="70">
        <v>26</v>
      </c>
      <c r="U422" s="2" t="s">
        <v>65</v>
      </c>
      <c r="V422" s="2" t="s">
        <v>64</v>
      </c>
      <c r="W422" s="27">
        <v>45394</v>
      </c>
      <c r="X422" s="70">
        <v>24</v>
      </c>
      <c r="Z422" s="2" t="s">
        <v>73</v>
      </c>
      <c r="AA422" s="2" t="s">
        <v>27</v>
      </c>
      <c r="AB422" s="27">
        <v>45394</v>
      </c>
      <c r="AC422" s="70">
        <v>0</v>
      </c>
    </row>
    <row r="423" spans="1:29" x14ac:dyDescent="0.35">
      <c r="A423" s="2" t="s">
        <v>24</v>
      </c>
      <c r="B423" s="2" t="s">
        <v>23</v>
      </c>
      <c r="C423" s="27">
        <v>45395</v>
      </c>
      <c r="D423" s="70">
        <v>29.3</v>
      </c>
      <c r="F423" s="2" t="s">
        <v>77</v>
      </c>
      <c r="G423" s="2" t="s">
        <v>25</v>
      </c>
      <c r="H423" s="27">
        <v>45395</v>
      </c>
      <c r="I423" s="70">
        <v>14.1</v>
      </c>
      <c r="K423" s="2" t="s">
        <v>59</v>
      </c>
      <c r="L423" s="2" t="s">
        <v>52</v>
      </c>
      <c r="M423" s="27">
        <v>45395</v>
      </c>
      <c r="N423" s="70">
        <v>9.1</v>
      </c>
      <c r="P423" s="2" t="s">
        <v>59</v>
      </c>
      <c r="Q423" s="2" t="s">
        <v>52</v>
      </c>
      <c r="R423" s="27">
        <v>45395</v>
      </c>
      <c r="S423" s="70">
        <v>26</v>
      </c>
      <c r="U423" s="2" t="s">
        <v>65</v>
      </c>
      <c r="V423" s="2" t="s">
        <v>64</v>
      </c>
      <c r="W423" s="27">
        <v>45395</v>
      </c>
      <c r="X423" s="70">
        <v>31</v>
      </c>
      <c r="Z423" s="2" t="s">
        <v>73</v>
      </c>
      <c r="AA423" s="2" t="s">
        <v>27</v>
      </c>
      <c r="AB423" s="27">
        <v>45395</v>
      </c>
      <c r="AC423" s="70">
        <v>0</v>
      </c>
    </row>
    <row r="424" spans="1:29" x14ac:dyDescent="0.35">
      <c r="A424" s="2" t="s">
        <v>24</v>
      </c>
      <c r="B424" s="2" t="s">
        <v>23</v>
      </c>
      <c r="C424" s="27">
        <v>45396</v>
      </c>
      <c r="D424" s="70">
        <v>28.5</v>
      </c>
      <c r="F424" s="2" t="s">
        <v>77</v>
      </c>
      <c r="G424" s="2" t="s">
        <v>25</v>
      </c>
      <c r="H424" s="27">
        <v>45396</v>
      </c>
      <c r="I424" s="70">
        <v>14.4</v>
      </c>
      <c r="K424" s="2" t="s">
        <v>59</v>
      </c>
      <c r="L424" s="2" t="s">
        <v>52</v>
      </c>
      <c r="M424" s="27">
        <v>45396</v>
      </c>
      <c r="N424" s="70">
        <v>8.8000000000000007</v>
      </c>
      <c r="P424" s="2" t="s">
        <v>59</v>
      </c>
      <c r="Q424" s="2" t="s">
        <v>52</v>
      </c>
      <c r="R424" s="27">
        <v>45396</v>
      </c>
      <c r="S424" s="70">
        <v>31</v>
      </c>
      <c r="U424" s="2" t="s">
        <v>65</v>
      </c>
      <c r="V424" s="2" t="s">
        <v>64</v>
      </c>
      <c r="W424" s="27">
        <v>45396</v>
      </c>
      <c r="X424" s="70">
        <v>26</v>
      </c>
      <c r="Z424" s="2" t="s">
        <v>73</v>
      </c>
      <c r="AA424" s="2" t="s">
        <v>27</v>
      </c>
      <c r="AB424" s="27">
        <v>45396</v>
      </c>
      <c r="AC424" s="70">
        <v>0</v>
      </c>
    </row>
    <row r="425" spans="1:29" x14ac:dyDescent="0.35">
      <c r="A425" s="2" t="s">
        <v>24</v>
      </c>
      <c r="B425" s="2" t="s">
        <v>23</v>
      </c>
      <c r="C425" s="27">
        <v>45397</v>
      </c>
      <c r="D425" s="70">
        <v>30.8</v>
      </c>
      <c r="F425" s="2" t="s">
        <v>77</v>
      </c>
      <c r="G425" s="2" t="s">
        <v>25</v>
      </c>
      <c r="H425" s="27">
        <v>45397</v>
      </c>
      <c r="I425" s="70">
        <v>14.7</v>
      </c>
      <c r="K425" s="2" t="s">
        <v>59</v>
      </c>
      <c r="L425" s="2" t="s">
        <v>52</v>
      </c>
      <c r="M425" s="27">
        <v>45397</v>
      </c>
      <c r="N425" s="70">
        <v>6.2</v>
      </c>
      <c r="P425" s="2" t="s">
        <v>59</v>
      </c>
      <c r="Q425" s="2" t="s">
        <v>52</v>
      </c>
      <c r="R425" s="27">
        <v>45397</v>
      </c>
      <c r="S425" s="70">
        <v>31</v>
      </c>
      <c r="U425" s="2" t="s">
        <v>65</v>
      </c>
      <c r="V425" s="2" t="s">
        <v>64</v>
      </c>
      <c r="W425" s="27">
        <v>45397</v>
      </c>
      <c r="X425" s="70">
        <v>27</v>
      </c>
      <c r="Z425" s="2" t="s">
        <v>73</v>
      </c>
      <c r="AA425" s="2" t="s">
        <v>27</v>
      </c>
      <c r="AB425" s="27">
        <v>45397</v>
      </c>
      <c r="AC425" s="70">
        <v>0</v>
      </c>
    </row>
    <row r="426" spans="1:29" x14ac:dyDescent="0.35">
      <c r="A426" s="2" t="s">
        <v>24</v>
      </c>
      <c r="B426" s="2" t="s">
        <v>23</v>
      </c>
      <c r="C426" s="27">
        <v>45398</v>
      </c>
      <c r="D426" s="70">
        <v>29.1</v>
      </c>
      <c r="F426" s="2" t="s">
        <v>77</v>
      </c>
      <c r="G426" s="2" t="s">
        <v>25</v>
      </c>
      <c r="H426" s="27">
        <v>45398</v>
      </c>
      <c r="I426" s="70">
        <v>13.9</v>
      </c>
      <c r="K426" s="2" t="s">
        <v>59</v>
      </c>
      <c r="L426" s="2" t="s">
        <v>52</v>
      </c>
      <c r="M426" s="27">
        <v>45398</v>
      </c>
      <c r="N426" s="70">
        <v>3.1</v>
      </c>
      <c r="P426" s="2" t="s">
        <v>59</v>
      </c>
      <c r="Q426" s="2" t="s">
        <v>52</v>
      </c>
      <c r="R426" s="27">
        <v>45398</v>
      </c>
      <c r="S426" s="70">
        <v>36</v>
      </c>
      <c r="U426" s="2" t="s">
        <v>65</v>
      </c>
      <c r="V426" s="2" t="s">
        <v>64</v>
      </c>
      <c r="W426" s="27">
        <v>45398</v>
      </c>
      <c r="X426" s="70">
        <v>31</v>
      </c>
      <c r="Z426" s="2" t="s">
        <v>73</v>
      </c>
      <c r="AA426" s="2" t="s">
        <v>27</v>
      </c>
      <c r="AB426" s="27">
        <v>45398</v>
      </c>
      <c r="AC426" s="70">
        <v>0</v>
      </c>
    </row>
    <row r="427" spans="1:29" x14ac:dyDescent="0.35">
      <c r="A427" s="2" t="s">
        <v>24</v>
      </c>
      <c r="B427" s="2" t="s">
        <v>23</v>
      </c>
      <c r="C427" s="27">
        <v>45399</v>
      </c>
      <c r="D427" s="70">
        <v>28.4</v>
      </c>
      <c r="F427" s="2" t="s">
        <v>77</v>
      </c>
      <c r="G427" s="2" t="s">
        <v>25</v>
      </c>
      <c r="H427" s="27">
        <v>45399</v>
      </c>
      <c r="I427" s="70">
        <v>15</v>
      </c>
      <c r="K427" s="2" t="s">
        <v>59</v>
      </c>
      <c r="L427" s="2" t="s">
        <v>52</v>
      </c>
      <c r="M427" s="27">
        <v>45399</v>
      </c>
      <c r="N427" s="70">
        <v>2</v>
      </c>
      <c r="P427" s="2" t="s">
        <v>59</v>
      </c>
      <c r="Q427" s="2" t="s">
        <v>52</v>
      </c>
      <c r="R427" s="27">
        <v>45399</v>
      </c>
      <c r="S427" s="70">
        <v>40</v>
      </c>
      <c r="U427" s="2" t="s">
        <v>65</v>
      </c>
      <c r="V427" s="2" t="s">
        <v>64</v>
      </c>
      <c r="W427" s="27">
        <v>45399</v>
      </c>
      <c r="X427" s="70">
        <v>33</v>
      </c>
      <c r="Z427" s="2" t="s">
        <v>73</v>
      </c>
      <c r="AA427" s="2" t="s">
        <v>27</v>
      </c>
      <c r="AB427" s="27">
        <v>45399</v>
      </c>
      <c r="AC427" s="70">
        <v>0</v>
      </c>
    </row>
    <row r="428" spans="1:29" x14ac:dyDescent="0.35">
      <c r="A428" s="2" t="s">
        <v>24</v>
      </c>
      <c r="B428" s="2" t="s">
        <v>23</v>
      </c>
      <c r="C428" s="27">
        <v>45400</v>
      </c>
      <c r="D428" s="70">
        <v>27.8</v>
      </c>
      <c r="F428" s="2" t="s">
        <v>77</v>
      </c>
      <c r="G428" s="2" t="s">
        <v>25</v>
      </c>
      <c r="H428" s="27">
        <v>45400</v>
      </c>
      <c r="I428" s="70">
        <v>12.9</v>
      </c>
      <c r="K428" s="2" t="s">
        <v>59</v>
      </c>
      <c r="L428" s="2" t="s">
        <v>52</v>
      </c>
      <c r="M428" s="27">
        <v>45400</v>
      </c>
      <c r="N428" s="70">
        <v>1.7</v>
      </c>
      <c r="P428" s="2" t="s">
        <v>59</v>
      </c>
      <c r="Q428" s="2" t="s">
        <v>52</v>
      </c>
      <c r="R428" s="27">
        <v>45400</v>
      </c>
      <c r="S428" s="70">
        <v>46</v>
      </c>
      <c r="U428" s="2" t="s">
        <v>65</v>
      </c>
      <c r="V428" s="2" t="s">
        <v>64</v>
      </c>
      <c r="W428" s="27">
        <v>45400</v>
      </c>
      <c r="X428" s="70">
        <v>29</v>
      </c>
      <c r="Z428" s="2" t="s">
        <v>73</v>
      </c>
      <c r="AA428" s="2" t="s">
        <v>27</v>
      </c>
      <c r="AB428" s="27">
        <v>45400</v>
      </c>
      <c r="AC428" s="70">
        <v>0</v>
      </c>
    </row>
    <row r="429" spans="1:29" x14ac:dyDescent="0.35">
      <c r="A429" s="2" t="s">
        <v>24</v>
      </c>
      <c r="B429" s="2" t="s">
        <v>23</v>
      </c>
      <c r="C429" s="27">
        <v>45401</v>
      </c>
      <c r="D429" s="70">
        <v>23.4</v>
      </c>
      <c r="F429" s="2" t="s">
        <v>77</v>
      </c>
      <c r="G429" s="2" t="s">
        <v>25</v>
      </c>
      <c r="H429" s="27">
        <v>45401</v>
      </c>
      <c r="I429" s="70">
        <v>13.1</v>
      </c>
      <c r="K429" s="2" t="s">
        <v>59</v>
      </c>
      <c r="L429" s="2" t="s">
        <v>52</v>
      </c>
      <c r="M429" s="27">
        <v>45401</v>
      </c>
      <c r="N429" s="70">
        <v>3</v>
      </c>
      <c r="P429" s="2" t="s">
        <v>59</v>
      </c>
      <c r="Q429" s="2" t="s">
        <v>52</v>
      </c>
      <c r="R429" s="27">
        <v>45401</v>
      </c>
      <c r="S429" s="70">
        <v>41</v>
      </c>
      <c r="U429" s="2" t="s">
        <v>65</v>
      </c>
      <c r="V429" s="2" t="s">
        <v>64</v>
      </c>
      <c r="W429" s="27">
        <v>45401</v>
      </c>
      <c r="X429" s="70">
        <v>38</v>
      </c>
      <c r="Z429" s="2" t="s">
        <v>73</v>
      </c>
      <c r="AA429" s="2" t="s">
        <v>27</v>
      </c>
      <c r="AB429" s="27">
        <v>45401</v>
      </c>
      <c r="AC429" s="70">
        <v>0</v>
      </c>
    </row>
    <row r="430" spans="1:29" x14ac:dyDescent="0.35">
      <c r="A430" s="2" t="s">
        <v>24</v>
      </c>
      <c r="B430" s="2" t="s">
        <v>23</v>
      </c>
      <c r="C430" s="27">
        <v>45402</v>
      </c>
      <c r="D430" s="70">
        <v>26.2</v>
      </c>
      <c r="F430" s="2" t="s">
        <v>77</v>
      </c>
      <c r="G430" s="2" t="s">
        <v>25</v>
      </c>
      <c r="H430" s="27">
        <v>45402</v>
      </c>
      <c r="I430" s="70">
        <v>12</v>
      </c>
      <c r="K430" s="2" t="s">
        <v>59</v>
      </c>
      <c r="L430" s="2" t="s">
        <v>52</v>
      </c>
      <c r="M430" s="27">
        <v>45402</v>
      </c>
      <c r="N430" s="70">
        <v>4.3</v>
      </c>
      <c r="P430" s="2" t="s">
        <v>59</v>
      </c>
      <c r="Q430" s="2" t="s">
        <v>52</v>
      </c>
      <c r="R430" s="27">
        <v>45402</v>
      </c>
      <c r="S430" s="70">
        <v>49</v>
      </c>
      <c r="U430" s="2" t="s">
        <v>65</v>
      </c>
      <c r="V430" s="2" t="s">
        <v>64</v>
      </c>
      <c r="W430" s="27">
        <v>45402</v>
      </c>
      <c r="X430" s="70">
        <v>24</v>
      </c>
      <c r="Z430" s="2" t="s">
        <v>73</v>
      </c>
      <c r="AA430" s="2" t="s">
        <v>27</v>
      </c>
      <c r="AB430" s="27">
        <v>45402</v>
      </c>
      <c r="AC430" s="70">
        <v>1.6</v>
      </c>
    </row>
    <row r="431" spans="1:29" x14ac:dyDescent="0.35">
      <c r="A431" s="2" t="s">
        <v>24</v>
      </c>
      <c r="B431" s="2" t="s">
        <v>23</v>
      </c>
      <c r="C431" s="27">
        <v>45403</v>
      </c>
      <c r="D431" s="70">
        <v>25</v>
      </c>
      <c r="F431" s="2" t="s">
        <v>77</v>
      </c>
      <c r="G431" s="2" t="s">
        <v>25</v>
      </c>
      <c r="H431" s="27">
        <v>45403</v>
      </c>
      <c r="I431" s="70">
        <v>10.9</v>
      </c>
      <c r="K431" s="2" t="s">
        <v>59</v>
      </c>
      <c r="L431" s="2" t="s">
        <v>52</v>
      </c>
      <c r="M431" s="27">
        <v>45403</v>
      </c>
      <c r="N431" s="70">
        <v>2.7</v>
      </c>
      <c r="P431" s="2" t="s">
        <v>59</v>
      </c>
      <c r="Q431" s="2" t="s">
        <v>52</v>
      </c>
      <c r="R431" s="27">
        <v>45403</v>
      </c>
      <c r="S431" s="70">
        <v>61</v>
      </c>
      <c r="U431" s="2" t="s">
        <v>65</v>
      </c>
      <c r="V431" s="2" t="s">
        <v>64</v>
      </c>
      <c r="W431" s="27">
        <v>45403</v>
      </c>
      <c r="X431" s="70">
        <v>30</v>
      </c>
      <c r="Z431" s="2" t="s">
        <v>73</v>
      </c>
      <c r="AA431" s="2" t="s">
        <v>27</v>
      </c>
      <c r="AB431" s="27">
        <v>45403</v>
      </c>
      <c r="AC431" s="70">
        <v>4.4000000000000004</v>
      </c>
    </row>
    <row r="432" spans="1:29" x14ac:dyDescent="0.35">
      <c r="A432" s="2" t="s">
        <v>24</v>
      </c>
      <c r="B432" s="2" t="s">
        <v>23</v>
      </c>
      <c r="C432" s="27">
        <v>45404</v>
      </c>
      <c r="D432" s="70">
        <v>23.8</v>
      </c>
      <c r="F432" s="2" t="s">
        <v>77</v>
      </c>
      <c r="G432" s="2" t="s">
        <v>25</v>
      </c>
      <c r="H432" s="27">
        <v>45404</v>
      </c>
      <c r="I432" s="70">
        <v>13.5</v>
      </c>
      <c r="K432" s="2" t="s">
        <v>59</v>
      </c>
      <c r="L432" s="2" t="s">
        <v>52</v>
      </c>
      <c r="M432" s="27">
        <v>45404</v>
      </c>
      <c r="N432" s="70">
        <v>1.7</v>
      </c>
      <c r="P432" s="2" t="s">
        <v>59</v>
      </c>
      <c r="Q432" s="2" t="s">
        <v>52</v>
      </c>
      <c r="R432" s="27">
        <v>45404</v>
      </c>
      <c r="S432" s="70">
        <v>60</v>
      </c>
      <c r="U432" s="2" t="s">
        <v>65</v>
      </c>
      <c r="V432" s="2" t="s">
        <v>64</v>
      </c>
      <c r="W432" s="27">
        <v>45404</v>
      </c>
      <c r="X432" s="70">
        <v>31</v>
      </c>
      <c r="Z432" s="2" t="s">
        <v>73</v>
      </c>
      <c r="AA432" s="2" t="s">
        <v>27</v>
      </c>
      <c r="AB432" s="27">
        <v>45404</v>
      </c>
      <c r="AC432" s="70">
        <v>0</v>
      </c>
    </row>
    <row r="433" spans="1:29" x14ac:dyDescent="0.35">
      <c r="A433" s="2" t="s">
        <v>24</v>
      </c>
      <c r="B433" s="2" t="s">
        <v>23</v>
      </c>
      <c r="C433" s="27">
        <v>45405</v>
      </c>
      <c r="D433" s="70">
        <v>21.1</v>
      </c>
      <c r="F433" s="2" t="s">
        <v>77</v>
      </c>
      <c r="G433" s="2" t="s">
        <v>25</v>
      </c>
      <c r="H433" s="27">
        <v>45405</v>
      </c>
      <c r="I433" s="70">
        <v>10</v>
      </c>
      <c r="K433" s="2" t="s">
        <v>59</v>
      </c>
      <c r="L433" s="2" t="s">
        <v>52</v>
      </c>
      <c r="M433" s="27">
        <v>45405</v>
      </c>
      <c r="N433" s="70">
        <v>-0.3</v>
      </c>
      <c r="P433" s="2" t="s">
        <v>59</v>
      </c>
      <c r="Q433" s="2" t="s">
        <v>52</v>
      </c>
      <c r="R433" s="27">
        <v>45405</v>
      </c>
      <c r="S433" s="70">
        <v>35</v>
      </c>
      <c r="U433" s="2" t="s">
        <v>65</v>
      </c>
      <c r="V433" s="2" t="s">
        <v>64</v>
      </c>
      <c r="W433" s="27">
        <v>45405</v>
      </c>
      <c r="X433" s="70">
        <v>31</v>
      </c>
      <c r="Z433" s="2" t="s">
        <v>73</v>
      </c>
      <c r="AA433" s="2" t="s">
        <v>27</v>
      </c>
      <c r="AB433" s="27">
        <v>45405</v>
      </c>
      <c r="AC433" s="70">
        <v>0</v>
      </c>
    </row>
    <row r="434" spans="1:29" x14ac:dyDescent="0.35">
      <c r="A434" s="2" t="s">
        <v>24</v>
      </c>
      <c r="B434" s="2" t="s">
        <v>23</v>
      </c>
      <c r="C434" s="27">
        <v>45406</v>
      </c>
      <c r="D434" s="70">
        <v>23.4</v>
      </c>
      <c r="F434" s="2" t="s">
        <v>77</v>
      </c>
      <c r="G434" s="2" t="s">
        <v>25</v>
      </c>
      <c r="H434" s="27">
        <v>45406</v>
      </c>
      <c r="I434" s="70">
        <v>10.1</v>
      </c>
      <c r="K434" s="2" t="s">
        <v>59</v>
      </c>
      <c r="L434" s="2" t="s">
        <v>52</v>
      </c>
      <c r="M434" s="27">
        <v>45406</v>
      </c>
      <c r="N434" s="70">
        <v>-0.6</v>
      </c>
      <c r="P434" s="2" t="s">
        <v>59</v>
      </c>
      <c r="Q434" s="2" t="s">
        <v>52</v>
      </c>
      <c r="R434" s="27">
        <v>45406</v>
      </c>
      <c r="S434" s="70">
        <v>31</v>
      </c>
      <c r="U434" s="2" t="s">
        <v>65</v>
      </c>
      <c r="V434" s="2" t="s">
        <v>64</v>
      </c>
      <c r="W434" s="27">
        <v>45406</v>
      </c>
      <c r="X434" s="70">
        <v>28</v>
      </c>
      <c r="Z434" s="2" t="s">
        <v>73</v>
      </c>
      <c r="AA434" s="2" t="s">
        <v>27</v>
      </c>
      <c r="AB434" s="27">
        <v>45406</v>
      </c>
      <c r="AC434" s="70">
        <v>0</v>
      </c>
    </row>
    <row r="435" spans="1:29" x14ac:dyDescent="0.35">
      <c r="A435" s="2" t="s">
        <v>24</v>
      </c>
      <c r="B435" s="2" t="s">
        <v>23</v>
      </c>
      <c r="C435" s="27">
        <v>45407</v>
      </c>
      <c r="D435" s="70">
        <v>23.1</v>
      </c>
      <c r="F435" s="2" t="s">
        <v>77</v>
      </c>
      <c r="G435" s="2" t="s">
        <v>25</v>
      </c>
      <c r="H435" s="27">
        <v>45407</v>
      </c>
      <c r="I435" s="70">
        <v>10.9</v>
      </c>
      <c r="K435" s="2" t="s">
        <v>59</v>
      </c>
      <c r="L435" s="2" t="s">
        <v>52</v>
      </c>
      <c r="M435" s="27">
        <v>45407</v>
      </c>
      <c r="N435" s="70">
        <v>2.4</v>
      </c>
      <c r="P435" s="2" t="s">
        <v>59</v>
      </c>
      <c r="Q435" s="2" t="s">
        <v>52</v>
      </c>
      <c r="R435" s="27">
        <v>45407</v>
      </c>
      <c r="S435" s="70">
        <v>36</v>
      </c>
      <c r="U435" s="2" t="s">
        <v>65</v>
      </c>
      <c r="V435" s="2" t="s">
        <v>64</v>
      </c>
      <c r="W435" s="27">
        <v>45407</v>
      </c>
      <c r="X435" s="70">
        <v>28</v>
      </c>
      <c r="Z435" s="2" t="s">
        <v>73</v>
      </c>
      <c r="AA435" s="2" t="s">
        <v>27</v>
      </c>
      <c r="AB435" s="27">
        <v>45407</v>
      </c>
      <c r="AC435" s="70">
        <v>0</v>
      </c>
    </row>
    <row r="436" spans="1:29" x14ac:dyDescent="0.35">
      <c r="A436" s="2" t="s">
        <v>77</v>
      </c>
      <c r="B436" s="2" t="s">
        <v>25</v>
      </c>
      <c r="C436" s="27">
        <v>45394</v>
      </c>
      <c r="D436" s="70">
        <v>27.9</v>
      </c>
      <c r="F436" s="2" t="s">
        <v>61</v>
      </c>
      <c r="G436" s="2" t="s">
        <v>60</v>
      </c>
      <c r="H436" s="27">
        <v>45394</v>
      </c>
      <c r="I436" s="70">
        <v>11.1</v>
      </c>
      <c r="K436" s="2" t="s">
        <v>77</v>
      </c>
      <c r="L436" s="2" t="s">
        <v>25</v>
      </c>
      <c r="M436" s="27">
        <v>45394</v>
      </c>
      <c r="N436" s="70">
        <v>2</v>
      </c>
      <c r="P436" s="2" t="s">
        <v>36</v>
      </c>
      <c r="Q436" s="2" t="s">
        <v>30</v>
      </c>
      <c r="R436" s="27">
        <v>45394</v>
      </c>
      <c r="S436" s="70">
        <v>38</v>
      </c>
      <c r="U436" s="2" t="s">
        <v>59</v>
      </c>
      <c r="V436" s="2" t="s">
        <v>52</v>
      </c>
      <c r="W436" s="27">
        <v>45394</v>
      </c>
      <c r="X436" s="70">
        <v>17</v>
      </c>
      <c r="Z436" s="2" t="s">
        <v>68</v>
      </c>
      <c r="AA436" s="2" t="s">
        <v>30</v>
      </c>
      <c r="AB436" s="27">
        <v>45394</v>
      </c>
      <c r="AC436" s="70">
        <v>0</v>
      </c>
    </row>
    <row r="437" spans="1:29" x14ac:dyDescent="0.35">
      <c r="A437" s="2" t="s">
        <v>77</v>
      </c>
      <c r="B437" s="2" t="s">
        <v>25</v>
      </c>
      <c r="C437" s="27">
        <v>45395</v>
      </c>
      <c r="D437" s="70">
        <v>29.7</v>
      </c>
      <c r="F437" s="2" t="s">
        <v>61</v>
      </c>
      <c r="G437" s="2" t="s">
        <v>60</v>
      </c>
      <c r="H437" s="27">
        <v>45395</v>
      </c>
      <c r="I437" s="70">
        <v>12.8</v>
      </c>
      <c r="K437" s="2" t="s">
        <v>77</v>
      </c>
      <c r="L437" s="2" t="s">
        <v>25</v>
      </c>
      <c r="M437" s="27">
        <v>45395</v>
      </c>
      <c r="N437" s="70">
        <v>3.1</v>
      </c>
      <c r="P437" s="2" t="s">
        <v>36</v>
      </c>
      <c r="Q437" s="2" t="s">
        <v>30</v>
      </c>
      <c r="R437" s="27">
        <v>45395</v>
      </c>
      <c r="S437" s="70">
        <v>32</v>
      </c>
      <c r="U437" s="2" t="s">
        <v>59</v>
      </c>
      <c r="V437" s="2" t="s">
        <v>52</v>
      </c>
      <c r="W437" s="27">
        <v>45395</v>
      </c>
      <c r="X437" s="70">
        <v>14</v>
      </c>
      <c r="Z437" s="2" t="s">
        <v>68</v>
      </c>
      <c r="AA437" s="2" t="s">
        <v>30</v>
      </c>
      <c r="AB437" s="27">
        <v>45395</v>
      </c>
      <c r="AC437" s="70">
        <v>0</v>
      </c>
    </row>
    <row r="438" spans="1:29" x14ac:dyDescent="0.35">
      <c r="A438" s="2" t="s">
        <v>77</v>
      </c>
      <c r="B438" s="2" t="s">
        <v>25</v>
      </c>
      <c r="C438" s="27">
        <v>45396</v>
      </c>
      <c r="D438" s="70">
        <v>30.5</v>
      </c>
      <c r="F438" s="2" t="s">
        <v>61</v>
      </c>
      <c r="G438" s="2" t="s">
        <v>60</v>
      </c>
      <c r="H438" s="27">
        <v>45396</v>
      </c>
      <c r="I438" s="70">
        <v>13.7</v>
      </c>
      <c r="K438" s="2" t="s">
        <v>77</v>
      </c>
      <c r="L438" s="2" t="s">
        <v>25</v>
      </c>
      <c r="M438" s="27">
        <v>45396</v>
      </c>
      <c r="N438" s="70">
        <v>4</v>
      </c>
      <c r="P438" s="2" t="s">
        <v>36</v>
      </c>
      <c r="Q438" s="2" t="s">
        <v>30</v>
      </c>
      <c r="R438" s="27">
        <v>45396</v>
      </c>
      <c r="S438" s="70">
        <v>36</v>
      </c>
      <c r="U438" s="2" t="s">
        <v>59</v>
      </c>
      <c r="V438" s="2" t="s">
        <v>52</v>
      </c>
      <c r="W438" s="27">
        <v>45396</v>
      </c>
      <c r="X438" s="70">
        <v>15</v>
      </c>
      <c r="Z438" s="2" t="s">
        <v>68</v>
      </c>
      <c r="AA438" s="2" t="s">
        <v>30</v>
      </c>
      <c r="AB438" s="27">
        <v>45396</v>
      </c>
      <c r="AC438" s="70">
        <v>0</v>
      </c>
    </row>
    <row r="439" spans="1:29" x14ac:dyDescent="0.35">
      <c r="A439" s="2" t="s">
        <v>77</v>
      </c>
      <c r="B439" s="2" t="s">
        <v>25</v>
      </c>
      <c r="C439" s="27">
        <v>45397</v>
      </c>
      <c r="D439" s="70">
        <v>30.8</v>
      </c>
      <c r="F439" s="2" t="s">
        <v>61</v>
      </c>
      <c r="G439" s="2" t="s">
        <v>60</v>
      </c>
      <c r="H439" s="27">
        <v>45397</v>
      </c>
      <c r="I439" s="70">
        <v>14.9</v>
      </c>
      <c r="K439" s="2" t="s">
        <v>77</v>
      </c>
      <c r="L439" s="2" t="s">
        <v>25</v>
      </c>
      <c r="M439" s="27">
        <v>45397</v>
      </c>
      <c r="N439" s="70">
        <v>5</v>
      </c>
      <c r="P439" s="2" t="s">
        <v>36</v>
      </c>
      <c r="Q439" s="2" t="s">
        <v>30</v>
      </c>
      <c r="R439" s="27">
        <v>45397</v>
      </c>
      <c r="S439" s="70">
        <v>45</v>
      </c>
      <c r="U439" s="2" t="s">
        <v>59</v>
      </c>
      <c r="V439" s="2" t="s">
        <v>52</v>
      </c>
      <c r="W439" s="27">
        <v>45397</v>
      </c>
      <c r="X439" s="70">
        <v>15</v>
      </c>
      <c r="Z439" s="2" t="s">
        <v>68</v>
      </c>
      <c r="AA439" s="2" t="s">
        <v>30</v>
      </c>
      <c r="AB439" s="27">
        <v>45397</v>
      </c>
      <c r="AC439" s="70">
        <v>0</v>
      </c>
    </row>
    <row r="440" spans="1:29" x14ac:dyDescent="0.35">
      <c r="A440" s="2" t="s">
        <v>77</v>
      </c>
      <c r="B440" s="2" t="s">
        <v>25</v>
      </c>
      <c r="C440" s="27">
        <v>45398</v>
      </c>
      <c r="D440" s="70">
        <v>30.1</v>
      </c>
      <c r="F440" s="2" t="s">
        <v>61</v>
      </c>
      <c r="G440" s="2" t="s">
        <v>60</v>
      </c>
      <c r="H440" s="27">
        <v>45398</v>
      </c>
      <c r="I440" s="70">
        <v>12.4</v>
      </c>
      <c r="K440" s="2" t="s">
        <v>77</v>
      </c>
      <c r="L440" s="2" t="s">
        <v>25</v>
      </c>
      <c r="M440" s="27">
        <v>45398</v>
      </c>
      <c r="N440" s="70">
        <v>6.7</v>
      </c>
      <c r="P440" s="2" t="s">
        <v>36</v>
      </c>
      <c r="Q440" s="2" t="s">
        <v>30</v>
      </c>
      <c r="R440" s="27">
        <v>45398</v>
      </c>
      <c r="S440" s="70">
        <v>49</v>
      </c>
      <c r="U440" s="2" t="s">
        <v>59</v>
      </c>
      <c r="V440" s="2" t="s">
        <v>52</v>
      </c>
      <c r="W440" s="27">
        <v>45398</v>
      </c>
      <c r="X440" s="70">
        <v>20</v>
      </c>
      <c r="Z440" s="2" t="s">
        <v>68</v>
      </c>
      <c r="AA440" s="2" t="s">
        <v>30</v>
      </c>
      <c r="AB440" s="27">
        <v>45398</v>
      </c>
      <c r="AC440" s="70">
        <v>0</v>
      </c>
    </row>
    <row r="441" spans="1:29" x14ac:dyDescent="0.35">
      <c r="A441" s="2" t="s">
        <v>77</v>
      </c>
      <c r="B441" s="2" t="s">
        <v>25</v>
      </c>
      <c r="C441" s="27">
        <v>45399</v>
      </c>
      <c r="D441" s="70">
        <v>26.6</v>
      </c>
      <c r="F441" s="2" t="s">
        <v>61</v>
      </c>
      <c r="G441" s="2" t="s">
        <v>60</v>
      </c>
      <c r="H441" s="27">
        <v>45399</v>
      </c>
      <c r="I441" s="70">
        <v>8.6999999999999993</v>
      </c>
      <c r="K441" s="2" t="s">
        <v>77</v>
      </c>
      <c r="L441" s="2" t="s">
        <v>25</v>
      </c>
      <c r="M441" s="27">
        <v>45399</v>
      </c>
      <c r="N441" s="70">
        <v>6.9</v>
      </c>
      <c r="P441" s="2" t="s">
        <v>36</v>
      </c>
      <c r="Q441" s="2" t="s">
        <v>30</v>
      </c>
      <c r="R441" s="27">
        <v>45399</v>
      </c>
      <c r="S441" s="70">
        <v>53</v>
      </c>
      <c r="U441" s="2" t="s">
        <v>59</v>
      </c>
      <c r="V441" s="2" t="s">
        <v>52</v>
      </c>
      <c r="W441" s="27">
        <v>45399</v>
      </c>
      <c r="X441" s="70">
        <v>19</v>
      </c>
      <c r="Z441" s="2" t="s">
        <v>68</v>
      </c>
      <c r="AA441" s="2" t="s">
        <v>30</v>
      </c>
      <c r="AB441" s="27">
        <v>45399</v>
      </c>
      <c r="AC441" s="70">
        <v>0</v>
      </c>
    </row>
    <row r="442" spans="1:29" x14ac:dyDescent="0.35">
      <c r="A442" s="2" t="s">
        <v>77</v>
      </c>
      <c r="B442" s="2" t="s">
        <v>25</v>
      </c>
      <c r="C442" s="27">
        <v>45400</v>
      </c>
      <c r="D442" s="70">
        <v>26.3</v>
      </c>
      <c r="F442" s="2" t="s">
        <v>61</v>
      </c>
      <c r="G442" s="2" t="s">
        <v>60</v>
      </c>
      <c r="H442" s="27">
        <v>45400</v>
      </c>
      <c r="I442" s="70">
        <v>8.8000000000000007</v>
      </c>
      <c r="K442" s="2" t="s">
        <v>77</v>
      </c>
      <c r="L442" s="2" t="s">
        <v>25</v>
      </c>
      <c r="M442" s="27">
        <v>45400</v>
      </c>
      <c r="N442" s="70">
        <v>4.5</v>
      </c>
      <c r="P442" s="2" t="s">
        <v>36</v>
      </c>
      <c r="Q442" s="2" t="s">
        <v>30</v>
      </c>
      <c r="R442" s="27">
        <v>45400</v>
      </c>
      <c r="S442" s="70">
        <v>55</v>
      </c>
      <c r="U442" s="2" t="s">
        <v>59</v>
      </c>
      <c r="V442" s="2" t="s">
        <v>52</v>
      </c>
      <c r="W442" s="27">
        <v>45400</v>
      </c>
      <c r="X442" s="70">
        <v>28</v>
      </c>
      <c r="Z442" s="2" t="s">
        <v>68</v>
      </c>
      <c r="AA442" s="2" t="s">
        <v>30</v>
      </c>
      <c r="AB442" s="27">
        <v>45400</v>
      </c>
      <c r="AC442" s="70">
        <v>0</v>
      </c>
    </row>
    <row r="443" spans="1:29" x14ac:dyDescent="0.35">
      <c r="A443" s="2" t="s">
        <v>77</v>
      </c>
      <c r="B443" s="2" t="s">
        <v>25</v>
      </c>
      <c r="C443" s="27">
        <v>45401</v>
      </c>
      <c r="D443" s="70">
        <v>23.7</v>
      </c>
      <c r="F443" s="2" t="s">
        <v>61</v>
      </c>
      <c r="G443" s="2" t="s">
        <v>60</v>
      </c>
      <c r="H443" s="27">
        <v>45401</v>
      </c>
      <c r="I443" s="70">
        <v>7.3</v>
      </c>
      <c r="K443" s="2" t="s">
        <v>77</v>
      </c>
      <c r="L443" s="2" t="s">
        <v>25</v>
      </c>
      <c r="M443" s="27">
        <v>45401</v>
      </c>
      <c r="N443" s="70">
        <v>0</v>
      </c>
      <c r="P443" s="2" t="s">
        <v>36</v>
      </c>
      <c r="Q443" s="2" t="s">
        <v>30</v>
      </c>
      <c r="R443" s="27">
        <v>45401</v>
      </c>
      <c r="S443" s="70">
        <v>39</v>
      </c>
      <c r="U443" s="2" t="s">
        <v>59</v>
      </c>
      <c r="V443" s="2" t="s">
        <v>52</v>
      </c>
      <c r="W443" s="27">
        <v>45401</v>
      </c>
      <c r="X443" s="70">
        <v>26</v>
      </c>
      <c r="Z443" s="2" t="s">
        <v>68</v>
      </c>
      <c r="AA443" s="2" t="s">
        <v>30</v>
      </c>
      <c r="AB443" s="27">
        <v>45401</v>
      </c>
      <c r="AC443" s="70">
        <v>0</v>
      </c>
    </row>
    <row r="444" spans="1:29" x14ac:dyDescent="0.35">
      <c r="A444" s="2" t="s">
        <v>77</v>
      </c>
      <c r="B444" s="2" t="s">
        <v>25</v>
      </c>
      <c r="C444" s="27">
        <v>45402</v>
      </c>
      <c r="D444" s="70">
        <v>25.6</v>
      </c>
      <c r="F444" s="2" t="s">
        <v>61</v>
      </c>
      <c r="G444" s="2" t="s">
        <v>60</v>
      </c>
      <c r="H444" s="27">
        <v>45402</v>
      </c>
      <c r="I444" s="70">
        <v>10.9</v>
      </c>
      <c r="K444" s="2" t="s">
        <v>77</v>
      </c>
      <c r="L444" s="2" t="s">
        <v>25</v>
      </c>
      <c r="M444" s="27">
        <v>45402</v>
      </c>
      <c r="N444" s="70">
        <v>2.2000000000000002</v>
      </c>
      <c r="P444" s="2" t="s">
        <v>36</v>
      </c>
      <c r="Q444" s="2" t="s">
        <v>30</v>
      </c>
      <c r="R444" s="27">
        <v>45402</v>
      </c>
      <c r="S444" s="70">
        <v>50</v>
      </c>
      <c r="U444" s="2" t="s">
        <v>59</v>
      </c>
      <c r="V444" s="2" t="s">
        <v>52</v>
      </c>
      <c r="W444" s="27">
        <v>45402</v>
      </c>
      <c r="X444" s="70">
        <v>30</v>
      </c>
      <c r="Z444" s="2" t="s">
        <v>68</v>
      </c>
      <c r="AA444" s="2" t="s">
        <v>30</v>
      </c>
      <c r="AB444" s="27">
        <v>45402</v>
      </c>
      <c r="AC444" s="70">
        <v>0</v>
      </c>
    </row>
    <row r="445" spans="1:29" x14ac:dyDescent="0.35">
      <c r="A445" s="2" t="s">
        <v>77</v>
      </c>
      <c r="B445" s="2" t="s">
        <v>25</v>
      </c>
      <c r="C445" s="27">
        <v>45403</v>
      </c>
      <c r="D445" s="70">
        <v>26</v>
      </c>
      <c r="F445" s="2" t="s">
        <v>61</v>
      </c>
      <c r="G445" s="2" t="s">
        <v>60</v>
      </c>
      <c r="H445" s="27">
        <v>45403</v>
      </c>
      <c r="I445" s="70">
        <v>10.1</v>
      </c>
      <c r="K445" s="2" t="s">
        <v>77</v>
      </c>
      <c r="L445" s="2" t="s">
        <v>25</v>
      </c>
      <c r="M445" s="27">
        <v>45403</v>
      </c>
      <c r="N445" s="70">
        <v>0.6</v>
      </c>
      <c r="P445" s="2" t="s">
        <v>36</v>
      </c>
      <c r="Q445" s="2" t="s">
        <v>30</v>
      </c>
      <c r="R445" s="27">
        <v>45403</v>
      </c>
      <c r="S445" s="70">
        <v>54</v>
      </c>
      <c r="U445" s="2" t="s">
        <v>59</v>
      </c>
      <c r="V445" s="2" t="s">
        <v>52</v>
      </c>
      <c r="W445" s="27">
        <v>45403</v>
      </c>
      <c r="X445" s="70">
        <v>35</v>
      </c>
      <c r="Z445" s="2" t="s">
        <v>68</v>
      </c>
      <c r="AA445" s="2" t="s">
        <v>30</v>
      </c>
      <c r="AB445" s="27">
        <v>45403</v>
      </c>
      <c r="AC445" s="70">
        <v>0</v>
      </c>
    </row>
    <row r="446" spans="1:29" x14ac:dyDescent="0.35">
      <c r="A446" s="2" t="s">
        <v>77</v>
      </c>
      <c r="B446" s="2" t="s">
        <v>25</v>
      </c>
      <c r="C446" s="27">
        <v>45404</v>
      </c>
      <c r="D446" s="70">
        <v>20.399999999999999</v>
      </c>
      <c r="F446" s="2" t="s">
        <v>61</v>
      </c>
      <c r="G446" s="2" t="s">
        <v>60</v>
      </c>
      <c r="H446" s="27">
        <v>45404</v>
      </c>
      <c r="I446" s="70">
        <v>7.7</v>
      </c>
      <c r="K446" s="2" t="s">
        <v>77</v>
      </c>
      <c r="L446" s="2" t="s">
        <v>25</v>
      </c>
      <c r="M446" s="27">
        <v>45404</v>
      </c>
      <c r="N446" s="70">
        <v>5.5</v>
      </c>
      <c r="P446" s="2" t="s">
        <v>36</v>
      </c>
      <c r="Q446" s="2" t="s">
        <v>30</v>
      </c>
      <c r="R446" s="27">
        <v>45404</v>
      </c>
      <c r="S446" s="70">
        <v>60</v>
      </c>
      <c r="U446" s="2" t="s">
        <v>59</v>
      </c>
      <c r="V446" s="2" t="s">
        <v>52</v>
      </c>
      <c r="W446" s="27">
        <v>45404</v>
      </c>
      <c r="X446" s="70">
        <v>37</v>
      </c>
      <c r="Z446" s="2" t="s">
        <v>68</v>
      </c>
      <c r="AA446" s="2" t="s">
        <v>30</v>
      </c>
      <c r="AB446" s="27">
        <v>45404</v>
      </c>
      <c r="AC446" s="70">
        <v>0</v>
      </c>
    </row>
    <row r="447" spans="1:29" x14ac:dyDescent="0.35">
      <c r="A447" s="2" t="s">
        <v>77</v>
      </c>
      <c r="B447" s="2" t="s">
        <v>25</v>
      </c>
      <c r="C447" s="27">
        <v>45405</v>
      </c>
      <c r="D447" s="70">
        <v>22.6</v>
      </c>
      <c r="F447" s="2" t="s">
        <v>61</v>
      </c>
      <c r="G447" s="2" t="s">
        <v>60</v>
      </c>
      <c r="H447" s="27">
        <v>45405</v>
      </c>
      <c r="I447" s="70">
        <v>3.8</v>
      </c>
      <c r="K447" s="2" t="s">
        <v>77</v>
      </c>
      <c r="L447" s="2" t="s">
        <v>25</v>
      </c>
      <c r="M447" s="27">
        <v>45405</v>
      </c>
      <c r="N447" s="70">
        <v>-0.2</v>
      </c>
      <c r="P447" s="2" t="s">
        <v>36</v>
      </c>
      <c r="Q447" s="2" t="s">
        <v>30</v>
      </c>
      <c r="R447" s="27">
        <v>45405</v>
      </c>
      <c r="S447" s="70">
        <v>55</v>
      </c>
      <c r="U447" s="2" t="s">
        <v>59</v>
      </c>
      <c r="V447" s="2" t="s">
        <v>52</v>
      </c>
      <c r="W447" s="27">
        <v>45405</v>
      </c>
      <c r="X447" s="70">
        <v>19</v>
      </c>
      <c r="Z447" s="2" t="s">
        <v>68</v>
      </c>
      <c r="AA447" s="2" t="s">
        <v>30</v>
      </c>
      <c r="AB447" s="27">
        <v>45405</v>
      </c>
      <c r="AC447" s="70">
        <v>0.6</v>
      </c>
    </row>
    <row r="448" spans="1:29" x14ac:dyDescent="0.35">
      <c r="A448" s="2" t="s">
        <v>77</v>
      </c>
      <c r="B448" s="2" t="s">
        <v>25</v>
      </c>
      <c r="C448" s="27">
        <v>45406</v>
      </c>
      <c r="D448" s="70">
        <v>24.6</v>
      </c>
      <c r="F448" s="2" t="s">
        <v>61</v>
      </c>
      <c r="G448" s="2" t="s">
        <v>60</v>
      </c>
      <c r="H448" s="27">
        <v>45406</v>
      </c>
      <c r="I448" s="70">
        <v>4.8</v>
      </c>
      <c r="K448" s="2" t="s">
        <v>77</v>
      </c>
      <c r="L448" s="2" t="s">
        <v>25</v>
      </c>
      <c r="M448" s="27">
        <v>45406</v>
      </c>
      <c r="N448" s="70">
        <v>1.9</v>
      </c>
      <c r="P448" s="2" t="s">
        <v>36</v>
      </c>
      <c r="Q448" s="2" t="s">
        <v>30</v>
      </c>
      <c r="R448" s="27">
        <v>45406</v>
      </c>
      <c r="S448" s="70">
        <v>46</v>
      </c>
      <c r="U448" s="2" t="s">
        <v>59</v>
      </c>
      <c r="V448" s="2" t="s">
        <v>52</v>
      </c>
      <c r="W448" s="27">
        <v>45406</v>
      </c>
      <c r="X448" s="70">
        <v>13</v>
      </c>
      <c r="Z448" s="2" t="s">
        <v>68</v>
      </c>
      <c r="AA448" s="2" t="s">
        <v>30</v>
      </c>
      <c r="AB448" s="27">
        <v>45406</v>
      </c>
      <c r="AC448" s="70">
        <v>0</v>
      </c>
    </row>
    <row r="449" spans="1:29" x14ac:dyDescent="0.35">
      <c r="A449" s="2" t="s">
        <v>77</v>
      </c>
      <c r="B449" s="2" t="s">
        <v>25</v>
      </c>
      <c r="C449" s="27">
        <v>45407</v>
      </c>
      <c r="D449" s="70">
        <v>22.7</v>
      </c>
      <c r="F449" s="2" t="s">
        <v>61</v>
      </c>
      <c r="G449" s="2" t="s">
        <v>60</v>
      </c>
      <c r="H449" s="27">
        <v>45407</v>
      </c>
      <c r="I449" s="70">
        <v>8.8000000000000007</v>
      </c>
      <c r="K449" s="2" t="s">
        <v>77</v>
      </c>
      <c r="L449" s="2" t="s">
        <v>25</v>
      </c>
      <c r="M449" s="27">
        <v>45407</v>
      </c>
      <c r="N449" s="70">
        <v>1.8</v>
      </c>
      <c r="P449" s="2" t="s">
        <v>36</v>
      </c>
      <c r="Q449" s="2" t="s">
        <v>30</v>
      </c>
      <c r="R449" s="27">
        <v>45407</v>
      </c>
      <c r="S449" s="70">
        <v>39</v>
      </c>
      <c r="U449" s="2" t="s">
        <v>59</v>
      </c>
      <c r="V449" s="2" t="s">
        <v>52</v>
      </c>
      <c r="W449" s="27">
        <v>45407</v>
      </c>
      <c r="X449" s="70">
        <v>17</v>
      </c>
      <c r="Z449" s="2" t="s">
        <v>68</v>
      </c>
      <c r="AA449" s="2" t="s">
        <v>30</v>
      </c>
      <c r="AB449" s="27">
        <v>45407</v>
      </c>
      <c r="AC449" s="70">
        <v>3.8</v>
      </c>
    </row>
    <row r="450" spans="1:29" x14ac:dyDescent="0.35">
      <c r="A450" s="2" t="s">
        <v>26</v>
      </c>
      <c r="B450" s="2" t="s">
        <v>25</v>
      </c>
      <c r="C450" s="27">
        <v>45394</v>
      </c>
      <c r="D450" s="70">
        <v>25.3</v>
      </c>
      <c r="F450" s="2" t="s">
        <v>0</v>
      </c>
      <c r="G450" s="2" t="s">
        <v>4</v>
      </c>
      <c r="H450" s="27">
        <v>45394</v>
      </c>
      <c r="I450" s="70">
        <v>9.6999999999999993</v>
      </c>
      <c r="K450" s="2" t="s">
        <v>76</v>
      </c>
      <c r="L450" s="2" t="s">
        <v>23</v>
      </c>
      <c r="M450" s="27">
        <v>45394</v>
      </c>
      <c r="N450" s="70">
        <v>3.3</v>
      </c>
      <c r="P450" s="2" t="s">
        <v>33</v>
      </c>
      <c r="Q450" s="2" t="s">
        <v>32</v>
      </c>
      <c r="R450" s="27">
        <v>45394</v>
      </c>
      <c r="S450" s="70">
        <v>46</v>
      </c>
      <c r="U450" s="2" t="s">
        <v>72</v>
      </c>
      <c r="V450" s="2" t="s">
        <v>30</v>
      </c>
      <c r="W450" s="27">
        <v>45394</v>
      </c>
      <c r="X450" s="70">
        <v>23</v>
      </c>
      <c r="Z450" s="2" t="s">
        <v>2</v>
      </c>
      <c r="AA450" s="2" t="s">
        <v>4</v>
      </c>
      <c r="AB450" s="27">
        <v>45394</v>
      </c>
      <c r="AC450" s="70">
        <v>0</v>
      </c>
    </row>
    <row r="451" spans="1:29" x14ac:dyDescent="0.35">
      <c r="A451" s="2" t="s">
        <v>26</v>
      </c>
      <c r="B451" s="2" t="s">
        <v>25</v>
      </c>
      <c r="C451" s="27">
        <v>45395</v>
      </c>
      <c r="D451" s="70">
        <v>28.2</v>
      </c>
      <c r="F451" s="2" t="s">
        <v>0</v>
      </c>
      <c r="G451" s="2" t="s">
        <v>4</v>
      </c>
      <c r="H451" s="27">
        <v>45395</v>
      </c>
      <c r="I451" s="70">
        <v>12.5</v>
      </c>
      <c r="K451" s="2" t="s">
        <v>76</v>
      </c>
      <c r="L451" s="2" t="s">
        <v>23</v>
      </c>
      <c r="M451" s="27">
        <v>45395</v>
      </c>
      <c r="N451" s="70">
        <v>4.2</v>
      </c>
      <c r="P451" s="2" t="s">
        <v>33</v>
      </c>
      <c r="Q451" s="2" t="s">
        <v>32</v>
      </c>
      <c r="R451" s="27">
        <v>45395</v>
      </c>
      <c r="S451" s="70">
        <v>45</v>
      </c>
      <c r="U451" s="2" t="s">
        <v>72</v>
      </c>
      <c r="V451" s="2" t="s">
        <v>30</v>
      </c>
      <c r="W451" s="27">
        <v>45395</v>
      </c>
      <c r="X451" s="70">
        <v>30</v>
      </c>
      <c r="Z451" s="2" t="s">
        <v>2</v>
      </c>
      <c r="AA451" s="2" t="s">
        <v>4</v>
      </c>
      <c r="AB451" s="27">
        <v>45395</v>
      </c>
      <c r="AC451" s="70">
        <v>0</v>
      </c>
    </row>
    <row r="452" spans="1:29" x14ac:dyDescent="0.35">
      <c r="A452" s="2" t="s">
        <v>26</v>
      </c>
      <c r="B452" s="2" t="s">
        <v>25</v>
      </c>
      <c r="C452" s="27">
        <v>45396</v>
      </c>
      <c r="D452" s="70">
        <v>28</v>
      </c>
      <c r="F452" s="2" t="s">
        <v>0</v>
      </c>
      <c r="G452" s="2" t="s">
        <v>4</v>
      </c>
      <c r="H452" s="27">
        <v>45396</v>
      </c>
      <c r="I452" s="70">
        <v>14.7</v>
      </c>
      <c r="K452" s="2" t="s">
        <v>76</v>
      </c>
      <c r="L452" s="2" t="s">
        <v>23</v>
      </c>
      <c r="M452" s="27">
        <v>45396</v>
      </c>
      <c r="N452" s="70">
        <v>6.3</v>
      </c>
      <c r="P452" s="2" t="s">
        <v>33</v>
      </c>
      <c r="Q452" s="2" t="s">
        <v>32</v>
      </c>
      <c r="R452" s="27">
        <v>45396</v>
      </c>
      <c r="S452" s="70">
        <v>31</v>
      </c>
      <c r="U452" s="2" t="s">
        <v>72</v>
      </c>
      <c r="V452" s="2" t="s">
        <v>30</v>
      </c>
      <c r="W452" s="27">
        <v>45396</v>
      </c>
      <c r="X452" s="70">
        <v>32</v>
      </c>
      <c r="Z452" s="2" t="s">
        <v>2</v>
      </c>
      <c r="AA452" s="2" t="s">
        <v>4</v>
      </c>
      <c r="AB452" s="27">
        <v>45396</v>
      </c>
      <c r="AC452" s="70">
        <v>0</v>
      </c>
    </row>
    <row r="453" spans="1:29" x14ac:dyDescent="0.35">
      <c r="A453" s="2" t="s">
        <v>26</v>
      </c>
      <c r="B453" s="2" t="s">
        <v>25</v>
      </c>
      <c r="C453" s="27">
        <v>45397</v>
      </c>
      <c r="D453" s="70">
        <v>30.8</v>
      </c>
      <c r="F453" s="2" t="s">
        <v>0</v>
      </c>
      <c r="G453" s="2" t="s">
        <v>4</v>
      </c>
      <c r="H453" s="27">
        <v>45397</v>
      </c>
      <c r="I453" s="70">
        <v>12.8</v>
      </c>
      <c r="K453" s="2" t="s">
        <v>76</v>
      </c>
      <c r="L453" s="2" t="s">
        <v>23</v>
      </c>
      <c r="M453" s="27">
        <v>45397</v>
      </c>
      <c r="N453" s="70">
        <v>6.7</v>
      </c>
      <c r="P453" s="2" t="s">
        <v>33</v>
      </c>
      <c r="Q453" s="2" t="s">
        <v>32</v>
      </c>
      <c r="R453" s="27">
        <v>45397</v>
      </c>
      <c r="S453" s="70">
        <v>35</v>
      </c>
      <c r="U453" s="2" t="s">
        <v>72</v>
      </c>
      <c r="V453" s="2" t="s">
        <v>30</v>
      </c>
      <c r="W453" s="27">
        <v>45397</v>
      </c>
      <c r="X453" s="70">
        <v>24</v>
      </c>
      <c r="Z453" s="2" t="s">
        <v>2</v>
      </c>
      <c r="AA453" s="2" t="s">
        <v>4</v>
      </c>
      <c r="AB453" s="27">
        <v>45397</v>
      </c>
      <c r="AC453" s="70">
        <v>0</v>
      </c>
    </row>
    <row r="454" spans="1:29" x14ac:dyDescent="0.35">
      <c r="A454" s="2" t="s">
        <v>26</v>
      </c>
      <c r="B454" s="2" t="s">
        <v>25</v>
      </c>
      <c r="C454" s="27">
        <v>45398</v>
      </c>
      <c r="D454" s="70">
        <v>30.7</v>
      </c>
      <c r="F454" s="2" t="s">
        <v>0</v>
      </c>
      <c r="G454" s="2" t="s">
        <v>4</v>
      </c>
      <c r="H454" s="27">
        <v>45398</v>
      </c>
      <c r="I454" s="70">
        <v>11.4</v>
      </c>
      <c r="K454" s="2" t="s">
        <v>76</v>
      </c>
      <c r="L454" s="2" t="s">
        <v>23</v>
      </c>
      <c r="M454" s="27">
        <v>45398</v>
      </c>
      <c r="N454" s="70">
        <v>6.8</v>
      </c>
      <c r="P454" s="2" t="s">
        <v>33</v>
      </c>
      <c r="Q454" s="2" t="s">
        <v>32</v>
      </c>
      <c r="R454" s="27">
        <v>45398</v>
      </c>
      <c r="S454" s="70">
        <v>36</v>
      </c>
      <c r="U454" s="2" t="s">
        <v>72</v>
      </c>
      <c r="V454" s="2" t="s">
        <v>30</v>
      </c>
      <c r="W454" s="27">
        <v>45398</v>
      </c>
      <c r="X454" s="70">
        <v>23</v>
      </c>
      <c r="Z454" s="2" t="s">
        <v>2</v>
      </c>
      <c r="AA454" s="2" t="s">
        <v>4</v>
      </c>
      <c r="AB454" s="27">
        <v>45398</v>
      </c>
      <c r="AC454" s="70">
        <v>0</v>
      </c>
    </row>
    <row r="455" spans="1:29" x14ac:dyDescent="0.35">
      <c r="A455" s="2" t="s">
        <v>26</v>
      </c>
      <c r="B455" s="2" t="s">
        <v>25</v>
      </c>
      <c r="C455" s="27">
        <v>45399</v>
      </c>
      <c r="D455" s="70">
        <v>22.5</v>
      </c>
      <c r="F455" s="2" t="s">
        <v>0</v>
      </c>
      <c r="G455" s="2" t="s">
        <v>4</v>
      </c>
      <c r="H455" s="27">
        <v>45399</v>
      </c>
      <c r="I455" s="70">
        <v>9.6</v>
      </c>
      <c r="K455" s="2" t="s">
        <v>76</v>
      </c>
      <c r="L455" s="2" t="s">
        <v>23</v>
      </c>
      <c r="M455" s="27">
        <v>45399</v>
      </c>
      <c r="N455" s="70">
        <v>6.8</v>
      </c>
      <c r="P455" s="2" t="s">
        <v>33</v>
      </c>
      <c r="Q455" s="2" t="s">
        <v>32</v>
      </c>
      <c r="R455" s="27">
        <v>45399</v>
      </c>
      <c r="S455" s="70">
        <v>31</v>
      </c>
      <c r="U455" s="2" t="s">
        <v>72</v>
      </c>
      <c r="V455" s="2" t="s">
        <v>30</v>
      </c>
      <c r="W455" s="27">
        <v>45399</v>
      </c>
      <c r="X455" s="70">
        <v>22</v>
      </c>
      <c r="Z455" s="2" t="s">
        <v>2</v>
      </c>
      <c r="AA455" s="2" t="s">
        <v>4</v>
      </c>
      <c r="AB455" s="27">
        <v>45399</v>
      </c>
      <c r="AC455" s="70">
        <v>0</v>
      </c>
    </row>
    <row r="456" spans="1:29" x14ac:dyDescent="0.35">
      <c r="A456" s="2" t="s">
        <v>26</v>
      </c>
      <c r="B456" s="2" t="s">
        <v>25</v>
      </c>
      <c r="C456" s="27">
        <v>45400</v>
      </c>
      <c r="D456" s="70">
        <v>24.1</v>
      </c>
      <c r="F456" s="2" t="s">
        <v>0</v>
      </c>
      <c r="G456" s="2" t="s">
        <v>4</v>
      </c>
      <c r="H456" s="27">
        <v>45400</v>
      </c>
      <c r="I456" s="70">
        <v>7.5</v>
      </c>
      <c r="K456" s="2" t="s">
        <v>76</v>
      </c>
      <c r="L456" s="2" t="s">
        <v>23</v>
      </c>
      <c r="M456" s="27">
        <v>45400</v>
      </c>
      <c r="N456" s="70">
        <v>3.4</v>
      </c>
      <c r="P456" s="2" t="s">
        <v>33</v>
      </c>
      <c r="Q456" s="2" t="s">
        <v>32</v>
      </c>
      <c r="R456" s="27">
        <v>45400</v>
      </c>
      <c r="S456" s="70">
        <v>37</v>
      </c>
      <c r="U456" s="2" t="s">
        <v>72</v>
      </c>
      <c r="V456" s="2" t="s">
        <v>30</v>
      </c>
      <c r="W456" s="27">
        <v>45400</v>
      </c>
      <c r="X456" s="70">
        <v>26</v>
      </c>
      <c r="Z456" s="2" t="s">
        <v>2</v>
      </c>
      <c r="AA456" s="2" t="s">
        <v>4</v>
      </c>
      <c r="AB456" s="27">
        <v>45400</v>
      </c>
      <c r="AC456" s="70">
        <v>0</v>
      </c>
    </row>
    <row r="457" spans="1:29" x14ac:dyDescent="0.35">
      <c r="A457" s="2" t="s">
        <v>26</v>
      </c>
      <c r="B457" s="2" t="s">
        <v>25</v>
      </c>
      <c r="C457" s="27">
        <v>45401</v>
      </c>
      <c r="D457" s="70">
        <v>22.3</v>
      </c>
      <c r="F457" s="2" t="s">
        <v>0</v>
      </c>
      <c r="G457" s="2" t="s">
        <v>4</v>
      </c>
      <c r="H457" s="27">
        <v>45401</v>
      </c>
      <c r="I457" s="70">
        <v>4.9000000000000004</v>
      </c>
      <c r="K457" s="2" t="s">
        <v>76</v>
      </c>
      <c r="L457" s="2" t="s">
        <v>23</v>
      </c>
      <c r="M457" s="27">
        <v>45401</v>
      </c>
      <c r="N457" s="70">
        <v>3.8</v>
      </c>
      <c r="P457" s="2" t="s">
        <v>33</v>
      </c>
      <c r="Q457" s="2" t="s">
        <v>32</v>
      </c>
      <c r="R457" s="27">
        <v>45401</v>
      </c>
      <c r="S457" s="70">
        <v>54</v>
      </c>
      <c r="U457" s="2" t="s">
        <v>72</v>
      </c>
      <c r="V457" s="2" t="s">
        <v>30</v>
      </c>
      <c r="W457" s="27">
        <v>45401</v>
      </c>
      <c r="X457" s="70">
        <v>29</v>
      </c>
      <c r="Z457" s="2" t="s">
        <v>2</v>
      </c>
      <c r="AA457" s="2" t="s">
        <v>4</v>
      </c>
      <c r="AB457" s="27">
        <v>45401</v>
      </c>
      <c r="AC457" s="70">
        <v>0</v>
      </c>
    </row>
    <row r="458" spans="1:29" x14ac:dyDescent="0.35">
      <c r="A458" s="2" t="s">
        <v>26</v>
      </c>
      <c r="B458" s="2" t="s">
        <v>25</v>
      </c>
      <c r="C458" s="27">
        <v>45402</v>
      </c>
      <c r="D458" s="70">
        <v>23.1</v>
      </c>
      <c r="F458" s="2" t="s">
        <v>0</v>
      </c>
      <c r="G458" s="2" t="s">
        <v>4</v>
      </c>
      <c r="H458" s="27">
        <v>45402</v>
      </c>
      <c r="I458" s="70">
        <v>7.1</v>
      </c>
      <c r="K458" s="2" t="s">
        <v>76</v>
      </c>
      <c r="L458" s="2" t="s">
        <v>23</v>
      </c>
      <c r="M458" s="27">
        <v>45402</v>
      </c>
      <c r="N458" s="70">
        <v>5.2</v>
      </c>
      <c r="P458" s="2" t="s">
        <v>33</v>
      </c>
      <c r="Q458" s="2" t="s">
        <v>32</v>
      </c>
      <c r="R458" s="27">
        <v>45402</v>
      </c>
      <c r="S458" s="70">
        <v>51</v>
      </c>
      <c r="U458" s="2" t="s">
        <v>72</v>
      </c>
      <c r="V458" s="2" t="s">
        <v>30</v>
      </c>
      <c r="W458" s="27">
        <v>45402</v>
      </c>
      <c r="X458" s="70">
        <v>31</v>
      </c>
      <c r="Z458" s="2" t="s">
        <v>2</v>
      </c>
      <c r="AA458" s="2" t="s">
        <v>4</v>
      </c>
      <c r="AB458" s="27">
        <v>45402</v>
      </c>
      <c r="AC458" s="70">
        <v>0</v>
      </c>
    </row>
    <row r="459" spans="1:29" x14ac:dyDescent="0.35">
      <c r="A459" s="2" t="s">
        <v>26</v>
      </c>
      <c r="B459" s="2" t="s">
        <v>25</v>
      </c>
      <c r="C459" s="27">
        <v>45403</v>
      </c>
      <c r="D459" s="70">
        <v>22.7</v>
      </c>
      <c r="F459" s="2" t="s">
        <v>0</v>
      </c>
      <c r="G459" s="2" t="s">
        <v>4</v>
      </c>
      <c r="H459" s="27">
        <v>45403</v>
      </c>
      <c r="I459" s="70">
        <v>7.5</v>
      </c>
      <c r="K459" s="2" t="s">
        <v>76</v>
      </c>
      <c r="L459" s="2" t="s">
        <v>23</v>
      </c>
      <c r="M459" s="27">
        <v>45403</v>
      </c>
      <c r="N459" s="70">
        <v>4.2</v>
      </c>
      <c r="P459" s="2" t="s">
        <v>33</v>
      </c>
      <c r="Q459" s="2" t="s">
        <v>32</v>
      </c>
      <c r="R459" s="27">
        <v>45403</v>
      </c>
      <c r="S459" s="70">
        <v>50</v>
      </c>
      <c r="U459" s="2" t="s">
        <v>72</v>
      </c>
      <c r="V459" s="2" t="s">
        <v>30</v>
      </c>
      <c r="W459" s="27">
        <v>45403</v>
      </c>
      <c r="X459" s="70">
        <v>35</v>
      </c>
      <c r="Z459" s="2" t="s">
        <v>2</v>
      </c>
      <c r="AA459" s="2" t="s">
        <v>4</v>
      </c>
      <c r="AB459" s="27">
        <v>45403</v>
      </c>
      <c r="AC459" s="70">
        <v>0.8</v>
      </c>
    </row>
    <row r="460" spans="1:29" x14ac:dyDescent="0.35">
      <c r="A460" s="2" t="s">
        <v>26</v>
      </c>
      <c r="B460" s="2" t="s">
        <v>25</v>
      </c>
      <c r="C460" s="27">
        <v>45404</v>
      </c>
      <c r="D460" s="70">
        <v>21.3</v>
      </c>
      <c r="F460" s="2" t="s">
        <v>0</v>
      </c>
      <c r="G460" s="2" t="s">
        <v>4</v>
      </c>
      <c r="H460" s="27">
        <v>45404</v>
      </c>
      <c r="I460" s="70">
        <v>6.7</v>
      </c>
      <c r="K460" s="2" t="s">
        <v>76</v>
      </c>
      <c r="L460" s="2" t="s">
        <v>23</v>
      </c>
      <c r="M460" s="27">
        <v>45404</v>
      </c>
      <c r="N460" s="70">
        <v>4.2</v>
      </c>
      <c r="P460" s="2" t="s">
        <v>33</v>
      </c>
      <c r="Q460" s="2" t="s">
        <v>32</v>
      </c>
      <c r="R460" s="27">
        <v>45404</v>
      </c>
      <c r="S460" s="70">
        <v>40</v>
      </c>
      <c r="U460" s="2" t="s">
        <v>72</v>
      </c>
      <c r="V460" s="2" t="s">
        <v>30</v>
      </c>
      <c r="W460" s="27">
        <v>45404</v>
      </c>
      <c r="X460" s="70">
        <v>33</v>
      </c>
      <c r="Z460" s="2" t="s">
        <v>2</v>
      </c>
      <c r="AA460" s="2" t="s">
        <v>4</v>
      </c>
      <c r="AB460" s="27">
        <v>45404</v>
      </c>
      <c r="AC460" s="70">
        <v>0</v>
      </c>
    </row>
    <row r="461" spans="1:29" x14ac:dyDescent="0.35">
      <c r="A461" s="2" t="s">
        <v>26</v>
      </c>
      <c r="B461" s="2" t="s">
        <v>25</v>
      </c>
      <c r="C461" s="27">
        <v>45405</v>
      </c>
      <c r="D461" s="70">
        <v>22</v>
      </c>
      <c r="F461" s="2" t="s">
        <v>0</v>
      </c>
      <c r="G461" s="2" t="s">
        <v>4</v>
      </c>
      <c r="H461" s="27">
        <v>45405</v>
      </c>
      <c r="I461" s="70">
        <v>5.4</v>
      </c>
      <c r="K461" s="2" t="s">
        <v>76</v>
      </c>
      <c r="L461" s="2" t="s">
        <v>23</v>
      </c>
      <c r="M461" s="27">
        <v>45405</v>
      </c>
      <c r="N461" s="70">
        <v>0.1</v>
      </c>
      <c r="P461" s="2" t="s">
        <v>33</v>
      </c>
      <c r="Q461" s="2" t="s">
        <v>32</v>
      </c>
      <c r="R461" s="27">
        <v>45405</v>
      </c>
      <c r="S461" s="70">
        <v>42</v>
      </c>
      <c r="U461" s="2" t="s">
        <v>72</v>
      </c>
      <c r="V461" s="2" t="s">
        <v>30</v>
      </c>
      <c r="W461" s="27">
        <v>45405</v>
      </c>
      <c r="X461" s="70">
        <v>37</v>
      </c>
      <c r="Z461" s="2" t="s">
        <v>2</v>
      </c>
      <c r="AA461" s="2" t="s">
        <v>4</v>
      </c>
      <c r="AB461" s="27">
        <v>45405</v>
      </c>
      <c r="AC461" s="70">
        <v>0</v>
      </c>
    </row>
    <row r="462" spans="1:29" x14ac:dyDescent="0.35">
      <c r="A462" s="2" t="s">
        <v>26</v>
      </c>
      <c r="B462" s="2" t="s">
        <v>25</v>
      </c>
      <c r="C462" s="27">
        <v>45406</v>
      </c>
      <c r="D462" s="70">
        <v>22.9</v>
      </c>
      <c r="F462" s="2" t="s">
        <v>0</v>
      </c>
      <c r="G462" s="2" t="s">
        <v>4</v>
      </c>
      <c r="H462" s="27">
        <v>45406</v>
      </c>
      <c r="I462" s="70">
        <v>5.8</v>
      </c>
      <c r="K462" s="2" t="s">
        <v>76</v>
      </c>
      <c r="L462" s="2" t="s">
        <v>23</v>
      </c>
      <c r="M462" s="27">
        <v>45406</v>
      </c>
      <c r="N462" s="70">
        <v>0.2</v>
      </c>
      <c r="P462" s="2" t="s">
        <v>33</v>
      </c>
      <c r="Q462" s="2" t="s">
        <v>32</v>
      </c>
      <c r="R462" s="27">
        <v>45406</v>
      </c>
      <c r="S462" s="70">
        <v>36</v>
      </c>
      <c r="U462" s="2" t="s">
        <v>72</v>
      </c>
      <c r="V462" s="2" t="s">
        <v>30</v>
      </c>
      <c r="W462" s="27">
        <v>45406</v>
      </c>
      <c r="X462" s="70">
        <v>25</v>
      </c>
      <c r="Z462" s="2" t="s">
        <v>2</v>
      </c>
      <c r="AA462" s="2" t="s">
        <v>4</v>
      </c>
      <c r="AB462" s="27">
        <v>45406</v>
      </c>
      <c r="AC462" s="70">
        <v>0</v>
      </c>
    </row>
    <row r="463" spans="1:29" x14ac:dyDescent="0.35">
      <c r="A463" s="2" t="s">
        <v>26</v>
      </c>
      <c r="B463" s="2" t="s">
        <v>25</v>
      </c>
      <c r="C463" s="27">
        <v>45407</v>
      </c>
      <c r="D463" s="70">
        <v>23.1</v>
      </c>
      <c r="F463" s="2" t="s">
        <v>0</v>
      </c>
      <c r="G463" s="2" t="s">
        <v>4</v>
      </c>
      <c r="H463" s="27">
        <v>45407</v>
      </c>
      <c r="I463" s="70">
        <v>7.5</v>
      </c>
      <c r="K463" s="2" t="s">
        <v>76</v>
      </c>
      <c r="L463" s="2" t="s">
        <v>23</v>
      </c>
      <c r="M463" s="27">
        <v>45407</v>
      </c>
      <c r="N463" s="70">
        <v>1.3</v>
      </c>
      <c r="P463" s="2" t="s">
        <v>33</v>
      </c>
      <c r="Q463" s="2" t="s">
        <v>32</v>
      </c>
      <c r="R463" s="27">
        <v>45407</v>
      </c>
      <c r="S463" s="70">
        <v>60</v>
      </c>
      <c r="U463" s="2" t="s">
        <v>72</v>
      </c>
      <c r="V463" s="2" t="s">
        <v>30</v>
      </c>
      <c r="W463" s="27">
        <v>45407</v>
      </c>
      <c r="X463" s="70">
        <v>24</v>
      </c>
      <c r="Z463" s="2" t="s">
        <v>2</v>
      </c>
      <c r="AA463" s="2" t="s">
        <v>4</v>
      </c>
      <c r="AB463" s="27">
        <v>45407</v>
      </c>
      <c r="AC463" s="70">
        <v>3.6</v>
      </c>
    </row>
    <row r="464" spans="1:29" x14ac:dyDescent="0.35">
      <c r="A464" s="2" t="s">
        <v>35</v>
      </c>
      <c r="B464" s="2" t="s">
        <v>34</v>
      </c>
      <c r="C464" s="27">
        <v>45394</v>
      </c>
      <c r="D464" s="70">
        <v>28</v>
      </c>
      <c r="F464" s="2" t="s">
        <v>75</v>
      </c>
      <c r="G464" s="2" t="s">
        <v>34</v>
      </c>
      <c r="H464" s="27">
        <v>45394</v>
      </c>
      <c r="I464" s="70">
        <v>10.5</v>
      </c>
      <c r="K464" s="2" t="s">
        <v>79</v>
      </c>
      <c r="L464" s="2" t="s">
        <v>21</v>
      </c>
      <c r="M464" s="27">
        <v>45394</v>
      </c>
      <c r="N464" s="70">
        <v>6.1</v>
      </c>
      <c r="P464" s="2" t="s">
        <v>57</v>
      </c>
      <c r="Q464" s="2" t="s">
        <v>30</v>
      </c>
      <c r="R464" s="27">
        <v>45394</v>
      </c>
      <c r="S464" s="70">
        <v>31</v>
      </c>
      <c r="U464" s="2" t="s">
        <v>42</v>
      </c>
      <c r="V464" s="2" t="s">
        <v>23</v>
      </c>
      <c r="W464" s="27">
        <v>45394</v>
      </c>
      <c r="X464" s="70">
        <v>25</v>
      </c>
      <c r="Z464" s="2" t="s">
        <v>40</v>
      </c>
      <c r="AA464" s="2" t="s">
        <v>25</v>
      </c>
      <c r="AB464" s="27">
        <v>45394</v>
      </c>
      <c r="AC464" s="70">
        <v>0</v>
      </c>
    </row>
    <row r="465" spans="1:29" x14ac:dyDescent="0.35">
      <c r="A465" s="2" t="s">
        <v>35</v>
      </c>
      <c r="B465" s="2" t="s">
        <v>34</v>
      </c>
      <c r="C465" s="27">
        <v>45395</v>
      </c>
      <c r="D465" s="70">
        <v>30.6</v>
      </c>
      <c r="F465" s="2" t="s">
        <v>75</v>
      </c>
      <c r="G465" s="2" t="s">
        <v>34</v>
      </c>
      <c r="H465" s="27">
        <v>45395</v>
      </c>
      <c r="I465" s="70">
        <v>13.4</v>
      </c>
      <c r="K465" s="2" t="s">
        <v>79</v>
      </c>
      <c r="L465" s="2" t="s">
        <v>21</v>
      </c>
      <c r="M465" s="27">
        <v>45395</v>
      </c>
      <c r="N465" s="70">
        <v>6.8</v>
      </c>
      <c r="P465" s="2" t="s">
        <v>57</v>
      </c>
      <c r="Q465" s="2" t="s">
        <v>30</v>
      </c>
      <c r="R465" s="27">
        <v>45395</v>
      </c>
      <c r="S465" s="70">
        <v>32</v>
      </c>
      <c r="U465" s="2" t="s">
        <v>42</v>
      </c>
      <c r="V465" s="2" t="s">
        <v>23</v>
      </c>
      <c r="W465" s="27">
        <v>45395</v>
      </c>
      <c r="X465" s="70">
        <v>31</v>
      </c>
      <c r="Z465" s="2" t="s">
        <v>40</v>
      </c>
      <c r="AA465" s="2" t="s">
        <v>25</v>
      </c>
      <c r="AB465" s="27">
        <v>45395</v>
      </c>
      <c r="AC465" s="70">
        <v>0</v>
      </c>
    </row>
    <row r="466" spans="1:29" x14ac:dyDescent="0.35">
      <c r="A466" s="2" t="s">
        <v>35</v>
      </c>
      <c r="B466" s="2" t="s">
        <v>34</v>
      </c>
      <c r="C466" s="27">
        <v>45396</v>
      </c>
      <c r="D466" s="70">
        <v>29.8</v>
      </c>
      <c r="F466" s="2" t="s">
        <v>75</v>
      </c>
      <c r="G466" s="2" t="s">
        <v>34</v>
      </c>
      <c r="H466" s="27">
        <v>45396</v>
      </c>
      <c r="I466" s="70">
        <v>14.6</v>
      </c>
      <c r="K466" s="2" t="s">
        <v>79</v>
      </c>
      <c r="L466" s="2" t="s">
        <v>21</v>
      </c>
      <c r="M466" s="27">
        <v>45396</v>
      </c>
      <c r="N466" s="70">
        <v>8.1999999999999993</v>
      </c>
      <c r="P466" s="2" t="s">
        <v>57</v>
      </c>
      <c r="Q466" s="2" t="s">
        <v>30</v>
      </c>
      <c r="R466" s="27">
        <v>45396</v>
      </c>
      <c r="S466" s="70">
        <v>39</v>
      </c>
      <c r="U466" s="2" t="s">
        <v>42</v>
      </c>
      <c r="V466" s="2" t="s">
        <v>23</v>
      </c>
      <c r="W466" s="27">
        <v>45396</v>
      </c>
      <c r="X466" s="70">
        <v>22</v>
      </c>
      <c r="Z466" s="2" t="s">
        <v>40</v>
      </c>
      <c r="AA466" s="2" t="s">
        <v>25</v>
      </c>
      <c r="AB466" s="27">
        <v>45396</v>
      </c>
      <c r="AC466" s="70">
        <v>0</v>
      </c>
    </row>
    <row r="467" spans="1:29" x14ac:dyDescent="0.35">
      <c r="A467" s="2" t="s">
        <v>35</v>
      </c>
      <c r="B467" s="2" t="s">
        <v>34</v>
      </c>
      <c r="C467" s="27">
        <v>45397</v>
      </c>
      <c r="D467" s="70">
        <v>28.4</v>
      </c>
      <c r="F467" s="2" t="s">
        <v>75</v>
      </c>
      <c r="G467" s="2" t="s">
        <v>34</v>
      </c>
      <c r="H467" s="27">
        <v>45397</v>
      </c>
      <c r="I467" s="70">
        <v>13.5</v>
      </c>
      <c r="K467" s="2" t="s">
        <v>79</v>
      </c>
      <c r="L467" s="2" t="s">
        <v>21</v>
      </c>
      <c r="M467" s="27">
        <v>45397</v>
      </c>
      <c r="N467" s="70">
        <v>7.1</v>
      </c>
      <c r="P467" s="2" t="s">
        <v>57</v>
      </c>
      <c r="Q467" s="2" t="s">
        <v>30</v>
      </c>
      <c r="R467" s="27">
        <v>45397</v>
      </c>
      <c r="S467" s="70">
        <v>47</v>
      </c>
      <c r="U467" s="2" t="s">
        <v>42</v>
      </c>
      <c r="V467" s="2" t="s">
        <v>23</v>
      </c>
      <c r="W467" s="27">
        <v>45397</v>
      </c>
      <c r="X467" s="70">
        <v>21</v>
      </c>
      <c r="Z467" s="2" t="s">
        <v>40</v>
      </c>
      <c r="AA467" s="2" t="s">
        <v>25</v>
      </c>
      <c r="AB467" s="27">
        <v>45397</v>
      </c>
      <c r="AC467" s="70">
        <v>0</v>
      </c>
    </row>
    <row r="468" spans="1:29" x14ac:dyDescent="0.35">
      <c r="A468" s="2" t="s">
        <v>35</v>
      </c>
      <c r="B468" s="2" t="s">
        <v>34</v>
      </c>
      <c r="C468" s="27">
        <v>45398</v>
      </c>
      <c r="D468" s="70">
        <v>23.8</v>
      </c>
      <c r="F468" s="2" t="s">
        <v>75</v>
      </c>
      <c r="G468" s="2" t="s">
        <v>34</v>
      </c>
      <c r="H468" s="27">
        <v>45398</v>
      </c>
      <c r="I468" s="70">
        <v>14.6</v>
      </c>
      <c r="K468" s="2" t="s">
        <v>79</v>
      </c>
      <c r="L468" s="2" t="s">
        <v>21</v>
      </c>
      <c r="M468" s="27">
        <v>45398</v>
      </c>
      <c r="N468" s="70">
        <v>5.0999999999999996</v>
      </c>
      <c r="P468" s="2" t="s">
        <v>57</v>
      </c>
      <c r="Q468" s="2" t="s">
        <v>30</v>
      </c>
      <c r="R468" s="27">
        <v>45398</v>
      </c>
      <c r="S468" s="70">
        <v>46</v>
      </c>
      <c r="U468" s="2" t="s">
        <v>42</v>
      </c>
      <c r="V468" s="2" t="s">
        <v>23</v>
      </c>
      <c r="W468" s="27">
        <v>45398</v>
      </c>
      <c r="X468" s="70">
        <v>16</v>
      </c>
      <c r="Z468" s="2" t="s">
        <v>40</v>
      </c>
      <c r="AA468" s="2" t="s">
        <v>25</v>
      </c>
      <c r="AB468" s="27">
        <v>45398</v>
      </c>
      <c r="AC468" s="70">
        <v>0</v>
      </c>
    </row>
    <row r="469" spans="1:29" x14ac:dyDescent="0.35">
      <c r="A469" s="2" t="s">
        <v>35</v>
      </c>
      <c r="B469" s="2" t="s">
        <v>34</v>
      </c>
      <c r="C469" s="27">
        <v>45399</v>
      </c>
      <c r="D469" s="70">
        <v>21.4</v>
      </c>
      <c r="F469" s="2" t="s">
        <v>75</v>
      </c>
      <c r="G469" s="2" t="s">
        <v>34</v>
      </c>
      <c r="H469" s="27">
        <v>45399</v>
      </c>
      <c r="I469" s="70">
        <v>12.6</v>
      </c>
      <c r="K469" s="2" t="s">
        <v>79</v>
      </c>
      <c r="L469" s="2" t="s">
        <v>21</v>
      </c>
      <c r="M469" s="27">
        <v>45399</v>
      </c>
      <c r="N469" s="70">
        <v>4.8</v>
      </c>
      <c r="P469" s="2" t="s">
        <v>57</v>
      </c>
      <c r="Q469" s="2" t="s">
        <v>30</v>
      </c>
      <c r="R469" s="27">
        <v>45399</v>
      </c>
      <c r="S469" s="70">
        <v>43</v>
      </c>
      <c r="U469" s="2" t="s">
        <v>42</v>
      </c>
      <c r="V469" s="2" t="s">
        <v>23</v>
      </c>
      <c r="W469" s="27">
        <v>45399</v>
      </c>
      <c r="X469" s="70">
        <v>26</v>
      </c>
      <c r="Z469" s="2" t="s">
        <v>40</v>
      </c>
      <c r="AA469" s="2" t="s">
        <v>25</v>
      </c>
      <c r="AB469" s="27">
        <v>45399</v>
      </c>
      <c r="AC469" s="70">
        <v>0</v>
      </c>
    </row>
    <row r="470" spans="1:29" x14ac:dyDescent="0.35">
      <c r="A470" s="2" t="s">
        <v>35</v>
      </c>
      <c r="B470" s="2" t="s">
        <v>34</v>
      </c>
      <c r="C470" s="27">
        <v>45400</v>
      </c>
      <c r="D470" s="70">
        <v>21.1</v>
      </c>
      <c r="F470" s="2" t="s">
        <v>75</v>
      </c>
      <c r="G470" s="2" t="s">
        <v>34</v>
      </c>
      <c r="H470" s="27">
        <v>45400</v>
      </c>
      <c r="I470" s="70">
        <v>11.9</v>
      </c>
      <c r="K470" s="2" t="s">
        <v>79</v>
      </c>
      <c r="L470" s="2" t="s">
        <v>21</v>
      </c>
      <c r="M470" s="27">
        <v>45400</v>
      </c>
      <c r="N470" s="70">
        <v>4.5</v>
      </c>
      <c r="P470" s="2" t="s">
        <v>57</v>
      </c>
      <c r="Q470" s="2" t="s">
        <v>30</v>
      </c>
      <c r="R470" s="27">
        <v>45400</v>
      </c>
      <c r="S470" s="70">
        <v>45</v>
      </c>
      <c r="U470" s="2" t="s">
        <v>42</v>
      </c>
      <c r="V470" s="2" t="s">
        <v>23</v>
      </c>
      <c r="W470" s="27">
        <v>45400</v>
      </c>
      <c r="X470" s="70">
        <v>24</v>
      </c>
      <c r="Z470" s="2" t="s">
        <v>40</v>
      </c>
      <c r="AA470" s="2" t="s">
        <v>25</v>
      </c>
      <c r="AB470" s="27">
        <v>45400</v>
      </c>
      <c r="AC470" s="70">
        <v>0</v>
      </c>
    </row>
    <row r="471" spans="1:29" x14ac:dyDescent="0.35">
      <c r="A471" s="2" t="s">
        <v>35</v>
      </c>
      <c r="B471" s="2" t="s">
        <v>34</v>
      </c>
      <c r="C471" s="27">
        <v>45401</v>
      </c>
      <c r="D471" s="70">
        <v>22.3</v>
      </c>
      <c r="F471" s="2" t="s">
        <v>75</v>
      </c>
      <c r="G471" s="2" t="s">
        <v>34</v>
      </c>
      <c r="H471" s="27">
        <v>45401</v>
      </c>
      <c r="I471" s="70">
        <v>11</v>
      </c>
      <c r="K471" s="2" t="s">
        <v>79</v>
      </c>
      <c r="L471" s="2" t="s">
        <v>21</v>
      </c>
      <c r="M471" s="27">
        <v>45401</v>
      </c>
      <c r="N471" s="70">
        <v>0.7</v>
      </c>
      <c r="P471" s="2" t="s">
        <v>57</v>
      </c>
      <c r="Q471" s="2" t="s">
        <v>30</v>
      </c>
      <c r="R471" s="27">
        <v>45401</v>
      </c>
      <c r="S471" s="70">
        <v>35</v>
      </c>
      <c r="U471" s="2" t="s">
        <v>42</v>
      </c>
      <c r="V471" s="2" t="s">
        <v>23</v>
      </c>
      <c r="W471" s="27">
        <v>45401</v>
      </c>
      <c r="X471" s="70">
        <v>30</v>
      </c>
      <c r="Z471" s="2" t="s">
        <v>40</v>
      </c>
      <c r="AA471" s="2" t="s">
        <v>25</v>
      </c>
      <c r="AB471" s="27">
        <v>45401</v>
      </c>
      <c r="AC471" s="70">
        <v>0.4</v>
      </c>
    </row>
    <row r="472" spans="1:29" x14ac:dyDescent="0.35">
      <c r="A472" s="2" t="s">
        <v>35</v>
      </c>
      <c r="B472" s="2" t="s">
        <v>34</v>
      </c>
      <c r="C472" s="27">
        <v>45402</v>
      </c>
      <c r="D472" s="70">
        <v>23.1</v>
      </c>
      <c r="F472" s="2" t="s">
        <v>75</v>
      </c>
      <c r="G472" s="2" t="s">
        <v>34</v>
      </c>
      <c r="H472" s="27">
        <v>45402</v>
      </c>
      <c r="I472" s="70">
        <v>9</v>
      </c>
      <c r="K472" s="2" t="s">
        <v>79</v>
      </c>
      <c r="L472" s="2" t="s">
        <v>21</v>
      </c>
      <c r="M472" s="27">
        <v>45402</v>
      </c>
      <c r="N472" s="70">
        <v>2.9</v>
      </c>
      <c r="P472" s="2" t="s">
        <v>57</v>
      </c>
      <c r="Q472" s="2" t="s">
        <v>30</v>
      </c>
      <c r="R472" s="27">
        <v>45402</v>
      </c>
      <c r="S472" s="70">
        <v>44</v>
      </c>
      <c r="U472" s="2" t="s">
        <v>42</v>
      </c>
      <c r="V472" s="2" t="s">
        <v>23</v>
      </c>
      <c r="W472" s="27">
        <v>45402</v>
      </c>
      <c r="X472" s="70">
        <v>26</v>
      </c>
      <c r="Z472" s="2" t="s">
        <v>40</v>
      </c>
      <c r="AA472" s="2" t="s">
        <v>25</v>
      </c>
      <c r="AB472" s="27">
        <v>45402</v>
      </c>
      <c r="AC472" s="70">
        <v>0</v>
      </c>
    </row>
    <row r="473" spans="1:29" x14ac:dyDescent="0.35">
      <c r="A473" s="2" t="s">
        <v>35</v>
      </c>
      <c r="B473" s="2" t="s">
        <v>34</v>
      </c>
      <c r="C473" s="27">
        <v>45403</v>
      </c>
      <c r="D473" s="70">
        <v>21.2</v>
      </c>
      <c r="F473" s="2" t="s">
        <v>75</v>
      </c>
      <c r="G473" s="2" t="s">
        <v>34</v>
      </c>
      <c r="H473" s="27">
        <v>45403</v>
      </c>
      <c r="I473" s="70">
        <v>11.3</v>
      </c>
      <c r="K473" s="2" t="s">
        <v>79</v>
      </c>
      <c r="L473" s="2" t="s">
        <v>21</v>
      </c>
      <c r="M473" s="27">
        <v>45403</v>
      </c>
      <c r="N473" s="70">
        <v>2.5</v>
      </c>
      <c r="P473" s="2" t="s">
        <v>57</v>
      </c>
      <c r="Q473" s="2" t="s">
        <v>30</v>
      </c>
      <c r="R473" s="27">
        <v>45403</v>
      </c>
      <c r="S473" s="70">
        <v>45</v>
      </c>
      <c r="U473" s="2" t="s">
        <v>42</v>
      </c>
      <c r="V473" s="2" t="s">
        <v>23</v>
      </c>
      <c r="W473" s="27">
        <v>45403</v>
      </c>
      <c r="X473" s="70">
        <v>23</v>
      </c>
      <c r="Z473" s="2" t="s">
        <v>40</v>
      </c>
      <c r="AA473" s="2" t="s">
        <v>25</v>
      </c>
      <c r="AB473" s="27">
        <v>45403</v>
      </c>
      <c r="AC473" s="70">
        <v>0</v>
      </c>
    </row>
    <row r="474" spans="1:29" x14ac:dyDescent="0.35">
      <c r="A474" s="2" t="s">
        <v>35</v>
      </c>
      <c r="B474" s="2" t="s">
        <v>34</v>
      </c>
      <c r="C474" s="27">
        <v>45404</v>
      </c>
      <c r="D474" s="70">
        <v>17.2</v>
      </c>
      <c r="F474" s="2" t="s">
        <v>75</v>
      </c>
      <c r="G474" s="2" t="s">
        <v>34</v>
      </c>
      <c r="H474" s="27">
        <v>45404</v>
      </c>
      <c r="I474" s="70">
        <v>11.9</v>
      </c>
      <c r="K474" s="2" t="s">
        <v>79</v>
      </c>
      <c r="L474" s="2" t="s">
        <v>21</v>
      </c>
      <c r="M474" s="27">
        <v>45404</v>
      </c>
      <c r="N474" s="70">
        <v>6</v>
      </c>
      <c r="P474" s="2" t="s">
        <v>57</v>
      </c>
      <c r="Q474" s="2" t="s">
        <v>30</v>
      </c>
      <c r="R474" s="27">
        <v>45404</v>
      </c>
      <c r="S474" s="70">
        <v>49</v>
      </c>
      <c r="U474" s="2" t="s">
        <v>42</v>
      </c>
      <c r="V474" s="2" t="s">
        <v>23</v>
      </c>
      <c r="W474" s="27">
        <v>45404</v>
      </c>
      <c r="X474" s="70">
        <v>33</v>
      </c>
      <c r="Z474" s="2" t="s">
        <v>40</v>
      </c>
      <c r="AA474" s="2" t="s">
        <v>25</v>
      </c>
      <c r="AB474" s="27">
        <v>45404</v>
      </c>
      <c r="AC474" s="70">
        <v>0</v>
      </c>
    </row>
    <row r="475" spans="1:29" x14ac:dyDescent="0.35">
      <c r="A475" s="2" t="s">
        <v>35</v>
      </c>
      <c r="B475" s="2" t="s">
        <v>34</v>
      </c>
      <c r="C475" s="27">
        <v>45405</v>
      </c>
      <c r="D475" s="70">
        <v>17.600000000000001</v>
      </c>
      <c r="F475" s="2" t="s">
        <v>75</v>
      </c>
      <c r="G475" s="2" t="s">
        <v>34</v>
      </c>
      <c r="H475" s="27">
        <v>45405</v>
      </c>
      <c r="I475" s="70">
        <v>8.6999999999999993</v>
      </c>
      <c r="K475" s="2" t="s">
        <v>79</v>
      </c>
      <c r="L475" s="2" t="s">
        <v>21</v>
      </c>
      <c r="M475" s="27">
        <v>45405</v>
      </c>
      <c r="N475" s="70">
        <v>2.7</v>
      </c>
      <c r="P475" s="2" t="s">
        <v>57</v>
      </c>
      <c r="Q475" s="2" t="s">
        <v>30</v>
      </c>
      <c r="R475" s="27">
        <v>45405</v>
      </c>
      <c r="S475" s="70">
        <v>59</v>
      </c>
      <c r="U475" s="2" t="s">
        <v>42</v>
      </c>
      <c r="V475" s="2" t="s">
        <v>23</v>
      </c>
      <c r="W475" s="27">
        <v>45405</v>
      </c>
      <c r="X475" s="70">
        <v>37</v>
      </c>
      <c r="Z475" s="2" t="s">
        <v>40</v>
      </c>
      <c r="AA475" s="2" t="s">
        <v>25</v>
      </c>
      <c r="AB475" s="27">
        <v>45405</v>
      </c>
      <c r="AC475" s="70">
        <v>0</v>
      </c>
    </row>
    <row r="476" spans="1:29" x14ac:dyDescent="0.35">
      <c r="A476" s="2" t="s">
        <v>35</v>
      </c>
      <c r="B476" s="2" t="s">
        <v>34</v>
      </c>
      <c r="C476" s="27">
        <v>45406</v>
      </c>
      <c r="D476" s="70">
        <v>20.3</v>
      </c>
      <c r="F476" s="2" t="s">
        <v>75</v>
      </c>
      <c r="G476" s="2" t="s">
        <v>34</v>
      </c>
      <c r="H476" s="27">
        <v>45406</v>
      </c>
      <c r="I476" s="70">
        <v>8.9</v>
      </c>
      <c r="K476" s="2" t="s">
        <v>79</v>
      </c>
      <c r="L476" s="2" t="s">
        <v>21</v>
      </c>
      <c r="M476" s="27">
        <v>45406</v>
      </c>
      <c r="N476" s="70">
        <v>0.8</v>
      </c>
      <c r="P476" s="2" t="s">
        <v>57</v>
      </c>
      <c r="Q476" s="2" t="s">
        <v>30</v>
      </c>
      <c r="R476" s="27">
        <v>45406</v>
      </c>
      <c r="S476" s="70">
        <v>43</v>
      </c>
      <c r="U476" s="2" t="s">
        <v>42</v>
      </c>
      <c r="V476" s="2" t="s">
        <v>23</v>
      </c>
      <c r="W476" s="27">
        <v>45406</v>
      </c>
      <c r="X476" s="70">
        <v>20</v>
      </c>
      <c r="Z476" s="2" t="s">
        <v>40</v>
      </c>
      <c r="AA476" s="2" t="s">
        <v>25</v>
      </c>
      <c r="AB476" s="27">
        <v>45406</v>
      </c>
      <c r="AC476" s="70">
        <v>0</v>
      </c>
    </row>
    <row r="477" spans="1:29" x14ac:dyDescent="0.35">
      <c r="A477" s="2" t="s">
        <v>35</v>
      </c>
      <c r="B477" s="2" t="s">
        <v>34</v>
      </c>
      <c r="C477" s="27">
        <v>45407</v>
      </c>
      <c r="D477" s="70">
        <v>18.100000000000001</v>
      </c>
      <c r="F477" s="2" t="s">
        <v>75</v>
      </c>
      <c r="G477" s="2" t="s">
        <v>34</v>
      </c>
      <c r="H477" s="27">
        <v>45407</v>
      </c>
      <c r="I477" s="70">
        <v>11.4</v>
      </c>
      <c r="K477" s="2" t="s">
        <v>79</v>
      </c>
      <c r="L477" s="2" t="s">
        <v>21</v>
      </c>
      <c r="M477" s="27">
        <v>45407</v>
      </c>
      <c r="N477" s="70">
        <v>4.5</v>
      </c>
      <c r="P477" s="2" t="s">
        <v>57</v>
      </c>
      <c r="Q477" s="2" t="s">
        <v>30</v>
      </c>
      <c r="R477" s="27">
        <v>45407</v>
      </c>
      <c r="S477" s="70">
        <v>57</v>
      </c>
      <c r="U477" s="2" t="s">
        <v>42</v>
      </c>
      <c r="V477" s="2" t="s">
        <v>23</v>
      </c>
      <c r="W477" s="27">
        <v>45407</v>
      </c>
      <c r="X477" s="70">
        <v>25</v>
      </c>
      <c r="Z477" s="2" t="s">
        <v>40</v>
      </c>
      <c r="AA477" s="2" t="s">
        <v>25</v>
      </c>
      <c r="AB477" s="27">
        <v>45407</v>
      </c>
      <c r="AC477" s="70">
        <v>3.4</v>
      </c>
    </row>
    <row r="478" spans="1:29" x14ac:dyDescent="0.35">
      <c r="A478" s="2" t="s">
        <v>42</v>
      </c>
      <c r="B478" s="2" t="s">
        <v>23</v>
      </c>
      <c r="C478" s="27">
        <v>45394</v>
      </c>
      <c r="D478" s="70">
        <v>26.9</v>
      </c>
      <c r="F478" s="2" t="s">
        <v>67</v>
      </c>
      <c r="G478" s="2" t="s">
        <v>52</v>
      </c>
      <c r="H478" s="27">
        <v>45394</v>
      </c>
      <c r="I478" s="70">
        <v>12.9</v>
      </c>
      <c r="K478" s="2" t="s">
        <v>53</v>
      </c>
      <c r="L478" s="2" t="s">
        <v>52</v>
      </c>
      <c r="M478" s="27">
        <v>45394</v>
      </c>
      <c r="N478" s="70">
        <v>7.5</v>
      </c>
      <c r="P478" s="2" t="s">
        <v>37</v>
      </c>
      <c r="Q478" s="2" t="s">
        <v>32</v>
      </c>
      <c r="R478" s="27">
        <v>45394</v>
      </c>
      <c r="S478" s="70">
        <v>40</v>
      </c>
      <c r="U478" s="2" t="s">
        <v>33</v>
      </c>
      <c r="V478" s="2" t="s">
        <v>32</v>
      </c>
      <c r="W478" s="27">
        <v>45394</v>
      </c>
      <c r="X478" s="70">
        <v>25</v>
      </c>
      <c r="Z478" s="2" t="s">
        <v>54</v>
      </c>
      <c r="AA478" s="2" t="s">
        <v>54</v>
      </c>
      <c r="AB478" s="27">
        <v>45394</v>
      </c>
      <c r="AC478" s="70">
        <v>0</v>
      </c>
    </row>
    <row r="479" spans="1:29" x14ac:dyDescent="0.35">
      <c r="A479" s="2" t="s">
        <v>42</v>
      </c>
      <c r="B479" s="2" t="s">
        <v>23</v>
      </c>
      <c r="C479" s="27">
        <v>45395</v>
      </c>
      <c r="D479" s="70">
        <v>29</v>
      </c>
      <c r="F479" s="2" t="s">
        <v>67</v>
      </c>
      <c r="G479" s="2" t="s">
        <v>52</v>
      </c>
      <c r="H479" s="27">
        <v>45395</v>
      </c>
      <c r="I479" s="70">
        <v>14.6</v>
      </c>
      <c r="K479" s="2" t="s">
        <v>53</v>
      </c>
      <c r="L479" s="2" t="s">
        <v>52</v>
      </c>
      <c r="M479" s="27">
        <v>45395</v>
      </c>
      <c r="N479" s="70">
        <v>8.5</v>
      </c>
      <c r="P479" s="2" t="s">
        <v>37</v>
      </c>
      <c r="Q479" s="2" t="s">
        <v>32</v>
      </c>
      <c r="R479" s="27">
        <v>45395</v>
      </c>
      <c r="S479" s="70">
        <v>32</v>
      </c>
      <c r="U479" s="2" t="s">
        <v>33</v>
      </c>
      <c r="V479" s="2" t="s">
        <v>32</v>
      </c>
      <c r="W479" s="27">
        <v>45395</v>
      </c>
      <c r="X479" s="70">
        <v>35</v>
      </c>
      <c r="Z479" s="2" t="s">
        <v>54</v>
      </c>
      <c r="AA479" s="2" t="s">
        <v>54</v>
      </c>
      <c r="AB479" s="27">
        <v>45395</v>
      </c>
      <c r="AC479" s="70">
        <v>0</v>
      </c>
    </row>
    <row r="480" spans="1:29" x14ac:dyDescent="0.35">
      <c r="A480" s="2" t="s">
        <v>42</v>
      </c>
      <c r="B480" s="2" t="s">
        <v>23</v>
      </c>
      <c r="C480" s="27">
        <v>45396</v>
      </c>
      <c r="D480" s="70">
        <v>28.5</v>
      </c>
      <c r="F480" s="2" t="s">
        <v>67</v>
      </c>
      <c r="G480" s="2" t="s">
        <v>52</v>
      </c>
      <c r="H480" s="27">
        <v>45396</v>
      </c>
      <c r="I480" s="70">
        <v>14.2</v>
      </c>
      <c r="K480" s="2" t="s">
        <v>53</v>
      </c>
      <c r="L480" s="2" t="s">
        <v>52</v>
      </c>
      <c r="M480" s="27">
        <v>45396</v>
      </c>
      <c r="N480" s="70">
        <v>7.2</v>
      </c>
      <c r="P480" s="2" t="s">
        <v>37</v>
      </c>
      <c r="Q480" s="2" t="s">
        <v>32</v>
      </c>
      <c r="R480" s="27">
        <v>45396</v>
      </c>
      <c r="S480" s="70">
        <v>36</v>
      </c>
      <c r="U480" s="2" t="s">
        <v>33</v>
      </c>
      <c r="V480" s="2" t="s">
        <v>32</v>
      </c>
      <c r="W480" s="27">
        <v>45396</v>
      </c>
      <c r="X480" s="70">
        <v>20</v>
      </c>
      <c r="Z480" s="2" t="s">
        <v>54</v>
      </c>
      <c r="AA480" s="2" t="s">
        <v>54</v>
      </c>
      <c r="AB480" s="27">
        <v>45396</v>
      </c>
      <c r="AC480" s="70">
        <v>0</v>
      </c>
    </row>
    <row r="481" spans="1:29" x14ac:dyDescent="0.35">
      <c r="A481" s="2" t="s">
        <v>42</v>
      </c>
      <c r="B481" s="2" t="s">
        <v>23</v>
      </c>
      <c r="C481" s="27">
        <v>45397</v>
      </c>
      <c r="D481" s="70">
        <v>30.3</v>
      </c>
      <c r="F481" s="2" t="s">
        <v>67</v>
      </c>
      <c r="G481" s="2" t="s">
        <v>52</v>
      </c>
      <c r="H481" s="27">
        <v>45397</v>
      </c>
      <c r="I481" s="70">
        <v>13.2</v>
      </c>
      <c r="K481" s="2" t="s">
        <v>53</v>
      </c>
      <c r="L481" s="2" t="s">
        <v>52</v>
      </c>
      <c r="M481" s="27">
        <v>45397</v>
      </c>
      <c r="N481" s="70">
        <v>7.9</v>
      </c>
      <c r="P481" s="2" t="s">
        <v>37</v>
      </c>
      <c r="Q481" s="2" t="s">
        <v>32</v>
      </c>
      <c r="R481" s="27">
        <v>45397</v>
      </c>
      <c r="S481" s="70">
        <v>41</v>
      </c>
      <c r="U481" s="2" t="s">
        <v>33</v>
      </c>
      <c r="V481" s="2" t="s">
        <v>32</v>
      </c>
      <c r="W481" s="27">
        <v>45397</v>
      </c>
      <c r="X481" s="70">
        <v>25</v>
      </c>
      <c r="Z481" s="2" t="s">
        <v>54</v>
      </c>
      <c r="AA481" s="2" t="s">
        <v>54</v>
      </c>
      <c r="AB481" s="27">
        <v>45397</v>
      </c>
      <c r="AC481" s="70">
        <v>0.2</v>
      </c>
    </row>
    <row r="482" spans="1:29" x14ac:dyDescent="0.35">
      <c r="A482" s="2" t="s">
        <v>42</v>
      </c>
      <c r="B482" s="2" t="s">
        <v>23</v>
      </c>
      <c r="C482" s="27">
        <v>45398</v>
      </c>
      <c r="D482" s="70">
        <v>30.4</v>
      </c>
      <c r="F482" s="2" t="s">
        <v>67</v>
      </c>
      <c r="G482" s="2" t="s">
        <v>52</v>
      </c>
      <c r="H482" s="27">
        <v>45398</v>
      </c>
      <c r="I482" s="70">
        <v>9.4</v>
      </c>
      <c r="K482" s="2" t="s">
        <v>53</v>
      </c>
      <c r="L482" s="2" t="s">
        <v>52</v>
      </c>
      <c r="M482" s="27">
        <v>45398</v>
      </c>
      <c r="N482" s="70">
        <v>6.8</v>
      </c>
      <c r="P482" s="2" t="s">
        <v>37</v>
      </c>
      <c r="Q482" s="2" t="s">
        <v>32</v>
      </c>
      <c r="R482" s="27">
        <v>45398</v>
      </c>
      <c r="S482" s="70">
        <v>42</v>
      </c>
      <c r="U482" s="2" t="s">
        <v>33</v>
      </c>
      <c r="V482" s="2" t="s">
        <v>32</v>
      </c>
      <c r="W482" s="27">
        <v>45398</v>
      </c>
      <c r="X482" s="70">
        <v>19</v>
      </c>
      <c r="Z482" s="2" t="s">
        <v>54</v>
      </c>
      <c r="AA482" s="2" t="s">
        <v>54</v>
      </c>
      <c r="AB482" s="27">
        <v>45398</v>
      </c>
      <c r="AC482" s="70">
        <v>0</v>
      </c>
    </row>
    <row r="483" spans="1:29" x14ac:dyDescent="0.35">
      <c r="A483" s="2" t="s">
        <v>42</v>
      </c>
      <c r="B483" s="2" t="s">
        <v>23</v>
      </c>
      <c r="C483" s="27">
        <v>45399</v>
      </c>
      <c r="D483" s="70">
        <v>28.1</v>
      </c>
      <c r="F483" s="2" t="s">
        <v>67</v>
      </c>
      <c r="G483" s="2" t="s">
        <v>52</v>
      </c>
      <c r="H483" s="27">
        <v>45399</v>
      </c>
      <c r="I483" s="70">
        <v>7.2</v>
      </c>
      <c r="K483" s="2" t="s">
        <v>53</v>
      </c>
      <c r="L483" s="2" t="s">
        <v>52</v>
      </c>
      <c r="M483" s="27">
        <v>45399</v>
      </c>
      <c r="N483" s="70">
        <v>7.4</v>
      </c>
      <c r="P483" s="2" t="s">
        <v>37</v>
      </c>
      <c r="Q483" s="2" t="s">
        <v>32</v>
      </c>
      <c r="R483" s="27">
        <v>45399</v>
      </c>
      <c r="S483" s="70">
        <v>45</v>
      </c>
      <c r="U483" s="2" t="s">
        <v>33</v>
      </c>
      <c r="V483" s="2" t="s">
        <v>32</v>
      </c>
      <c r="W483" s="27">
        <v>45399</v>
      </c>
      <c r="X483" s="70">
        <v>22</v>
      </c>
      <c r="Z483" s="2" t="s">
        <v>54</v>
      </c>
      <c r="AA483" s="2" t="s">
        <v>54</v>
      </c>
      <c r="AB483" s="27">
        <v>45399</v>
      </c>
      <c r="AC483" s="70">
        <v>0</v>
      </c>
    </row>
    <row r="484" spans="1:29" x14ac:dyDescent="0.35">
      <c r="A484" s="2" t="s">
        <v>42</v>
      </c>
      <c r="B484" s="2" t="s">
        <v>23</v>
      </c>
      <c r="C484" s="27">
        <v>45400</v>
      </c>
      <c r="D484" s="70">
        <v>27.5</v>
      </c>
      <c r="F484" s="2" t="s">
        <v>67</v>
      </c>
      <c r="G484" s="2" t="s">
        <v>52</v>
      </c>
      <c r="H484" s="27">
        <v>45400</v>
      </c>
      <c r="I484" s="70">
        <v>6.9</v>
      </c>
      <c r="K484" s="2" t="s">
        <v>53</v>
      </c>
      <c r="L484" s="2" t="s">
        <v>52</v>
      </c>
      <c r="M484" s="27">
        <v>45400</v>
      </c>
      <c r="N484" s="70">
        <v>4.0999999999999996</v>
      </c>
      <c r="P484" s="2" t="s">
        <v>37</v>
      </c>
      <c r="Q484" s="2" t="s">
        <v>32</v>
      </c>
      <c r="R484" s="27">
        <v>45400</v>
      </c>
      <c r="S484" s="70">
        <v>46</v>
      </c>
      <c r="U484" s="2" t="s">
        <v>33</v>
      </c>
      <c r="V484" s="2" t="s">
        <v>32</v>
      </c>
      <c r="W484" s="27">
        <v>45400</v>
      </c>
      <c r="X484" s="70">
        <v>22</v>
      </c>
      <c r="Z484" s="2" t="s">
        <v>54</v>
      </c>
      <c r="AA484" s="2" t="s">
        <v>54</v>
      </c>
      <c r="AB484" s="27">
        <v>45400</v>
      </c>
      <c r="AC484" s="70">
        <v>0</v>
      </c>
    </row>
    <row r="485" spans="1:29" x14ac:dyDescent="0.35">
      <c r="A485" s="2" t="s">
        <v>42</v>
      </c>
      <c r="B485" s="2" t="s">
        <v>23</v>
      </c>
      <c r="C485" s="27">
        <v>45401</v>
      </c>
      <c r="D485" s="70">
        <v>26.2</v>
      </c>
      <c r="F485" s="2" t="s">
        <v>67</v>
      </c>
      <c r="G485" s="2" t="s">
        <v>52</v>
      </c>
      <c r="H485" s="27">
        <v>45401</v>
      </c>
      <c r="I485" s="70">
        <v>10.1</v>
      </c>
      <c r="K485" s="2" t="s">
        <v>53</v>
      </c>
      <c r="L485" s="2" t="s">
        <v>52</v>
      </c>
      <c r="M485" s="27">
        <v>45401</v>
      </c>
      <c r="N485" s="70">
        <v>4.7</v>
      </c>
      <c r="P485" s="2" t="s">
        <v>37</v>
      </c>
      <c r="Q485" s="2" t="s">
        <v>32</v>
      </c>
      <c r="R485" s="27">
        <v>45401</v>
      </c>
      <c r="S485" s="70">
        <v>58</v>
      </c>
      <c r="U485" s="2" t="s">
        <v>33</v>
      </c>
      <c r="V485" s="2" t="s">
        <v>32</v>
      </c>
      <c r="W485" s="27">
        <v>45401</v>
      </c>
      <c r="X485" s="70">
        <v>37</v>
      </c>
      <c r="Z485" s="2" t="s">
        <v>54</v>
      </c>
      <c r="AA485" s="2" t="s">
        <v>54</v>
      </c>
      <c r="AB485" s="27">
        <v>45401</v>
      </c>
      <c r="AC485" s="70">
        <v>0</v>
      </c>
    </row>
    <row r="486" spans="1:29" x14ac:dyDescent="0.35">
      <c r="A486" s="2" t="s">
        <v>42</v>
      </c>
      <c r="B486" s="2" t="s">
        <v>23</v>
      </c>
      <c r="C486" s="27">
        <v>45402</v>
      </c>
      <c r="D486" s="70">
        <v>26.8</v>
      </c>
      <c r="F486" s="2" t="s">
        <v>67</v>
      </c>
      <c r="G486" s="2" t="s">
        <v>52</v>
      </c>
      <c r="H486" s="27">
        <v>45402</v>
      </c>
      <c r="I486" s="70">
        <v>9.6</v>
      </c>
      <c r="K486" s="2" t="s">
        <v>53</v>
      </c>
      <c r="L486" s="2" t="s">
        <v>52</v>
      </c>
      <c r="M486" s="27">
        <v>45402</v>
      </c>
      <c r="N486" s="70">
        <v>4.7</v>
      </c>
      <c r="P486" s="2" t="s">
        <v>37</v>
      </c>
      <c r="Q486" s="2" t="s">
        <v>32</v>
      </c>
      <c r="R486" s="27">
        <v>45402</v>
      </c>
      <c r="S486" s="70">
        <v>45</v>
      </c>
      <c r="U486" s="2" t="s">
        <v>33</v>
      </c>
      <c r="V486" s="2" t="s">
        <v>32</v>
      </c>
      <c r="W486" s="27">
        <v>45402</v>
      </c>
      <c r="X486" s="70">
        <v>33</v>
      </c>
      <c r="Z486" s="2" t="s">
        <v>54</v>
      </c>
      <c r="AA486" s="2" t="s">
        <v>54</v>
      </c>
      <c r="AB486" s="27">
        <v>45402</v>
      </c>
      <c r="AC486" s="70">
        <v>0</v>
      </c>
    </row>
    <row r="487" spans="1:29" x14ac:dyDescent="0.35">
      <c r="A487" s="2" t="s">
        <v>42</v>
      </c>
      <c r="B487" s="2" t="s">
        <v>23</v>
      </c>
      <c r="C487" s="27">
        <v>45403</v>
      </c>
      <c r="D487" s="70">
        <v>26.8</v>
      </c>
      <c r="F487" s="2" t="s">
        <v>67</v>
      </c>
      <c r="G487" s="2" t="s">
        <v>52</v>
      </c>
      <c r="H487" s="27">
        <v>45403</v>
      </c>
      <c r="I487" s="70">
        <v>8.4</v>
      </c>
      <c r="K487" s="2" t="s">
        <v>53</v>
      </c>
      <c r="L487" s="2" t="s">
        <v>52</v>
      </c>
      <c r="M487" s="27">
        <v>45403</v>
      </c>
      <c r="N487" s="70">
        <v>3.6</v>
      </c>
      <c r="P487" s="2" t="s">
        <v>37</v>
      </c>
      <c r="Q487" s="2" t="s">
        <v>32</v>
      </c>
      <c r="R487" s="27">
        <v>45403</v>
      </c>
      <c r="S487" s="70">
        <v>43</v>
      </c>
      <c r="U487" s="2" t="s">
        <v>33</v>
      </c>
      <c r="V487" s="2" t="s">
        <v>32</v>
      </c>
      <c r="W487" s="27">
        <v>45403</v>
      </c>
      <c r="X487" s="70">
        <v>35</v>
      </c>
      <c r="Z487" s="2" t="s">
        <v>54</v>
      </c>
      <c r="AA487" s="2" t="s">
        <v>54</v>
      </c>
      <c r="AB487" s="27">
        <v>45403</v>
      </c>
      <c r="AC487" s="70">
        <v>0</v>
      </c>
    </row>
    <row r="488" spans="1:29" x14ac:dyDescent="0.35">
      <c r="A488" s="2" t="s">
        <v>42</v>
      </c>
      <c r="B488" s="2" t="s">
        <v>23</v>
      </c>
      <c r="C488" s="27">
        <v>45404</v>
      </c>
      <c r="D488" s="70">
        <v>23.6</v>
      </c>
      <c r="F488" s="2" t="s">
        <v>67</v>
      </c>
      <c r="G488" s="2" t="s">
        <v>52</v>
      </c>
      <c r="H488" s="27">
        <v>45404</v>
      </c>
      <c r="I488" s="70">
        <v>7.1</v>
      </c>
      <c r="K488" s="2" t="s">
        <v>53</v>
      </c>
      <c r="L488" s="2" t="s">
        <v>52</v>
      </c>
      <c r="M488" s="27">
        <v>45404</v>
      </c>
      <c r="N488" s="70">
        <v>2.6</v>
      </c>
      <c r="P488" s="2" t="s">
        <v>37</v>
      </c>
      <c r="Q488" s="2" t="s">
        <v>32</v>
      </c>
      <c r="R488" s="27">
        <v>45404</v>
      </c>
      <c r="S488" s="70">
        <v>58</v>
      </c>
      <c r="U488" s="2" t="s">
        <v>33</v>
      </c>
      <c r="V488" s="2" t="s">
        <v>32</v>
      </c>
      <c r="W488" s="27">
        <v>45404</v>
      </c>
      <c r="X488" s="70">
        <v>26</v>
      </c>
      <c r="Z488" s="2" t="s">
        <v>54</v>
      </c>
      <c r="AA488" s="2" t="s">
        <v>54</v>
      </c>
      <c r="AB488" s="27">
        <v>45404</v>
      </c>
      <c r="AC488" s="70">
        <v>0</v>
      </c>
    </row>
    <row r="489" spans="1:29" x14ac:dyDescent="0.35">
      <c r="A489" s="2" t="s">
        <v>42</v>
      </c>
      <c r="B489" s="2" t="s">
        <v>23</v>
      </c>
      <c r="C489" s="27">
        <v>45405</v>
      </c>
      <c r="D489" s="70">
        <v>19.399999999999999</v>
      </c>
      <c r="F489" s="2" t="s">
        <v>67</v>
      </c>
      <c r="G489" s="2" t="s">
        <v>52</v>
      </c>
      <c r="H489" s="27">
        <v>45405</v>
      </c>
      <c r="I489" s="70">
        <v>4.2</v>
      </c>
      <c r="K489" s="2" t="s">
        <v>53</v>
      </c>
      <c r="L489" s="2" t="s">
        <v>52</v>
      </c>
      <c r="M489" s="27">
        <v>45405</v>
      </c>
      <c r="N489" s="70">
        <v>1.2</v>
      </c>
      <c r="P489" s="2" t="s">
        <v>37</v>
      </c>
      <c r="Q489" s="2" t="s">
        <v>32</v>
      </c>
      <c r="R489" s="27">
        <v>45405</v>
      </c>
      <c r="S489" s="70">
        <v>56</v>
      </c>
      <c r="U489" s="2" t="s">
        <v>33</v>
      </c>
      <c r="V489" s="2" t="s">
        <v>32</v>
      </c>
      <c r="W489" s="27">
        <v>45405</v>
      </c>
      <c r="X489" s="70">
        <v>28</v>
      </c>
      <c r="Z489" s="2" t="s">
        <v>54</v>
      </c>
      <c r="AA489" s="2" t="s">
        <v>54</v>
      </c>
      <c r="AB489" s="27">
        <v>45405</v>
      </c>
      <c r="AC489" s="70">
        <v>3.4</v>
      </c>
    </row>
    <row r="490" spans="1:29" x14ac:dyDescent="0.35">
      <c r="A490" s="2" t="s">
        <v>42</v>
      </c>
      <c r="B490" s="2" t="s">
        <v>23</v>
      </c>
      <c r="C490" s="27">
        <v>45406</v>
      </c>
      <c r="D490" s="70">
        <v>22.5</v>
      </c>
      <c r="F490" s="2" t="s">
        <v>67</v>
      </c>
      <c r="G490" s="2" t="s">
        <v>52</v>
      </c>
      <c r="H490" s="27">
        <v>45406</v>
      </c>
      <c r="I490" s="70">
        <v>4.7</v>
      </c>
      <c r="K490" s="2" t="s">
        <v>53</v>
      </c>
      <c r="L490" s="2" t="s">
        <v>52</v>
      </c>
      <c r="M490" s="27">
        <v>45406</v>
      </c>
      <c r="N490" s="70">
        <v>1.8</v>
      </c>
      <c r="P490" s="2" t="s">
        <v>37</v>
      </c>
      <c r="Q490" s="2" t="s">
        <v>32</v>
      </c>
      <c r="R490" s="27">
        <v>45406</v>
      </c>
      <c r="S490" s="70">
        <v>40</v>
      </c>
      <c r="U490" s="2" t="s">
        <v>33</v>
      </c>
      <c r="V490" s="2" t="s">
        <v>32</v>
      </c>
      <c r="W490" s="27">
        <v>45406</v>
      </c>
      <c r="X490" s="70">
        <v>20</v>
      </c>
      <c r="Z490" s="2" t="s">
        <v>54</v>
      </c>
      <c r="AA490" s="2" t="s">
        <v>54</v>
      </c>
      <c r="AB490" s="27">
        <v>45406</v>
      </c>
      <c r="AC490" s="70">
        <v>0</v>
      </c>
    </row>
    <row r="491" spans="1:29" x14ac:dyDescent="0.35">
      <c r="A491" s="2" t="s">
        <v>42</v>
      </c>
      <c r="B491" s="2" t="s">
        <v>23</v>
      </c>
      <c r="C491" s="27">
        <v>45407</v>
      </c>
      <c r="D491" s="70">
        <v>23.6</v>
      </c>
      <c r="F491" s="2" t="s">
        <v>67</v>
      </c>
      <c r="G491" s="2" t="s">
        <v>52</v>
      </c>
      <c r="H491" s="27">
        <v>45407</v>
      </c>
      <c r="I491" s="70">
        <v>9.1</v>
      </c>
      <c r="K491" s="2" t="s">
        <v>53</v>
      </c>
      <c r="L491" s="2" t="s">
        <v>52</v>
      </c>
      <c r="M491" s="27">
        <v>45407</v>
      </c>
      <c r="N491" s="70">
        <v>6.6</v>
      </c>
      <c r="P491" s="2" t="s">
        <v>37</v>
      </c>
      <c r="Q491" s="2" t="s">
        <v>32</v>
      </c>
      <c r="R491" s="27">
        <v>45407</v>
      </c>
      <c r="S491" s="70">
        <v>51</v>
      </c>
      <c r="U491" s="2" t="s">
        <v>33</v>
      </c>
      <c r="V491" s="2" t="s">
        <v>32</v>
      </c>
      <c r="W491" s="27">
        <v>45407</v>
      </c>
      <c r="X491" s="70">
        <v>35</v>
      </c>
      <c r="Z491" s="2" t="s">
        <v>54</v>
      </c>
      <c r="AA491" s="2" t="s">
        <v>54</v>
      </c>
      <c r="AB491" s="27">
        <v>45407</v>
      </c>
      <c r="AC491" s="70">
        <v>2.8</v>
      </c>
    </row>
    <row r="492" spans="1:29" x14ac:dyDescent="0.35">
      <c r="A492" s="2" t="s">
        <v>76</v>
      </c>
      <c r="B492" s="2" t="s">
        <v>23</v>
      </c>
      <c r="C492" s="27">
        <v>45394</v>
      </c>
      <c r="D492" s="70">
        <v>27.1</v>
      </c>
      <c r="F492" s="2" t="s">
        <v>42</v>
      </c>
      <c r="G492" s="2" t="s">
        <v>23</v>
      </c>
      <c r="H492" s="27">
        <v>45394</v>
      </c>
      <c r="I492" s="70">
        <v>11</v>
      </c>
      <c r="K492" s="2" t="s">
        <v>37</v>
      </c>
      <c r="L492" s="2" t="s">
        <v>32</v>
      </c>
      <c r="M492" s="27">
        <v>45394</v>
      </c>
      <c r="N492" s="70">
        <v>7.9</v>
      </c>
      <c r="P492" s="2" t="s">
        <v>48</v>
      </c>
      <c r="Q492" s="2" t="s">
        <v>21</v>
      </c>
      <c r="R492" s="27">
        <v>45394</v>
      </c>
      <c r="S492" s="70">
        <v>28</v>
      </c>
      <c r="U492" s="2" t="s">
        <v>73</v>
      </c>
      <c r="V492" s="2" t="s">
        <v>27</v>
      </c>
      <c r="W492" s="27">
        <v>45394</v>
      </c>
      <c r="X492" s="70">
        <v>27</v>
      </c>
      <c r="Z492" s="2" t="s">
        <v>67</v>
      </c>
      <c r="AA492" s="2" t="s">
        <v>52</v>
      </c>
      <c r="AB492" s="27">
        <v>45394</v>
      </c>
      <c r="AC492" s="70">
        <v>0</v>
      </c>
    </row>
    <row r="493" spans="1:29" x14ac:dyDescent="0.35">
      <c r="A493" s="2" t="s">
        <v>76</v>
      </c>
      <c r="B493" s="2" t="s">
        <v>23</v>
      </c>
      <c r="C493" s="27">
        <v>45395</v>
      </c>
      <c r="D493" s="70">
        <v>29</v>
      </c>
      <c r="F493" s="2" t="s">
        <v>42</v>
      </c>
      <c r="G493" s="2" t="s">
        <v>23</v>
      </c>
      <c r="H493" s="27">
        <v>45395</v>
      </c>
      <c r="I493" s="70">
        <v>11.2</v>
      </c>
      <c r="K493" s="2" t="s">
        <v>37</v>
      </c>
      <c r="L493" s="2" t="s">
        <v>32</v>
      </c>
      <c r="M493" s="27">
        <v>45395</v>
      </c>
      <c r="N493" s="70">
        <v>7.7</v>
      </c>
      <c r="P493" s="2" t="s">
        <v>48</v>
      </c>
      <c r="Q493" s="2" t="s">
        <v>21</v>
      </c>
      <c r="R493" s="27">
        <v>45395</v>
      </c>
      <c r="S493" s="70">
        <v>28</v>
      </c>
      <c r="U493" s="2" t="s">
        <v>73</v>
      </c>
      <c r="V493" s="2" t="s">
        <v>27</v>
      </c>
      <c r="W493" s="27">
        <v>45395</v>
      </c>
      <c r="X493" s="70">
        <v>20</v>
      </c>
      <c r="Z493" s="2" t="s">
        <v>67</v>
      </c>
      <c r="AA493" s="2" t="s">
        <v>52</v>
      </c>
      <c r="AB493" s="27">
        <v>45395</v>
      </c>
      <c r="AC493" s="70">
        <v>0</v>
      </c>
    </row>
    <row r="494" spans="1:29" x14ac:dyDescent="0.35">
      <c r="A494" s="2" t="s">
        <v>76</v>
      </c>
      <c r="B494" s="2" t="s">
        <v>23</v>
      </c>
      <c r="C494" s="27">
        <v>45396</v>
      </c>
      <c r="D494" s="70">
        <v>29.1</v>
      </c>
      <c r="F494" s="2" t="s">
        <v>42</v>
      </c>
      <c r="G494" s="2" t="s">
        <v>23</v>
      </c>
      <c r="H494" s="27">
        <v>45396</v>
      </c>
      <c r="I494" s="70">
        <v>13</v>
      </c>
      <c r="K494" s="2" t="s">
        <v>37</v>
      </c>
      <c r="L494" s="2" t="s">
        <v>32</v>
      </c>
      <c r="M494" s="27">
        <v>45396</v>
      </c>
      <c r="N494" s="70">
        <v>9</v>
      </c>
      <c r="P494" s="2" t="s">
        <v>48</v>
      </c>
      <c r="Q494" s="2" t="s">
        <v>21</v>
      </c>
      <c r="R494" s="27">
        <v>45396</v>
      </c>
      <c r="S494" s="70">
        <v>34</v>
      </c>
      <c r="U494" s="2" t="s">
        <v>73</v>
      </c>
      <c r="V494" s="2" t="s">
        <v>27</v>
      </c>
      <c r="W494" s="27">
        <v>45396</v>
      </c>
      <c r="X494" s="70">
        <v>22</v>
      </c>
      <c r="Z494" s="2" t="s">
        <v>67</v>
      </c>
      <c r="AA494" s="2" t="s">
        <v>52</v>
      </c>
      <c r="AB494" s="27">
        <v>45396</v>
      </c>
      <c r="AC494" s="70">
        <v>0</v>
      </c>
    </row>
    <row r="495" spans="1:29" x14ac:dyDescent="0.35">
      <c r="A495" s="2" t="s">
        <v>76</v>
      </c>
      <c r="B495" s="2" t="s">
        <v>23</v>
      </c>
      <c r="C495" s="27">
        <v>45397</v>
      </c>
      <c r="D495" s="70">
        <v>30.3</v>
      </c>
      <c r="F495" s="2" t="s">
        <v>42</v>
      </c>
      <c r="G495" s="2" t="s">
        <v>23</v>
      </c>
      <c r="H495" s="27">
        <v>45397</v>
      </c>
      <c r="I495" s="70">
        <v>12.1</v>
      </c>
      <c r="K495" s="2" t="s">
        <v>37</v>
      </c>
      <c r="L495" s="2" t="s">
        <v>32</v>
      </c>
      <c r="M495" s="27">
        <v>45397</v>
      </c>
      <c r="N495" s="70">
        <v>11.6</v>
      </c>
      <c r="P495" s="2" t="s">
        <v>48</v>
      </c>
      <c r="Q495" s="2" t="s">
        <v>21</v>
      </c>
      <c r="R495" s="27">
        <v>45397</v>
      </c>
      <c r="S495" s="70">
        <v>36</v>
      </c>
      <c r="U495" s="2" t="s">
        <v>73</v>
      </c>
      <c r="V495" s="2" t="s">
        <v>27</v>
      </c>
      <c r="W495" s="27">
        <v>45397</v>
      </c>
      <c r="X495" s="70">
        <v>19</v>
      </c>
      <c r="Z495" s="2" t="s">
        <v>67</v>
      </c>
      <c r="AA495" s="2" t="s">
        <v>52</v>
      </c>
      <c r="AB495" s="27">
        <v>45397</v>
      </c>
      <c r="AC495" s="70">
        <v>0</v>
      </c>
    </row>
    <row r="496" spans="1:29" x14ac:dyDescent="0.35">
      <c r="A496" s="2" t="s">
        <v>76</v>
      </c>
      <c r="B496" s="2" t="s">
        <v>23</v>
      </c>
      <c r="C496" s="27">
        <v>45398</v>
      </c>
      <c r="D496" s="70">
        <v>29.3</v>
      </c>
      <c r="F496" s="2" t="s">
        <v>42</v>
      </c>
      <c r="G496" s="2" t="s">
        <v>23</v>
      </c>
      <c r="H496" s="27">
        <v>45398</v>
      </c>
      <c r="I496" s="70">
        <v>13.1</v>
      </c>
      <c r="K496" s="2" t="s">
        <v>37</v>
      </c>
      <c r="L496" s="2" t="s">
        <v>32</v>
      </c>
      <c r="M496" s="27">
        <v>45398</v>
      </c>
      <c r="N496" s="70">
        <v>8</v>
      </c>
      <c r="P496" s="2" t="s">
        <v>48</v>
      </c>
      <c r="Q496" s="2" t="s">
        <v>21</v>
      </c>
      <c r="R496" s="27">
        <v>45398</v>
      </c>
      <c r="S496" s="70">
        <v>57</v>
      </c>
      <c r="U496" s="2" t="s">
        <v>73</v>
      </c>
      <c r="V496" s="2" t="s">
        <v>27</v>
      </c>
      <c r="W496" s="27">
        <v>45398</v>
      </c>
      <c r="X496" s="70">
        <v>19</v>
      </c>
      <c r="Z496" s="2" t="s">
        <v>67</v>
      </c>
      <c r="AA496" s="2" t="s">
        <v>52</v>
      </c>
      <c r="AB496" s="27">
        <v>45398</v>
      </c>
      <c r="AC496" s="70">
        <v>0</v>
      </c>
    </row>
    <row r="497" spans="1:29" x14ac:dyDescent="0.35">
      <c r="A497" s="2" t="s">
        <v>76</v>
      </c>
      <c r="B497" s="2" t="s">
        <v>23</v>
      </c>
      <c r="C497" s="27">
        <v>45399</v>
      </c>
      <c r="D497" s="70">
        <v>25.4</v>
      </c>
      <c r="F497" s="2" t="s">
        <v>42</v>
      </c>
      <c r="G497" s="2" t="s">
        <v>23</v>
      </c>
      <c r="H497" s="27">
        <v>45399</v>
      </c>
      <c r="I497" s="70">
        <v>14.5</v>
      </c>
      <c r="K497" s="2" t="s">
        <v>37</v>
      </c>
      <c r="L497" s="2" t="s">
        <v>32</v>
      </c>
      <c r="M497" s="27">
        <v>45399</v>
      </c>
      <c r="N497" s="70">
        <v>6.8</v>
      </c>
      <c r="P497" s="2" t="s">
        <v>48</v>
      </c>
      <c r="Q497" s="2" t="s">
        <v>21</v>
      </c>
      <c r="R497" s="27">
        <v>45399</v>
      </c>
      <c r="S497" s="70">
        <v>52</v>
      </c>
      <c r="U497" s="2" t="s">
        <v>73</v>
      </c>
      <c r="V497" s="2" t="s">
        <v>27</v>
      </c>
      <c r="W497" s="27">
        <v>45399</v>
      </c>
      <c r="X497" s="70">
        <v>24</v>
      </c>
      <c r="Z497" s="2" t="s">
        <v>67</v>
      </c>
      <c r="AA497" s="2" t="s">
        <v>52</v>
      </c>
      <c r="AB497" s="27">
        <v>45399</v>
      </c>
      <c r="AC497" s="70">
        <v>0</v>
      </c>
    </row>
    <row r="498" spans="1:29" x14ac:dyDescent="0.35">
      <c r="A498" s="2" t="s">
        <v>76</v>
      </c>
      <c r="B498" s="2" t="s">
        <v>23</v>
      </c>
      <c r="C498" s="27">
        <v>45400</v>
      </c>
      <c r="D498" s="70">
        <v>25.6</v>
      </c>
      <c r="F498" s="2" t="s">
        <v>42</v>
      </c>
      <c r="G498" s="2" t="s">
        <v>23</v>
      </c>
      <c r="H498" s="27">
        <v>45400</v>
      </c>
      <c r="I498" s="70">
        <v>13.3</v>
      </c>
      <c r="K498" s="2" t="s">
        <v>37</v>
      </c>
      <c r="L498" s="2" t="s">
        <v>32</v>
      </c>
      <c r="M498" s="27">
        <v>45400</v>
      </c>
      <c r="N498" s="70">
        <v>6.3</v>
      </c>
      <c r="P498" s="2" t="s">
        <v>48</v>
      </c>
      <c r="Q498" s="2" t="s">
        <v>21</v>
      </c>
      <c r="R498" s="27">
        <v>45400</v>
      </c>
      <c r="S498" s="70">
        <v>51</v>
      </c>
      <c r="U498" s="2" t="s">
        <v>73</v>
      </c>
      <c r="V498" s="2" t="s">
        <v>27</v>
      </c>
      <c r="W498" s="27">
        <v>45400</v>
      </c>
      <c r="X498" s="70">
        <v>21</v>
      </c>
      <c r="Z498" s="2" t="s">
        <v>67</v>
      </c>
      <c r="AA498" s="2" t="s">
        <v>52</v>
      </c>
      <c r="AB498" s="27">
        <v>45400</v>
      </c>
      <c r="AC498" s="70">
        <v>0</v>
      </c>
    </row>
    <row r="499" spans="1:29" x14ac:dyDescent="0.35">
      <c r="A499" s="2" t="s">
        <v>76</v>
      </c>
      <c r="B499" s="2" t="s">
        <v>23</v>
      </c>
      <c r="C499" s="27">
        <v>45401</v>
      </c>
      <c r="D499" s="70">
        <v>25.1</v>
      </c>
      <c r="F499" s="2" t="s">
        <v>42</v>
      </c>
      <c r="G499" s="2" t="s">
        <v>23</v>
      </c>
      <c r="H499" s="27">
        <v>45401</v>
      </c>
      <c r="I499" s="70">
        <v>10.199999999999999</v>
      </c>
      <c r="K499" s="2" t="s">
        <v>37</v>
      </c>
      <c r="L499" s="2" t="s">
        <v>32</v>
      </c>
      <c r="M499" s="27">
        <v>45401</v>
      </c>
      <c r="N499" s="70">
        <v>4.0999999999999996</v>
      </c>
      <c r="P499" s="2" t="s">
        <v>48</v>
      </c>
      <c r="Q499" s="2" t="s">
        <v>21</v>
      </c>
      <c r="R499" s="27">
        <v>45401</v>
      </c>
      <c r="S499" s="70">
        <v>32</v>
      </c>
      <c r="U499" s="2" t="s">
        <v>73</v>
      </c>
      <c r="V499" s="2" t="s">
        <v>27</v>
      </c>
      <c r="W499" s="27">
        <v>45401</v>
      </c>
      <c r="X499" s="70">
        <v>35</v>
      </c>
      <c r="Z499" s="2" t="s">
        <v>67</v>
      </c>
      <c r="AA499" s="2" t="s">
        <v>52</v>
      </c>
      <c r="AB499" s="27">
        <v>45401</v>
      </c>
      <c r="AC499" s="70">
        <v>0</v>
      </c>
    </row>
    <row r="500" spans="1:29" x14ac:dyDescent="0.35">
      <c r="A500" s="2" t="s">
        <v>76</v>
      </c>
      <c r="B500" s="2" t="s">
        <v>23</v>
      </c>
      <c r="C500" s="27">
        <v>45402</v>
      </c>
      <c r="D500" s="70">
        <v>26.4</v>
      </c>
      <c r="F500" s="2" t="s">
        <v>42</v>
      </c>
      <c r="G500" s="2" t="s">
        <v>23</v>
      </c>
      <c r="H500" s="27">
        <v>45402</v>
      </c>
      <c r="I500" s="70">
        <v>12.1</v>
      </c>
      <c r="K500" s="2" t="s">
        <v>37</v>
      </c>
      <c r="L500" s="2" t="s">
        <v>32</v>
      </c>
      <c r="M500" s="27">
        <v>45402</v>
      </c>
      <c r="N500" s="70">
        <v>9.5</v>
      </c>
      <c r="P500" s="2" t="s">
        <v>48</v>
      </c>
      <c r="Q500" s="2" t="s">
        <v>21</v>
      </c>
      <c r="R500" s="27">
        <v>45402</v>
      </c>
      <c r="S500" s="70">
        <v>37</v>
      </c>
      <c r="U500" s="2" t="s">
        <v>73</v>
      </c>
      <c r="V500" s="2" t="s">
        <v>27</v>
      </c>
      <c r="W500" s="27">
        <v>45402</v>
      </c>
      <c r="X500" s="70">
        <v>29</v>
      </c>
      <c r="Z500" s="2" t="s">
        <v>67</v>
      </c>
      <c r="AA500" s="2" t="s">
        <v>52</v>
      </c>
      <c r="AB500" s="27">
        <v>45402</v>
      </c>
      <c r="AC500" s="70">
        <v>0</v>
      </c>
    </row>
    <row r="501" spans="1:29" x14ac:dyDescent="0.35">
      <c r="A501" s="2" t="s">
        <v>76</v>
      </c>
      <c r="B501" s="2" t="s">
        <v>23</v>
      </c>
      <c r="C501" s="27">
        <v>45403</v>
      </c>
      <c r="D501" s="70">
        <v>26.7</v>
      </c>
      <c r="F501" s="2" t="s">
        <v>42</v>
      </c>
      <c r="G501" s="2" t="s">
        <v>23</v>
      </c>
      <c r="H501" s="27">
        <v>45403</v>
      </c>
      <c r="I501" s="70">
        <v>10.199999999999999</v>
      </c>
      <c r="K501" s="2" t="s">
        <v>37</v>
      </c>
      <c r="L501" s="2" t="s">
        <v>32</v>
      </c>
      <c r="M501" s="27">
        <v>45403</v>
      </c>
      <c r="N501" s="70">
        <v>4.4000000000000004</v>
      </c>
      <c r="P501" s="2" t="s">
        <v>48</v>
      </c>
      <c r="Q501" s="2" t="s">
        <v>21</v>
      </c>
      <c r="R501" s="27">
        <v>45403</v>
      </c>
      <c r="S501" s="70">
        <v>39</v>
      </c>
      <c r="U501" s="2" t="s">
        <v>73</v>
      </c>
      <c r="V501" s="2" t="s">
        <v>27</v>
      </c>
      <c r="W501" s="27">
        <v>45403</v>
      </c>
      <c r="X501" s="70">
        <v>26</v>
      </c>
      <c r="Z501" s="2" t="s">
        <v>67</v>
      </c>
      <c r="AA501" s="2" t="s">
        <v>52</v>
      </c>
      <c r="AB501" s="27">
        <v>45403</v>
      </c>
      <c r="AC501" s="70">
        <v>0</v>
      </c>
    </row>
    <row r="502" spans="1:29" x14ac:dyDescent="0.35">
      <c r="A502" s="2" t="s">
        <v>76</v>
      </c>
      <c r="B502" s="2" t="s">
        <v>23</v>
      </c>
      <c r="C502" s="27">
        <v>45404</v>
      </c>
      <c r="D502" s="70">
        <v>23</v>
      </c>
      <c r="F502" s="2" t="s">
        <v>42</v>
      </c>
      <c r="G502" s="2" t="s">
        <v>23</v>
      </c>
      <c r="H502" s="27">
        <v>45404</v>
      </c>
      <c r="I502" s="70">
        <v>11.1</v>
      </c>
      <c r="K502" s="2" t="s">
        <v>37</v>
      </c>
      <c r="L502" s="2" t="s">
        <v>32</v>
      </c>
      <c r="M502" s="27">
        <v>45404</v>
      </c>
      <c r="N502" s="70">
        <v>3</v>
      </c>
      <c r="P502" s="2" t="s">
        <v>48</v>
      </c>
      <c r="Q502" s="2" t="s">
        <v>21</v>
      </c>
      <c r="R502" s="27">
        <v>45404</v>
      </c>
      <c r="S502" s="70">
        <v>46</v>
      </c>
      <c r="U502" s="2" t="s">
        <v>73</v>
      </c>
      <c r="V502" s="2" t="s">
        <v>27</v>
      </c>
      <c r="W502" s="27">
        <v>45404</v>
      </c>
      <c r="X502" s="70">
        <v>21</v>
      </c>
      <c r="Z502" s="2" t="s">
        <v>67</v>
      </c>
      <c r="AA502" s="2" t="s">
        <v>52</v>
      </c>
      <c r="AB502" s="27">
        <v>45404</v>
      </c>
      <c r="AC502" s="70">
        <v>0</v>
      </c>
    </row>
    <row r="503" spans="1:29" x14ac:dyDescent="0.35">
      <c r="A503" s="2" t="s">
        <v>76</v>
      </c>
      <c r="B503" s="2" t="s">
        <v>23</v>
      </c>
      <c r="C503" s="27">
        <v>45405</v>
      </c>
      <c r="D503" s="70">
        <v>20.7</v>
      </c>
      <c r="F503" s="2" t="s">
        <v>42</v>
      </c>
      <c r="G503" s="2" t="s">
        <v>23</v>
      </c>
      <c r="H503" s="27">
        <v>45405</v>
      </c>
      <c r="I503" s="70">
        <v>6.7</v>
      </c>
      <c r="K503" s="2" t="s">
        <v>37</v>
      </c>
      <c r="L503" s="2" t="s">
        <v>32</v>
      </c>
      <c r="M503" s="27">
        <v>45405</v>
      </c>
      <c r="N503" s="70">
        <v>1.2</v>
      </c>
      <c r="P503" s="2" t="s">
        <v>48</v>
      </c>
      <c r="Q503" s="2" t="s">
        <v>21</v>
      </c>
      <c r="R503" s="27">
        <v>45405</v>
      </c>
      <c r="S503" s="70">
        <v>48</v>
      </c>
      <c r="U503" s="2" t="s">
        <v>73</v>
      </c>
      <c r="V503" s="2" t="s">
        <v>27</v>
      </c>
      <c r="W503" s="27">
        <v>45405</v>
      </c>
      <c r="X503" s="70">
        <v>25</v>
      </c>
      <c r="Z503" s="2" t="s">
        <v>67</v>
      </c>
      <c r="AA503" s="2" t="s">
        <v>52</v>
      </c>
      <c r="AB503" s="27">
        <v>45405</v>
      </c>
      <c r="AC503" s="70">
        <v>0</v>
      </c>
    </row>
    <row r="504" spans="1:29" x14ac:dyDescent="0.35">
      <c r="A504" s="2" t="s">
        <v>76</v>
      </c>
      <c r="B504" s="2" t="s">
        <v>23</v>
      </c>
      <c r="C504" s="27">
        <v>45406</v>
      </c>
      <c r="D504" s="70">
        <v>21.6</v>
      </c>
      <c r="F504" s="2" t="s">
        <v>42</v>
      </c>
      <c r="G504" s="2" t="s">
        <v>23</v>
      </c>
      <c r="H504" s="27">
        <v>45406</v>
      </c>
      <c r="I504" s="70">
        <v>7.4</v>
      </c>
      <c r="K504" s="2" t="s">
        <v>37</v>
      </c>
      <c r="L504" s="2" t="s">
        <v>32</v>
      </c>
      <c r="M504" s="27">
        <v>45406</v>
      </c>
      <c r="N504" s="70">
        <v>3.1</v>
      </c>
      <c r="P504" s="2" t="s">
        <v>48</v>
      </c>
      <c r="Q504" s="2" t="s">
        <v>21</v>
      </c>
      <c r="R504" s="27">
        <v>45406</v>
      </c>
      <c r="S504" s="70">
        <v>45</v>
      </c>
      <c r="U504" s="2" t="s">
        <v>73</v>
      </c>
      <c r="V504" s="2" t="s">
        <v>27</v>
      </c>
      <c r="W504" s="27">
        <v>45406</v>
      </c>
      <c r="X504" s="70">
        <v>26</v>
      </c>
      <c r="Z504" s="2" t="s">
        <v>67</v>
      </c>
      <c r="AA504" s="2" t="s">
        <v>52</v>
      </c>
      <c r="AB504" s="27">
        <v>45406</v>
      </c>
      <c r="AC504" s="70">
        <v>0.2</v>
      </c>
    </row>
    <row r="505" spans="1:29" x14ac:dyDescent="0.35">
      <c r="A505" s="2" t="s">
        <v>76</v>
      </c>
      <c r="B505" s="2" t="s">
        <v>23</v>
      </c>
      <c r="C505" s="27">
        <v>45407</v>
      </c>
      <c r="D505" s="70">
        <v>24.2</v>
      </c>
      <c r="F505" s="2" t="s">
        <v>42</v>
      </c>
      <c r="G505" s="2" t="s">
        <v>23</v>
      </c>
      <c r="H505" s="27">
        <v>45407</v>
      </c>
      <c r="I505" s="70">
        <v>6.8</v>
      </c>
      <c r="K505" s="2" t="s">
        <v>37</v>
      </c>
      <c r="L505" s="2" t="s">
        <v>32</v>
      </c>
      <c r="M505" s="27">
        <v>45407</v>
      </c>
      <c r="N505" s="70">
        <v>5.4</v>
      </c>
      <c r="P505" s="2" t="s">
        <v>48</v>
      </c>
      <c r="Q505" s="2" t="s">
        <v>21</v>
      </c>
      <c r="R505" s="27">
        <v>45407</v>
      </c>
      <c r="S505" s="70">
        <v>33</v>
      </c>
      <c r="U505" s="2" t="s">
        <v>73</v>
      </c>
      <c r="V505" s="2" t="s">
        <v>27</v>
      </c>
      <c r="W505" s="27">
        <v>45407</v>
      </c>
      <c r="X505" s="70">
        <v>30</v>
      </c>
      <c r="Z505" s="2" t="s">
        <v>67</v>
      </c>
      <c r="AA505" s="2" t="s">
        <v>52</v>
      </c>
      <c r="AB505" s="27">
        <v>45407</v>
      </c>
      <c r="AC505" s="70">
        <v>3.4</v>
      </c>
    </row>
    <row r="506" spans="1:29" x14ac:dyDescent="0.35">
      <c r="A506" s="2" t="s">
        <v>61</v>
      </c>
      <c r="B506" s="2" t="s">
        <v>60</v>
      </c>
      <c r="C506" s="27">
        <v>45394</v>
      </c>
      <c r="D506" s="70">
        <v>26.9</v>
      </c>
      <c r="F506" s="2" t="s">
        <v>24</v>
      </c>
      <c r="G506" s="2" t="s">
        <v>23</v>
      </c>
      <c r="H506" s="27">
        <v>45394</v>
      </c>
      <c r="I506" s="70">
        <v>9.3000000000000007</v>
      </c>
      <c r="K506" s="2" t="s">
        <v>48</v>
      </c>
      <c r="L506" s="2" t="s">
        <v>21</v>
      </c>
      <c r="M506" s="27">
        <v>45394</v>
      </c>
      <c r="N506" s="70">
        <v>4.7</v>
      </c>
      <c r="P506" s="2" t="s">
        <v>31</v>
      </c>
      <c r="Q506" s="2" t="s">
        <v>30</v>
      </c>
      <c r="R506" s="27">
        <v>45394</v>
      </c>
      <c r="S506" s="70">
        <v>34</v>
      </c>
      <c r="U506" s="2" t="s">
        <v>61</v>
      </c>
      <c r="V506" s="2" t="s">
        <v>60</v>
      </c>
      <c r="W506" s="27">
        <v>45394</v>
      </c>
      <c r="X506" s="70">
        <v>21</v>
      </c>
      <c r="Z506" s="2" t="s">
        <v>69</v>
      </c>
      <c r="AA506" s="2" t="s">
        <v>52</v>
      </c>
      <c r="AB506" s="27">
        <v>45394</v>
      </c>
      <c r="AC506" s="70">
        <v>0</v>
      </c>
    </row>
    <row r="507" spans="1:29" x14ac:dyDescent="0.35">
      <c r="A507" s="2" t="s">
        <v>61</v>
      </c>
      <c r="B507" s="2" t="s">
        <v>60</v>
      </c>
      <c r="C507" s="27">
        <v>45395</v>
      </c>
      <c r="D507" s="70">
        <v>29.5</v>
      </c>
      <c r="F507" s="2" t="s">
        <v>24</v>
      </c>
      <c r="G507" s="2" t="s">
        <v>23</v>
      </c>
      <c r="H507" s="27">
        <v>45395</v>
      </c>
      <c r="I507" s="70">
        <v>10.5</v>
      </c>
      <c r="K507" s="2" t="s">
        <v>48</v>
      </c>
      <c r="L507" s="2" t="s">
        <v>21</v>
      </c>
      <c r="M507" s="27">
        <v>45395</v>
      </c>
      <c r="N507" s="70">
        <v>7.2</v>
      </c>
      <c r="P507" s="2" t="s">
        <v>31</v>
      </c>
      <c r="Q507" s="2" t="s">
        <v>30</v>
      </c>
      <c r="R507" s="27">
        <v>45395</v>
      </c>
      <c r="S507" s="70">
        <v>36</v>
      </c>
      <c r="U507" s="2" t="s">
        <v>61</v>
      </c>
      <c r="V507" s="2" t="s">
        <v>60</v>
      </c>
      <c r="W507" s="27">
        <v>45395</v>
      </c>
      <c r="X507" s="70">
        <v>15</v>
      </c>
      <c r="Z507" s="2" t="s">
        <v>69</v>
      </c>
      <c r="AA507" s="2" t="s">
        <v>52</v>
      </c>
      <c r="AB507" s="27">
        <v>45395</v>
      </c>
      <c r="AC507" s="70">
        <v>0</v>
      </c>
    </row>
    <row r="508" spans="1:29" x14ac:dyDescent="0.35">
      <c r="A508" s="2" t="s">
        <v>61</v>
      </c>
      <c r="B508" s="2" t="s">
        <v>60</v>
      </c>
      <c r="C508" s="27">
        <v>45396</v>
      </c>
      <c r="D508" s="70">
        <v>28.7</v>
      </c>
      <c r="F508" s="2" t="s">
        <v>24</v>
      </c>
      <c r="G508" s="2" t="s">
        <v>23</v>
      </c>
      <c r="H508" s="27">
        <v>45396</v>
      </c>
      <c r="I508" s="70">
        <v>10.3</v>
      </c>
      <c r="K508" s="2" t="s">
        <v>48</v>
      </c>
      <c r="L508" s="2" t="s">
        <v>21</v>
      </c>
      <c r="M508" s="27">
        <v>45396</v>
      </c>
      <c r="N508" s="70">
        <v>8</v>
      </c>
      <c r="P508" s="2" t="s">
        <v>31</v>
      </c>
      <c r="Q508" s="2" t="s">
        <v>30</v>
      </c>
      <c r="R508" s="27">
        <v>45396</v>
      </c>
      <c r="S508" s="70">
        <v>31</v>
      </c>
      <c r="U508" s="2" t="s">
        <v>61</v>
      </c>
      <c r="V508" s="2" t="s">
        <v>60</v>
      </c>
      <c r="W508" s="27">
        <v>45396</v>
      </c>
      <c r="X508" s="70">
        <v>21</v>
      </c>
      <c r="Z508" s="2" t="s">
        <v>69</v>
      </c>
      <c r="AA508" s="2" t="s">
        <v>52</v>
      </c>
      <c r="AB508" s="27">
        <v>45396</v>
      </c>
      <c r="AC508" s="70">
        <v>0</v>
      </c>
    </row>
    <row r="509" spans="1:29" x14ac:dyDescent="0.35">
      <c r="A509" s="2" t="s">
        <v>61</v>
      </c>
      <c r="B509" s="2" t="s">
        <v>60</v>
      </c>
      <c r="C509" s="27">
        <v>45397</v>
      </c>
      <c r="D509" s="70">
        <v>30.3</v>
      </c>
      <c r="F509" s="2" t="s">
        <v>24</v>
      </c>
      <c r="G509" s="2" t="s">
        <v>23</v>
      </c>
      <c r="H509" s="27">
        <v>45397</v>
      </c>
      <c r="I509" s="70">
        <v>12.3</v>
      </c>
      <c r="K509" s="2" t="s">
        <v>48</v>
      </c>
      <c r="L509" s="2" t="s">
        <v>21</v>
      </c>
      <c r="M509" s="27">
        <v>45397</v>
      </c>
      <c r="N509" s="70">
        <v>9</v>
      </c>
      <c r="P509" s="2" t="s">
        <v>31</v>
      </c>
      <c r="Q509" s="2" t="s">
        <v>30</v>
      </c>
      <c r="R509" s="27">
        <v>45397</v>
      </c>
      <c r="S509" s="70">
        <v>37</v>
      </c>
      <c r="U509" s="2" t="s">
        <v>61</v>
      </c>
      <c r="V509" s="2" t="s">
        <v>60</v>
      </c>
      <c r="W509" s="27">
        <v>45397</v>
      </c>
      <c r="X509" s="70">
        <v>35</v>
      </c>
      <c r="Z509" s="2" t="s">
        <v>69</v>
      </c>
      <c r="AA509" s="2" t="s">
        <v>52</v>
      </c>
      <c r="AB509" s="27">
        <v>45397</v>
      </c>
      <c r="AC509" s="70">
        <v>0</v>
      </c>
    </row>
    <row r="510" spans="1:29" x14ac:dyDescent="0.35">
      <c r="A510" s="2" t="s">
        <v>61</v>
      </c>
      <c r="B510" s="2" t="s">
        <v>60</v>
      </c>
      <c r="C510" s="27">
        <v>45398</v>
      </c>
      <c r="D510" s="70">
        <v>28.5</v>
      </c>
      <c r="F510" s="2" t="s">
        <v>24</v>
      </c>
      <c r="G510" s="2" t="s">
        <v>23</v>
      </c>
      <c r="H510" s="27">
        <v>45398</v>
      </c>
      <c r="I510" s="70">
        <v>14.4</v>
      </c>
      <c r="K510" s="2" t="s">
        <v>48</v>
      </c>
      <c r="L510" s="2" t="s">
        <v>21</v>
      </c>
      <c r="M510" s="27">
        <v>45398</v>
      </c>
      <c r="N510" s="70">
        <v>7.1</v>
      </c>
      <c r="P510" s="2" t="s">
        <v>31</v>
      </c>
      <c r="Q510" s="2" t="s">
        <v>30</v>
      </c>
      <c r="R510" s="27">
        <v>45398</v>
      </c>
      <c r="S510" s="70">
        <v>37</v>
      </c>
      <c r="U510" s="2" t="s">
        <v>61</v>
      </c>
      <c r="V510" s="2" t="s">
        <v>60</v>
      </c>
      <c r="W510" s="27">
        <v>45398</v>
      </c>
      <c r="X510" s="70">
        <v>31</v>
      </c>
      <c r="Z510" s="2" t="s">
        <v>69</v>
      </c>
      <c r="AA510" s="2" t="s">
        <v>52</v>
      </c>
      <c r="AB510" s="27">
        <v>45398</v>
      </c>
      <c r="AC510" s="70">
        <v>0</v>
      </c>
    </row>
    <row r="511" spans="1:29" x14ac:dyDescent="0.35">
      <c r="A511" s="2" t="s">
        <v>61</v>
      </c>
      <c r="B511" s="2" t="s">
        <v>60</v>
      </c>
      <c r="C511" s="27">
        <v>45399</v>
      </c>
      <c r="D511" s="70">
        <v>24.3</v>
      </c>
      <c r="F511" s="2" t="s">
        <v>24</v>
      </c>
      <c r="G511" s="2" t="s">
        <v>23</v>
      </c>
      <c r="H511" s="27">
        <v>45399</v>
      </c>
      <c r="I511" s="70">
        <v>12.6</v>
      </c>
      <c r="K511" s="2" t="s">
        <v>48</v>
      </c>
      <c r="L511" s="2" t="s">
        <v>21</v>
      </c>
      <c r="M511" s="27">
        <v>45399</v>
      </c>
      <c r="N511" s="70">
        <v>6.6</v>
      </c>
      <c r="P511" s="2" t="s">
        <v>31</v>
      </c>
      <c r="Q511" s="2" t="s">
        <v>30</v>
      </c>
      <c r="R511" s="27">
        <v>45399</v>
      </c>
      <c r="S511" s="70">
        <v>39</v>
      </c>
      <c r="U511" s="2" t="s">
        <v>61</v>
      </c>
      <c r="V511" s="2" t="s">
        <v>60</v>
      </c>
      <c r="W511" s="27">
        <v>45399</v>
      </c>
      <c r="X511" s="70">
        <v>30</v>
      </c>
      <c r="Z511" s="2" t="s">
        <v>69</v>
      </c>
      <c r="AA511" s="2" t="s">
        <v>52</v>
      </c>
      <c r="AB511" s="27">
        <v>45399</v>
      </c>
      <c r="AC511" s="70">
        <v>0</v>
      </c>
    </row>
    <row r="512" spans="1:29" x14ac:dyDescent="0.35">
      <c r="A512" s="2" t="s">
        <v>61</v>
      </c>
      <c r="B512" s="2" t="s">
        <v>60</v>
      </c>
      <c r="C512" s="27">
        <v>45400</v>
      </c>
      <c r="D512" s="70">
        <v>24.2</v>
      </c>
      <c r="F512" s="2" t="s">
        <v>24</v>
      </c>
      <c r="G512" s="2" t="s">
        <v>23</v>
      </c>
      <c r="H512" s="27">
        <v>45400</v>
      </c>
      <c r="I512" s="70">
        <v>10</v>
      </c>
      <c r="K512" s="2" t="s">
        <v>48</v>
      </c>
      <c r="L512" s="2" t="s">
        <v>21</v>
      </c>
      <c r="M512" s="27">
        <v>45400</v>
      </c>
      <c r="N512" s="70">
        <v>5.0999999999999996</v>
      </c>
      <c r="P512" s="2" t="s">
        <v>31</v>
      </c>
      <c r="Q512" s="2" t="s">
        <v>30</v>
      </c>
      <c r="R512" s="27">
        <v>45400</v>
      </c>
      <c r="S512" s="70">
        <v>34</v>
      </c>
      <c r="U512" s="2" t="s">
        <v>61</v>
      </c>
      <c r="V512" s="2" t="s">
        <v>60</v>
      </c>
      <c r="W512" s="27">
        <v>45400</v>
      </c>
      <c r="X512" s="70">
        <v>23</v>
      </c>
      <c r="Z512" s="2" t="s">
        <v>69</v>
      </c>
      <c r="AA512" s="2" t="s">
        <v>52</v>
      </c>
      <c r="AB512" s="27">
        <v>45400</v>
      </c>
      <c r="AC512" s="70">
        <v>0</v>
      </c>
    </row>
    <row r="513" spans="1:29" x14ac:dyDescent="0.35">
      <c r="A513" s="2" t="s">
        <v>61</v>
      </c>
      <c r="B513" s="2" t="s">
        <v>60</v>
      </c>
      <c r="C513" s="27">
        <v>45401</v>
      </c>
      <c r="D513" s="70">
        <v>24.7</v>
      </c>
      <c r="F513" s="2" t="s">
        <v>24</v>
      </c>
      <c r="G513" s="2" t="s">
        <v>23</v>
      </c>
      <c r="H513" s="27">
        <v>45401</v>
      </c>
      <c r="I513" s="70">
        <v>12.4</v>
      </c>
      <c r="K513" s="2" t="s">
        <v>48</v>
      </c>
      <c r="L513" s="2" t="s">
        <v>21</v>
      </c>
      <c r="M513" s="27">
        <v>45401</v>
      </c>
      <c r="N513" s="70">
        <v>1.4</v>
      </c>
      <c r="P513" s="2" t="s">
        <v>31</v>
      </c>
      <c r="Q513" s="2" t="s">
        <v>30</v>
      </c>
      <c r="R513" s="27">
        <v>45401</v>
      </c>
      <c r="S513" s="70">
        <v>45</v>
      </c>
      <c r="U513" s="2" t="s">
        <v>61</v>
      </c>
      <c r="V513" s="2" t="s">
        <v>60</v>
      </c>
      <c r="W513" s="27">
        <v>45401</v>
      </c>
      <c r="X513" s="70">
        <v>26</v>
      </c>
      <c r="Z513" s="2" t="s">
        <v>69</v>
      </c>
      <c r="AA513" s="2" t="s">
        <v>52</v>
      </c>
      <c r="AB513" s="27">
        <v>45401</v>
      </c>
      <c r="AC513" s="70">
        <v>0</v>
      </c>
    </row>
    <row r="514" spans="1:29" x14ac:dyDescent="0.35">
      <c r="A514" s="2" t="s">
        <v>61</v>
      </c>
      <c r="B514" s="2" t="s">
        <v>60</v>
      </c>
      <c r="C514" s="27">
        <v>45402</v>
      </c>
      <c r="D514" s="70">
        <v>26.9</v>
      </c>
      <c r="F514" s="2" t="s">
        <v>24</v>
      </c>
      <c r="G514" s="2" t="s">
        <v>23</v>
      </c>
      <c r="H514" s="27">
        <v>45402</v>
      </c>
      <c r="I514" s="70">
        <v>7.3</v>
      </c>
      <c r="K514" s="2" t="s">
        <v>48</v>
      </c>
      <c r="L514" s="2" t="s">
        <v>21</v>
      </c>
      <c r="M514" s="27">
        <v>45402</v>
      </c>
      <c r="N514" s="70">
        <v>3.4</v>
      </c>
      <c r="P514" s="2" t="s">
        <v>31</v>
      </c>
      <c r="Q514" s="2" t="s">
        <v>30</v>
      </c>
      <c r="R514" s="27">
        <v>45402</v>
      </c>
      <c r="S514" s="70">
        <v>38</v>
      </c>
      <c r="U514" s="2" t="s">
        <v>61</v>
      </c>
      <c r="V514" s="2" t="s">
        <v>60</v>
      </c>
      <c r="W514" s="27">
        <v>45402</v>
      </c>
      <c r="X514" s="70">
        <v>23</v>
      </c>
      <c r="Z514" s="2" t="s">
        <v>69</v>
      </c>
      <c r="AA514" s="2" t="s">
        <v>52</v>
      </c>
      <c r="AB514" s="27">
        <v>45402</v>
      </c>
      <c r="AC514" s="70">
        <v>0</v>
      </c>
    </row>
    <row r="515" spans="1:29" x14ac:dyDescent="0.35">
      <c r="A515" s="2" t="s">
        <v>61</v>
      </c>
      <c r="B515" s="2" t="s">
        <v>60</v>
      </c>
      <c r="C515" s="27">
        <v>45403</v>
      </c>
      <c r="D515" s="70">
        <v>26.2</v>
      </c>
      <c r="F515" s="2" t="s">
        <v>24</v>
      </c>
      <c r="G515" s="2" t="s">
        <v>23</v>
      </c>
      <c r="H515" s="27">
        <v>45403</v>
      </c>
      <c r="I515" s="70">
        <v>6.9</v>
      </c>
      <c r="K515" s="2" t="s">
        <v>48</v>
      </c>
      <c r="L515" s="2" t="s">
        <v>21</v>
      </c>
      <c r="M515" s="27">
        <v>45403</v>
      </c>
      <c r="N515" s="70">
        <v>1.5</v>
      </c>
      <c r="P515" s="2" t="s">
        <v>31</v>
      </c>
      <c r="Q515" s="2" t="s">
        <v>30</v>
      </c>
      <c r="R515" s="27">
        <v>45403</v>
      </c>
      <c r="S515" s="70">
        <v>48</v>
      </c>
      <c r="U515" s="2" t="s">
        <v>61</v>
      </c>
      <c r="V515" s="2" t="s">
        <v>60</v>
      </c>
      <c r="W515" s="27">
        <v>45403</v>
      </c>
      <c r="X515" s="70">
        <v>25</v>
      </c>
      <c r="Z515" s="2" t="s">
        <v>69</v>
      </c>
      <c r="AA515" s="2" t="s">
        <v>52</v>
      </c>
      <c r="AB515" s="27">
        <v>45403</v>
      </c>
      <c r="AC515" s="70">
        <v>0</v>
      </c>
    </row>
    <row r="516" spans="1:29" x14ac:dyDescent="0.35">
      <c r="A516" s="2" t="s">
        <v>61</v>
      </c>
      <c r="B516" s="2" t="s">
        <v>60</v>
      </c>
      <c r="C516" s="27">
        <v>45404</v>
      </c>
      <c r="D516" s="70">
        <v>21.6</v>
      </c>
      <c r="F516" s="2" t="s">
        <v>24</v>
      </c>
      <c r="G516" s="2" t="s">
        <v>23</v>
      </c>
      <c r="H516" s="27">
        <v>45404</v>
      </c>
      <c r="I516" s="70">
        <v>9.1999999999999993</v>
      </c>
      <c r="K516" s="2" t="s">
        <v>48</v>
      </c>
      <c r="L516" s="2" t="s">
        <v>21</v>
      </c>
      <c r="M516" s="27">
        <v>45404</v>
      </c>
      <c r="N516" s="70">
        <v>3</v>
      </c>
      <c r="P516" s="2" t="s">
        <v>31</v>
      </c>
      <c r="Q516" s="2" t="s">
        <v>30</v>
      </c>
      <c r="R516" s="27">
        <v>45404</v>
      </c>
      <c r="S516" s="70">
        <v>56</v>
      </c>
      <c r="U516" s="2" t="s">
        <v>61</v>
      </c>
      <c r="V516" s="2" t="s">
        <v>60</v>
      </c>
      <c r="W516" s="27">
        <v>45404</v>
      </c>
      <c r="X516" s="70">
        <v>30</v>
      </c>
      <c r="Z516" s="2" t="s">
        <v>69</v>
      </c>
      <c r="AA516" s="2" t="s">
        <v>52</v>
      </c>
      <c r="AB516" s="27">
        <v>45404</v>
      </c>
      <c r="AC516" s="70">
        <v>0</v>
      </c>
    </row>
    <row r="517" spans="1:29" x14ac:dyDescent="0.35">
      <c r="A517" s="2" t="s">
        <v>61</v>
      </c>
      <c r="B517" s="2" t="s">
        <v>60</v>
      </c>
      <c r="C517" s="27">
        <v>45405</v>
      </c>
      <c r="D517" s="70">
        <v>20.399999999999999</v>
      </c>
      <c r="F517" s="2" t="s">
        <v>24</v>
      </c>
      <c r="G517" s="2" t="s">
        <v>23</v>
      </c>
      <c r="H517" s="27">
        <v>45405</v>
      </c>
      <c r="I517" s="70">
        <v>7.7</v>
      </c>
      <c r="K517" s="2" t="s">
        <v>48</v>
      </c>
      <c r="L517" s="2" t="s">
        <v>21</v>
      </c>
      <c r="M517" s="27">
        <v>45405</v>
      </c>
      <c r="N517" s="70">
        <v>3.8</v>
      </c>
      <c r="P517" s="2" t="s">
        <v>31</v>
      </c>
      <c r="Q517" s="2" t="s">
        <v>30</v>
      </c>
      <c r="R517" s="27">
        <v>45405</v>
      </c>
      <c r="S517" s="70">
        <v>47</v>
      </c>
      <c r="U517" s="2" t="s">
        <v>61</v>
      </c>
      <c r="V517" s="2" t="s">
        <v>60</v>
      </c>
      <c r="W517" s="27">
        <v>45405</v>
      </c>
      <c r="X517" s="70">
        <v>35</v>
      </c>
      <c r="Z517" s="2" t="s">
        <v>69</v>
      </c>
      <c r="AA517" s="2" t="s">
        <v>52</v>
      </c>
      <c r="AB517" s="27">
        <v>45405</v>
      </c>
      <c r="AC517" s="70">
        <v>0</v>
      </c>
    </row>
    <row r="518" spans="1:29" x14ac:dyDescent="0.35">
      <c r="A518" s="2" t="s">
        <v>61</v>
      </c>
      <c r="B518" s="2" t="s">
        <v>60</v>
      </c>
      <c r="C518" s="27">
        <v>45406</v>
      </c>
      <c r="D518" s="70">
        <v>21.8</v>
      </c>
      <c r="F518" s="2" t="s">
        <v>24</v>
      </c>
      <c r="G518" s="2" t="s">
        <v>23</v>
      </c>
      <c r="H518" s="27">
        <v>45406</v>
      </c>
      <c r="I518" s="70">
        <v>7.3</v>
      </c>
      <c r="K518" s="2" t="s">
        <v>48</v>
      </c>
      <c r="L518" s="2" t="s">
        <v>21</v>
      </c>
      <c r="M518" s="27">
        <v>45406</v>
      </c>
      <c r="N518" s="70">
        <v>2.6</v>
      </c>
      <c r="P518" s="2" t="s">
        <v>31</v>
      </c>
      <c r="Q518" s="2" t="s">
        <v>30</v>
      </c>
      <c r="R518" s="27">
        <v>45406</v>
      </c>
      <c r="S518" s="70">
        <v>42</v>
      </c>
      <c r="U518" s="2" t="s">
        <v>61</v>
      </c>
      <c r="V518" s="2" t="s">
        <v>60</v>
      </c>
      <c r="W518" s="27">
        <v>45406</v>
      </c>
      <c r="X518" s="70">
        <v>31</v>
      </c>
      <c r="Z518" s="2" t="s">
        <v>69</v>
      </c>
      <c r="AA518" s="2" t="s">
        <v>52</v>
      </c>
      <c r="AB518" s="27">
        <v>45406</v>
      </c>
      <c r="AC518" s="70">
        <v>0</v>
      </c>
    </row>
    <row r="519" spans="1:29" x14ac:dyDescent="0.35">
      <c r="A519" s="2" t="s">
        <v>61</v>
      </c>
      <c r="B519" s="2" t="s">
        <v>60</v>
      </c>
      <c r="C519" s="27">
        <v>45407</v>
      </c>
      <c r="D519" s="70">
        <v>23.1</v>
      </c>
      <c r="F519" s="2" t="s">
        <v>24</v>
      </c>
      <c r="G519" s="2" t="s">
        <v>23</v>
      </c>
      <c r="H519" s="27">
        <v>45407</v>
      </c>
      <c r="I519" s="70">
        <v>6.4</v>
      </c>
      <c r="K519" s="2" t="s">
        <v>48</v>
      </c>
      <c r="L519" s="2" t="s">
        <v>21</v>
      </c>
      <c r="M519" s="27">
        <v>45407</v>
      </c>
      <c r="N519" s="70">
        <v>6</v>
      </c>
      <c r="P519" s="2" t="s">
        <v>31</v>
      </c>
      <c r="Q519" s="2" t="s">
        <v>30</v>
      </c>
      <c r="R519" s="27">
        <v>45407</v>
      </c>
      <c r="S519" s="70">
        <v>39</v>
      </c>
      <c r="U519" s="2" t="s">
        <v>61</v>
      </c>
      <c r="V519" s="2" t="s">
        <v>60</v>
      </c>
      <c r="W519" s="27">
        <v>45407</v>
      </c>
      <c r="X519" s="70">
        <v>32</v>
      </c>
      <c r="Z519" s="2" t="s">
        <v>69</v>
      </c>
      <c r="AA519" s="2" t="s">
        <v>52</v>
      </c>
      <c r="AB519" s="27">
        <v>45407</v>
      </c>
      <c r="AC519" s="70">
        <v>3</v>
      </c>
    </row>
    <row r="520" spans="1:29" x14ac:dyDescent="0.35">
      <c r="A520" s="2" t="s">
        <v>37</v>
      </c>
      <c r="B520" s="2" t="s">
        <v>32</v>
      </c>
      <c r="C520" s="27">
        <v>45394</v>
      </c>
      <c r="D520" s="70">
        <v>27.9</v>
      </c>
      <c r="F520" s="2" t="s">
        <v>40</v>
      </c>
      <c r="G520" s="2" t="s">
        <v>25</v>
      </c>
      <c r="H520" s="27">
        <v>45394</v>
      </c>
      <c r="I520" s="70">
        <v>11.9</v>
      </c>
      <c r="K520" s="2" t="s">
        <v>42</v>
      </c>
      <c r="L520" s="2" t="s">
        <v>23</v>
      </c>
      <c r="M520" s="27">
        <v>45394</v>
      </c>
      <c r="N520" s="70">
        <v>4.8</v>
      </c>
      <c r="P520" s="2" t="s">
        <v>65</v>
      </c>
      <c r="Q520" s="2" t="s">
        <v>64</v>
      </c>
      <c r="R520" s="27">
        <v>45394</v>
      </c>
      <c r="S520" s="70">
        <v>48</v>
      </c>
      <c r="U520" s="2" t="s">
        <v>24</v>
      </c>
      <c r="V520" s="2" t="s">
        <v>23</v>
      </c>
      <c r="W520" s="27">
        <v>45394</v>
      </c>
      <c r="X520" s="70">
        <v>21</v>
      </c>
      <c r="Z520" s="2" t="s">
        <v>62</v>
      </c>
      <c r="AA520" s="2" t="s">
        <v>27</v>
      </c>
      <c r="AB520" s="27">
        <v>45394</v>
      </c>
      <c r="AC520" s="70">
        <v>0</v>
      </c>
    </row>
    <row r="521" spans="1:29" x14ac:dyDescent="0.35">
      <c r="A521" s="2" t="s">
        <v>37</v>
      </c>
      <c r="B521" s="2" t="s">
        <v>32</v>
      </c>
      <c r="C521" s="27">
        <v>45395</v>
      </c>
      <c r="D521" s="70">
        <v>29.4</v>
      </c>
      <c r="F521" s="2" t="s">
        <v>40</v>
      </c>
      <c r="G521" s="2" t="s">
        <v>25</v>
      </c>
      <c r="H521" s="27">
        <v>45395</v>
      </c>
      <c r="I521" s="70">
        <v>14.1</v>
      </c>
      <c r="K521" s="2" t="s">
        <v>42</v>
      </c>
      <c r="L521" s="2" t="s">
        <v>23</v>
      </c>
      <c r="M521" s="27">
        <v>45395</v>
      </c>
      <c r="N521" s="70">
        <v>5.8</v>
      </c>
      <c r="P521" s="2" t="s">
        <v>65</v>
      </c>
      <c r="Q521" s="2" t="s">
        <v>64</v>
      </c>
      <c r="R521" s="27">
        <v>45395</v>
      </c>
      <c r="S521" s="70">
        <v>51</v>
      </c>
      <c r="U521" s="2" t="s">
        <v>24</v>
      </c>
      <c r="V521" s="2" t="s">
        <v>23</v>
      </c>
      <c r="W521" s="27">
        <v>45395</v>
      </c>
      <c r="X521" s="70">
        <v>28</v>
      </c>
      <c r="Z521" s="2" t="s">
        <v>62</v>
      </c>
      <c r="AA521" s="2" t="s">
        <v>27</v>
      </c>
      <c r="AB521" s="27">
        <v>45395</v>
      </c>
      <c r="AC521" s="70">
        <v>0</v>
      </c>
    </row>
    <row r="522" spans="1:29" x14ac:dyDescent="0.35">
      <c r="A522" s="2" t="s">
        <v>37</v>
      </c>
      <c r="B522" s="2" t="s">
        <v>32</v>
      </c>
      <c r="C522" s="27">
        <v>45396</v>
      </c>
      <c r="D522" s="70">
        <v>29.1</v>
      </c>
      <c r="F522" s="2" t="s">
        <v>40</v>
      </c>
      <c r="G522" s="2" t="s">
        <v>25</v>
      </c>
      <c r="H522" s="27">
        <v>45396</v>
      </c>
      <c r="I522" s="70">
        <v>14.2</v>
      </c>
      <c r="K522" s="2" t="s">
        <v>42</v>
      </c>
      <c r="L522" s="2" t="s">
        <v>23</v>
      </c>
      <c r="M522" s="27">
        <v>45396</v>
      </c>
      <c r="N522" s="70">
        <v>6.2</v>
      </c>
      <c r="P522" s="2" t="s">
        <v>65</v>
      </c>
      <c r="Q522" s="2" t="s">
        <v>64</v>
      </c>
      <c r="R522" s="27">
        <v>45396</v>
      </c>
      <c r="S522" s="70">
        <v>56</v>
      </c>
      <c r="U522" s="2" t="s">
        <v>24</v>
      </c>
      <c r="V522" s="2" t="s">
        <v>23</v>
      </c>
      <c r="W522" s="27">
        <v>45396</v>
      </c>
      <c r="X522" s="70">
        <v>19</v>
      </c>
      <c r="Z522" s="2" t="s">
        <v>62</v>
      </c>
      <c r="AA522" s="2" t="s">
        <v>27</v>
      </c>
      <c r="AB522" s="27">
        <v>45396</v>
      </c>
      <c r="AC522" s="70">
        <v>0</v>
      </c>
    </row>
    <row r="523" spans="1:29" x14ac:dyDescent="0.35">
      <c r="A523" s="2" t="s">
        <v>37</v>
      </c>
      <c r="B523" s="2" t="s">
        <v>32</v>
      </c>
      <c r="C523" s="27">
        <v>45397</v>
      </c>
      <c r="D523" s="70">
        <v>30.2</v>
      </c>
      <c r="F523" s="2" t="s">
        <v>40</v>
      </c>
      <c r="G523" s="2" t="s">
        <v>25</v>
      </c>
      <c r="H523" s="27">
        <v>45397</v>
      </c>
      <c r="I523" s="70">
        <v>13.9</v>
      </c>
      <c r="K523" s="2" t="s">
        <v>42</v>
      </c>
      <c r="L523" s="2" t="s">
        <v>23</v>
      </c>
      <c r="M523" s="27">
        <v>45397</v>
      </c>
      <c r="N523" s="70">
        <v>8.3000000000000007</v>
      </c>
      <c r="P523" s="2" t="s">
        <v>65</v>
      </c>
      <c r="Q523" s="2" t="s">
        <v>64</v>
      </c>
      <c r="R523" s="27">
        <v>45397</v>
      </c>
      <c r="S523" s="70">
        <v>44</v>
      </c>
      <c r="U523" s="2" t="s">
        <v>24</v>
      </c>
      <c r="V523" s="2" t="s">
        <v>23</v>
      </c>
      <c r="W523" s="27">
        <v>45397</v>
      </c>
      <c r="X523" s="70">
        <v>34</v>
      </c>
      <c r="Z523" s="2" t="s">
        <v>62</v>
      </c>
      <c r="AA523" s="2" t="s">
        <v>27</v>
      </c>
      <c r="AB523" s="27">
        <v>45397</v>
      </c>
      <c r="AC523" s="70">
        <v>0</v>
      </c>
    </row>
    <row r="524" spans="1:29" x14ac:dyDescent="0.35">
      <c r="A524" s="2" t="s">
        <v>37</v>
      </c>
      <c r="B524" s="2" t="s">
        <v>32</v>
      </c>
      <c r="C524" s="27">
        <v>45398</v>
      </c>
      <c r="D524" s="70">
        <v>29.3</v>
      </c>
      <c r="F524" s="2" t="s">
        <v>40</v>
      </c>
      <c r="G524" s="2" t="s">
        <v>25</v>
      </c>
      <c r="H524" s="27">
        <v>45398</v>
      </c>
      <c r="I524" s="70">
        <v>14.3</v>
      </c>
      <c r="K524" s="2" t="s">
        <v>42</v>
      </c>
      <c r="L524" s="2" t="s">
        <v>23</v>
      </c>
      <c r="M524" s="27">
        <v>45398</v>
      </c>
      <c r="N524" s="70">
        <v>8.9</v>
      </c>
      <c r="P524" s="2" t="s">
        <v>65</v>
      </c>
      <c r="Q524" s="2" t="s">
        <v>64</v>
      </c>
      <c r="R524" s="27">
        <v>45398</v>
      </c>
      <c r="S524" s="70">
        <v>55</v>
      </c>
      <c r="U524" s="2" t="s">
        <v>24</v>
      </c>
      <c r="V524" s="2" t="s">
        <v>23</v>
      </c>
      <c r="W524" s="27">
        <v>45398</v>
      </c>
      <c r="X524" s="70">
        <v>28</v>
      </c>
      <c r="Z524" s="2" t="s">
        <v>62</v>
      </c>
      <c r="AA524" s="2" t="s">
        <v>27</v>
      </c>
      <c r="AB524" s="27">
        <v>45398</v>
      </c>
      <c r="AC524" s="70">
        <v>0</v>
      </c>
    </row>
    <row r="525" spans="1:29" x14ac:dyDescent="0.35">
      <c r="A525" s="2" t="s">
        <v>37</v>
      </c>
      <c r="B525" s="2" t="s">
        <v>32</v>
      </c>
      <c r="C525" s="27">
        <v>45399</v>
      </c>
      <c r="D525" s="70">
        <v>26.7</v>
      </c>
      <c r="F525" s="2" t="s">
        <v>40</v>
      </c>
      <c r="G525" s="2" t="s">
        <v>25</v>
      </c>
      <c r="H525" s="27">
        <v>45399</v>
      </c>
      <c r="I525" s="70">
        <v>12.8</v>
      </c>
      <c r="K525" s="2" t="s">
        <v>42</v>
      </c>
      <c r="L525" s="2" t="s">
        <v>23</v>
      </c>
      <c r="M525" s="27">
        <v>45399</v>
      </c>
      <c r="N525" s="70">
        <v>8.4</v>
      </c>
      <c r="P525" s="2" t="s">
        <v>65</v>
      </c>
      <c r="Q525" s="2" t="s">
        <v>64</v>
      </c>
      <c r="R525" s="27">
        <v>45399</v>
      </c>
      <c r="S525" s="70">
        <v>44</v>
      </c>
      <c r="U525" s="2" t="s">
        <v>24</v>
      </c>
      <c r="V525" s="2" t="s">
        <v>23</v>
      </c>
      <c r="W525" s="27">
        <v>45399</v>
      </c>
      <c r="X525" s="70">
        <v>23</v>
      </c>
      <c r="Z525" s="2" t="s">
        <v>62</v>
      </c>
      <c r="AA525" s="2" t="s">
        <v>27</v>
      </c>
      <c r="AB525" s="27">
        <v>45399</v>
      </c>
      <c r="AC525" s="70">
        <v>0</v>
      </c>
    </row>
    <row r="526" spans="1:29" x14ac:dyDescent="0.35">
      <c r="A526" s="2" t="s">
        <v>37</v>
      </c>
      <c r="B526" s="2" t="s">
        <v>32</v>
      </c>
      <c r="C526" s="27">
        <v>45400</v>
      </c>
      <c r="D526" s="70">
        <v>26.5</v>
      </c>
      <c r="F526" s="2" t="s">
        <v>40</v>
      </c>
      <c r="G526" s="2" t="s">
        <v>25</v>
      </c>
      <c r="H526" s="27">
        <v>45400</v>
      </c>
      <c r="I526" s="70">
        <v>10.9</v>
      </c>
      <c r="K526" s="2" t="s">
        <v>42</v>
      </c>
      <c r="L526" s="2" t="s">
        <v>23</v>
      </c>
      <c r="M526" s="27">
        <v>45400</v>
      </c>
      <c r="N526" s="70">
        <v>6.8</v>
      </c>
      <c r="P526" s="2" t="s">
        <v>65</v>
      </c>
      <c r="Q526" s="2" t="s">
        <v>64</v>
      </c>
      <c r="R526" s="27">
        <v>45400</v>
      </c>
      <c r="S526" s="70">
        <v>48</v>
      </c>
      <c r="U526" s="2" t="s">
        <v>24</v>
      </c>
      <c r="V526" s="2" t="s">
        <v>23</v>
      </c>
      <c r="W526" s="27">
        <v>45400</v>
      </c>
      <c r="X526" s="70">
        <v>20</v>
      </c>
      <c r="Z526" s="2" t="s">
        <v>62</v>
      </c>
      <c r="AA526" s="2" t="s">
        <v>27</v>
      </c>
      <c r="AB526" s="27">
        <v>45400</v>
      </c>
      <c r="AC526" s="70">
        <v>0.2</v>
      </c>
    </row>
    <row r="527" spans="1:29" x14ac:dyDescent="0.35">
      <c r="A527" s="2" t="s">
        <v>37</v>
      </c>
      <c r="B527" s="2" t="s">
        <v>32</v>
      </c>
      <c r="C527" s="27">
        <v>45401</v>
      </c>
      <c r="D527" s="70">
        <v>24.6</v>
      </c>
      <c r="F527" s="2" t="s">
        <v>40</v>
      </c>
      <c r="G527" s="2" t="s">
        <v>25</v>
      </c>
      <c r="H527" s="27">
        <v>45401</v>
      </c>
      <c r="I527" s="70">
        <v>11.2</v>
      </c>
      <c r="K527" s="2" t="s">
        <v>42</v>
      </c>
      <c r="L527" s="2" t="s">
        <v>23</v>
      </c>
      <c r="M527" s="27">
        <v>45401</v>
      </c>
      <c r="N527" s="70">
        <v>7.2</v>
      </c>
      <c r="P527" s="2" t="s">
        <v>65</v>
      </c>
      <c r="Q527" s="2" t="s">
        <v>64</v>
      </c>
      <c r="R527" s="27">
        <v>45401</v>
      </c>
      <c r="S527" s="70">
        <v>50</v>
      </c>
      <c r="U527" s="2" t="s">
        <v>24</v>
      </c>
      <c r="V527" s="2" t="s">
        <v>23</v>
      </c>
      <c r="W527" s="27">
        <v>45401</v>
      </c>
      <c r="X527" s="70">
        <v>29</v>
      </c>
      <c r="Z527" s="2" t="s">
        <v>62</v>
      </c>
      <c r="AA527" s="2" t="s">
        <v>27</v>
      </c>
      <c r="AB527" s="27">
        <v>45401</v>
      </c>
      <c r="AC527" s="70">
        <v>0.6</v>
      </c>
    </row>
    <row r="528" spans="1:29" x14ac:dyDescent="0.35">
      <c r="A528" s="2" t="s">
        <v>37</v>
      </c>
      <c r="B528" s="2" t="s">
        <v>32</v>
      </c>
      <c r="C528" s="27">
        <v>45402</v>
      </c>
      <c r="D528" s="70">
        <v>26.7</v>
      </c>
      <c r="F528" s="2" t="s">
        <v>40</v>
      </c>
      <c r="G528" s="2" t="s">
        <v>25</v>
      </c>
      <c r="H528" s="27">
        <v>45402</v>
      </c>
      <c r="I528" s="70">
        <v>10.4</v>
      </c>
      <c r="K528" s="2" t="s">
        <v>42</v>
      </c>
      <c r="L528" s="2" t="s">
        <v>23</v>
      </c>
      <c r="M528" s="27">
        <v>45402</v>
      </c>
      <c r="N528" s="70">
        <v>5.6</v>
      </c>
      <c r="P528" s="2" t="s">
        <v>65</v>
      </c>
      <c r="Q528" s="2" t="s">
        <v>64</v>
      </c>
      <c r="R528" s="27">
        <v>45402</v>
      </c>
      <c r="S528" s="70">
        <v>41</v>
      </c>
      <c r="U528" s="2" t="s">
        <v>24</v>
      </c>
      <c r="V528" s="2" t="s">
        <v>23</v>
      </c>
      <c r="W528" s="27">
        <v>45402</v>
      </c>
      <c r="X528" s="70">
        <v>22</v>
      </c>
      <c r="Z528" s="2" t="s">
        <v>62</v>
      </c>
      <c r="AA528" s="2" t="s">
        <v>27</v>
      </c>
      <c r="AB528" s="27">
        <v>45402</v>
      </c>
      <c r="AC528" s="70">
        <v>3</v>
      </c>
    </row>
    <row r="529" spans="1:29" x14ac:dyDescent="0.35">
      <c r="A529" s="2" t="s">
        <v>37</v>
      </c>
      <c r="B529" s="2" t="s">
        <v>32</v>
      </c>
      <c r="C529" s="27">
        <v>45403</v>
      </c>
      <c r="D529" s="70">
        <v>26.5</v>
      </c>
      <c r="F529" s="2" t="s">
        <v>40</v>
      </c>
      <c r="G529" s="2" t="s">
        <v>25</v>
      </c>
      <c r="H529" s="27">
        <v>45403</v>
      </c>
      <c r="I529" s="70">
        <v>10.199999999999999</v>
      </c>
      <c r="K529" s="2" t="s">
        <v>42</v>
      </c>
      <c r="L529" s="2" t="s">
        <v>23</v>
      </c>
      <c r="M529" s="27">
        <v>45403</v>
      </c>
      <c r="N529" s="70">
        <v>6</v>
      </c>
      <c r="P529" s="2" t="s">
        <v>65</v>
      </c>
      <c r="Q529" s="2" t="s">
        <v>64</v>
      </c>
      <c r="R529" s="27">
        <v>45403</v>
      </c>
      <c r="S529" s="70">
        <v>40</v>
      </c>
      <c r="U529" s="2" t="s">
        <v>24</v>
      </c>
      <c r="V529" s="2" t="s">
        <v>23</v>
      </c>
      <c r="W529" s="27">
        <v>45403</v>
      </c>
      <c r="X529" s="70">
        <v>24</v>
      </c>
      <c r="Z529" s="2" t="s">
        <v>62</v>
      </c>
      <c r="AA529" s="2" t="s">
        <v>27</v>
      </c>
      <c r="AB529" s="27">
        <v>45403</v>
      </c>
      <c r="AC529" s="70">
        <v>1.2</v>
      </c>
    </row>
    <row r="530" spans="1:29" x14ac:dyDescent="0.35">
      <c r="A530" s="2" t="s">
        <v>37</v>
      </c>
      <c r="B530" s="2" t="s">
        <v>32</v>
      </c>
      <c r="C530" s="27">
        <v>45404</v>
      </c>
      <c r="D530" s="70">
        <v>24</v>
      </c>
      <c r="F530" s="2" t="s">
        <v>40</v>
      </c>
      <c r="G530" s="2" t="s">
        <v>25</v>
      </c>
      <c r="H530" s="27">
        <v>45404</v>
      </c>
      <c r="I530" s="70">
        <v>12.8</v>
      </c>
      <c r="K530" s="2" t="s">
        <v>42</v>
      </c>
      <c r="L530" s="2" t="s">
        <v>23</v>
      </c>
      <c r="M530" s="27">
        <v>45404</v>
      </c>
      <c r="N530" s="70">
        <v>6.2</v>
      </c>
      <c r="P530" s="2" t="s">
        <v>65</v>
      </c>
      <c r="Q530" s="2" t="s">
        <v>64</v>
      </c>
      <c r="R530" s="27">
        <v>45404</v>
      </c>
      <c r="S530" s="70">
        <v>48</v>
      </c>
      <c r="U530" s="2" t="s">
        <v>24</v>
      </c>
      <c r="V530" s="2" t="s">
        <v>23</v>
      </c>
      <c r="W530" s="27">
        <v>45404</v>
      </c>
      <c r="X530" s="70">
        <v>27</v>
      </c>
      <c r="Z530" s="2" t="s">
        <v>62</v>
      </c>
      <c r="AA530" s="2" t="s">
        <v>27</v>
      </c>
      <c r="AB530" s="27">
        <v>45404</v>
      </c>
      <c r="AC530" s="70">
        <v>0.2</v>
      </c>
    </row>
    <row r="531" spans="1:29" x14ac:dyDescent="0.35">
      <c r="A531" s="2" t="s">
        <v>37</v>
      </c>
      <c r="B531" s="2" t="s">
        <v>32</v>
      </c>
      <c r="C531" s="27">
        <v>45405</v>
      </c>
      <c r="D531" s="70">
        <v>22.6</v>
      </c>
      <c r="F531" s="2" t="s">
        <v>40</v>
      </c>
      <c r="G531" s="2" t="s">
        <v>25</v>
      </c>
      <c r="H531" s="27">
        <v>45405</v>
      </c>
      <c r="I531" s="70">
        <v>9</v>
      </c>
      <c r="K531" s="2" t="s">
        <v>42</v>
      </c>
      <c r="L531" s="2" t="s">
        <v>23</v>
      </c>
      <c r="M531" s="27">
        <v>45405</v>
      </c>
      <c r="N531" s="70">
        <v>1.5</v>
      </c>
      <c r="P531" s="2" t="s">
        <v>65</v>
      </c>
      <c r="Q531" s="2" t="s">
        <v>64</v>
      </c>
      <c r="R531" s="27">
        <v>45405</v>
      </c>
      <c r="S531" s="70">
        <v>51</v>
      </c>
      <c r="U531" s="2" t="s">
        <v>24</v>
      </c>
      <c r="V531" s="2" t="s">
        <v>23</v>
      </c>
      <c r="W531" s="27">
        <v>45405</v>
      </c>
      <c r="X531" s="70">
        <v>30</v>
      </c>
      <c r="Z531" s="2" t="s">
        <v>62</v>
      </c>
      <c r="AA531" s="2" t="s">
        <v>27</v>
      </c>
      <c r="AB531" s="27">
        <v>45405</v>
      </c>
      <c r="AC531" s="70">
        <v>0</v>
      </c>
    </row>
    <row r="532" spans="1:29" x14ac:dyDescent="0.35">
      <c r="A532" s="2" t="s">
        <v>37</v>
      </c>
      <c r="B532" s="2" t="s">
        <v>32</v>
      </c>
      <c r="C532" s="27">
        <v>45406</v>
      </c>
      <c r="D532" s="70">
        <v>23.2</v>
      </c>
      <c r="F532" s="2" t="s">
        <v>40</v>
      </c>
      <c r="G532" s="2" t="s">
        <v>25</v>
      </c>
      <c r="H532" s="27">
        <v>45406</v>
      </c>
      <c r="I532" s="70">
        <v>9.5</v>
      </c>
      <c r="K532" s="2" t="s">
        <v>42</v>
      </c>
      <c r="L532" s="2" t="s">
        <v>23</v>
      </c>
      <c r="M532" s="27">
        <v>45406</v>
      </c>
      <c r="N532" s="70">
        <v>1.9</v>
      </c>
      <c r="P532" s="2" t="s">
        <v>65</v>
      </c>
      <c r="Q532" s="2" t="s">
        <v>64</v>
      </c>
      <c r="R532" s="27">
        <v>45406</v>
      </c>
      <c r="S532" s="70">
        <v>44</v>
      </c>
      <c r="U532" s="2" t="s">
        <v>24</v>
      </c>
      <c r="V532" s="2" t="s">
        <v>23</v>
      </c>
      <c r="W532" s="27">
        <v>45406</v>
      </c>
      <c r="X532" s="70">
        <v>27</v>
      </c>
      <c r="Z532" s="2" t="s">
        <v>62</v>
      </c>
      <c r="AA532" s="2" t="s">
        <v>27</v>
      </c>
      <c r="AB532" s="27">
        <v>45406</v>
      </c>
      <c r="AC532" s="70">
        <v>0</v>
      </c>
    </row>
    <row r="533" spans="1:29" x14ac:dyDescent="0.35">
      <c r="A533" s="2" t="s">
        <v>37</v>
      </c>
      <c r="B533" s="2" t="s">
        <v>32</v>
      </c>
      <c r="C533" s="27">
        <v>45407</v>
      </c>
      <c r="D533" s="70">
        <v>22.9</v>
      </c>
      <c r="F533" s="2" t="s">
        <v>40</v>
      </c>
      <c r="G533" s="2" t="s">
        <v>25</v>
      </c>
      <c r="H533" s="27">
        <v>45407</v>
      </c>
      <c r="I533" s="70">
        <v>11.1</v>
      </c>
      <c r="K533" s="2" t="s">
        <v>42</v>
      </c>
      <c r="L533" s="2" t="s">
        <v>23</v>
      </c>
      <c r="M533" s="27">
        <v>45407</v>
      </c>
      <c r="N533" s="70">
        <v>3.9</v>
      </c>
      <c r="P533" s="2" t="s">
        <v>65</v>
      </c>
      <c r="Q533" s="2" t="s">
        <v>64</v>
      </c>
      <c r="R533" s="27">
        <v>45407</v>
      </c>
      <c r="S533" s="70">
        <v>56</v>
      </c>
      <c r="U533" s="2" t="s">
        <v>24</v>
      </c>
      <c r="V533" s="2" t="s">
        <v>23</v>
      </c>
      <c r="W533" s="27">
        <v>45407</v>
      </c>
      <c r="X533" s="70">
        <v>28</v>
      </c>
      <c r="Z533" s="2" t="s">
        <v>62</v>
      </c>
      <c r="AA533" s="2" t="s">
        <v>27</v>
      </c>
      <c r="AB533" s="27">
        <v>45407</v>
      </c>
      <c r="AC533" s="70">
        <v>0</v>
      </c>
    </row>
    <row r="534" spans="1:29" x14ac:dyDescent="0.35">
      <c r="A534" s="2" t="s">
        <v>50</v>
      </c>
      <c r="B534" s="2" t="s">
        <v>50</v>
      </c>
      <c r="C534" s="27">
        <v>45394</v>
      </c>
      <c r="D534" s="70">
        <v>24.6</v>
      </c>
      <c r="F534" s="2" t="s">
        <v>2</v>
      </c>
      <c r="G534" s="2" t="s">
        <v>4</v>
      </c>
      <c r="H534" s="27">
        <v>45394</v>
      </c>
      <c r="I534" s="70">
        <v>9.8000000000000007</v>
      </c>
      <c r="K534" s="2" t="s">
        <v>71</v>
      </c>
      <c r="L534" s="2" t="s">
        <v>55</v>
      </c>
      <c r="M534" s="27">
        <v>45394</v>
      </c>
      <c r="N534" s="70">
        <v>11.4</v>
      </c>
      <c r="P534" s="2" t="s">
        <v>51</v>
      </c>
      <c r="Q534" s="2" t="s">
        <v>27</v>
      </c>
      <c r="R534" s="27">
        <v>45394</v>
      </c>
      <c r="S534" s="70">
        <v>56</v>
      </c>
      <c r="U534" s="2" t="s">
        <v>31</v>
      </c>
      <c r="V534" s="2" t="s">
        <v>30</v>
      </c>
      <c r="W534" s="27">
        <v>45394</v>
      </c>
      <c r="X534" s="70">
        <v>20</v>
      </c>
      <c r="Z534" s="2" t="s">
        <v>75</v>
      </c>
      <c r="AA534" s="2" t="s">
        <v>34</v>
      </c>
      <c r="AB534" s="27">
        <v>45394</v>
      </c>
      <c r="AC534" s="70">
        <v>0</v>
      </c>
    </row>
    <row r="535" spans="1:29" x14ac:dyDescent="0.35">
      <c r="A535" s="2" t="s">
        <v>50</v>
      </c>
      <c r="B535" s="2" t="s">
        <v>50</v>
      </c>
      <c r="C535" s="27">
        <v>45395</v>
      </c>
      <c r="D535" s="70">
        <v>29</v>
      </c>
      <c r="F535" s="2" t="s">
        <v>2</v>
      </c>
      <c r="G535" s="2" t="s">
        <v>4</v>
      </c>
      <c r="H535" s="27">
        <v>45395</v>
      </c>
      <c r="I535" s="70">
        <v>12.5</v>
      </c>
      <c r="K535" s="2" t="s">
        <v>71</v>
      </c>
      <c r="L535" s="2" t="s">
        <v>55</v>
      </c>
      <c r="M535" s="27">
        <v>45395</v>
      </c>
      <c r="N535" s="70">
        <v>5</v>
      </c>
      <c r="P535" s="2" t="s">
        <v>51</v>
      </c>
      <c r="Q535" s="2" t="s">
        <v>27</v>
      </c>
      <c r="R535" s="27">
        <v>45395</v>
      </c>
      <c r="S535" s="70">
        <v>41</v>
      </c>
      <c r="U535" s="2" t="s">
        <v>31</v>
      </c>
      <c r="V535" s="2" t="s">
        <v>30</v>
      </c>
      <c r="W535" s="27">
        <v>45395</v>
      </c>
      <c r="X535" s="70">
        <v>18</v>
      </c>
      <c r="Z535" s="2" t="s">
        <v>75</v>
      </c>
      <c r="AA535" s="2" t="s">
        <v>34</v>
      </c>
      <c r="AB535" s="27">
        <v>45395</v>
      </c>
      <c r="AC535" s="70">
        <v>0</v>
      </c>
    </row>
    <row r="536" spans="1:29" x14ac:dyDescent="0.35">
      <c r="A536" s="2" t="s">
        <v>50</v>
      </c>
      <c r="B536" s="2" t="s">
        <v>50</v>
      </c>
      <c r="C536" s="27">
        <v>45396</v>
      </c>
      <c r="D536" s="70">
        <v>30.1</v>
      </c>
      <c r="F536" s="2" t="s">
        <v>2</v>
      </c>
      <c r="G536" s="2" t="s">
        <v>4</v>
      </c>
      <c r="H536" s="27">
        <v>45396</v>
      </c>
      <c r="I536" s="70">
        <v>13.5</v>
      </c>
      <c r="K536" s="2" t="s">
        <v>71</v>
      </c>
      <c r="L536" s="2" t="s">
        <v>55</v>
      </c>
      <c r="M536" s="27">
        <v>45396</v>
      </c>
      <c r="N536" s="70">
        <v>5.0999999999999996</v>
      </c>
      <c r="P536" s="2" t="s">
        <v>51</v>
      </c>
      <c r="Q536" s="2" t="s">
        <v>27</v>
      </c>
      <c r="R536" s="27">
        <v>45396</v>
      </c>
      <c r="S536" s="70">
        <v>44</v>
      </c>
      <c r="U536" s="2" t="s">
        <v>31</v>
      </c>
      <c r="V536" s="2" t="s">
        <v>30</v>
      </c>
      <c r="W536" s="27">
        <v>45396</v>
      </c>
      <c r="X536" s="70">
        <v>18</v>
      </c>
      <c r="Z536" s="2" t="s">
        <v>75</v>
      </c>
      <c r="AA536" s="2" t="s">
        <v>34</v>
      </c>
      <c r="AB536" s="27">
        <v>45396</v>
      </c>
      <c r="AC536" s="70">
        <v>0</v>
      </c>
    </row>
    <row r="537" spans="1:29" x14ac:dyDescent="0.35">
      <c r="A537" s="2" t="s">
        <v>50</v>
      </c>
      <c r="B537" s="2" t="s">
        <v>50</v>
      </c>
      <c r="C537" s="27">
        <v>45397</v>
      </c>
      <c r="D537" s="70">
        <v>28.8</v>
      </c>
      <c r="F537" s="2" t="s">
        <v>2</v>
      </c>
      <c r="G537" s="2" t="s">
        <v>4</v>
      </c>
      <c r="H537" s="27">
        <v>45397</v>
      </c>
      <c r="I537" s="70">
        <v>13.6</v>
      </c>
      <c r="K537" s="2" t="s">
        <v>71</v>
      </c>
      <c r="L537" s="2" t="s">
        <v>55</v>
      </c>
      <c r="M537" s="27">
        <v>45397</v>
      </c>
      <c r="N537" s="70">
        <v>9.1</v>
      </c>
      <c r="P537" s="2" t="s">
        <v>51</v>
      </c>
      <c r="Q537" s="2" t="s">
        <v>27</v>
      </c>
      <c r="R537" s="27">
        <v>45397</v>
      </c>
      <c r="S537" s="70">
        <v>40</v>
      </c>
      <c r="U537" s="2" t="s">
        <v>31</v>
      </c>
      <c r="V537" s="2" t="s">
        <v>30</v>
      </c>
      <c r="W537" s="27">
        <v>45397</v>
      </c>
      <c r="X537" s="70">
        <v>22</v>
      </c>
      <c r="Z537" s="2" t="s">
        <v>75</v>
      </c>
      <c r="AA537" s="2" t="s">
        <v>34</v>
      </c>
      <c r="AB537" s="27">
        <v>45397</v>
      </c>
      <c r="AC537" s="70">
        <v>0</v>
      </c>
    </row>
    <row r="538" spans="1:29" x14ac:dyDescent="0.35">
      <c r="A538" s="2" t="s">
        <v>50</v>
      </c>
      <c r="B538" s="2" t="s">
        <v>50</v>
      </c>
      <c r="C538" s="27">
        <v>45398</v>
      </c>
      <c r="D538" s="70">
        <v>25</v>
      </c>
      <c r="F538" s="2" t="s">
        <v>2</v>
      </c>
      <c r="G538" s="2" t="s">
        <v>4</v>
      </c>
      <c r="H538" s="27">
        <v>45398</v>
      </c>
      <c r="I538" s="70">
        <v>10.7</v>
      </c>
      <c r="K538" s="2" t="s">
        <v>71</v>
      </c>
      <c r="L538" s="2" t="s">
        <v>55</v>
      </c>
      <c r="M538" s="27">
        <v>45398</v>
      </c>
      <c r="N538" s="70">
        <v>11.4</v>
      </c>
      <c r="P538" s="2" t="s">
        <v>51</v>
      </c>
      <c r="Q538" s="2" t="s">
        <v>27</v>
      </c>
      <c r="R538" s="27">
        <v>45398</v>
      </c>
      <c r="S538" s="70">
        <v>38</v>
      </c>
      <c r="U538" s="2" t="s">
        <v>31</v>
      </c>
      <c r="V538" s="2" t="s">
        <v>30</v>
      </c>
      <c r="W538" s="27">
        <v>45398</v>
      </c>
      <c r="X538" s="70">
        <v>19</v>
      </c>
      <c r="Z538" s="2" t="s">
        <v>75</v>
      </c>
      <c r="AA538" s="2" t="s">
        <v>34</v>
      </c>
      <c r="AB538" s="27">
        <v>45398</v>
      </c>
      <c r="AC538" s="70">
        <v>0</v>
      </c>
    </row>
    <row r="539" spans="1:29" x14ac:dyDescent="0.35">
      <c r="A539" s="2" t="s">
        <v>50</v>
      </c>
      <c r="B539" s="2" t="s">
        <v>50</v>
      </c>
      <c r="C539" s="27">
        <v>45399</v>
      </c>
      <c r="D539" s="70">
        <v>22.9</v>
      </c>
      <c r="F539" s="2" t="s">
        <v>2</v>
      </c>
      <c r="G539" s="2" t="s">
        <v>4</v>
      </c>
      <c r="H539" s="27">
        <v>45399</v>
      </c>
      <c r="I539" s="70">
        <v>9.6</v>
      </c>
      <c r="K539" s="2" t="s">
        <v>71</v>
      </c>
      <c r="L539" s="2" t="s">
        <v>55</v>
      </c>
      <c r="M539" s="27">
        <v>45399</v>
      </c>
      <c r="N539" s="70">
        <v>9.8000000000000007</v>
      </c>
      <c r="P539" s="2" t="s">
        <v>51</v>
      </c>
      <c r="Q539" s="2" t="s">
        <v>27</v>
      </c>
      <c r="R539" s="27">
        <v>45399</v>
      </c>
      <c r="S539" s="70">
        <v>34</v>
      </c>
      <c r="U539" s="2" t="s">
        <v>31</v>
      </c>
      <c r="V539" s="2" t="s">
        <v>30</v>
      </c>
      <c r="W539" s="27">
        <v>45399</v>
      </c>
      <c r="X539" s="70">
        <v>21</v>
      </c>
      <c r="Z539" s="2" t="s">
        <v>75</v>
      </c>
      <c r="AA539" s="2" t="s">
        <v>34</v>
      </c>
      <c r="AB539" s="27">
        <v>45399</v>
      </c>
      <c r="AC539" s="70">
        <v>0</v>
      </c>
    </row>
    <row r="540" spans="1:29" x14ac:dyDescent="0.35">
      <c r="A540" s="2" t="s">
        <v>50</v>
      </c>
      <c r="B540" s="2" t="s">
        <v>50</v>
      </c>
      <c r="C540" s="27">
        <v>45400</v>
      </c>
      <c r="D540" s="70">
        <v>20.2</v>
      </c>
      <c r="F540" s="2" t="s">
        <v>2</v>
      </c>
      <c r="G540" s="2" t="s">
        <v>4</v>
      </c>
      <c r="H540" s="27">
        <v>45400</v>
      </c>
      <c r="I540" s="70">
        <v>8.6999999999999993</v>
      </c>
      <c r="K540" s="2" t="s">
        <v>71</v>
      </c>
      <c r="L540" s="2" t="s">
        <v>55</v>
      </c>
      <c r="M540" s="27">
        <v>45400</v>
      </c>
      <c r="N540" s="70">
        <v>8.3000000000000007</v>
      </c>
      <c r="P540" s="2" t="s">
        <v>51</v>
      </c>
      <c r="Q540" s="2" t="s">
        <v>27</v>
      </c>
      <c r="R540" s="27">
        <v>45400</v>
      </c>
      <c r="S540" s="70">
        <v>34</v>
      </c>
      <c r="U540" s="2" t="s">
        <v>31</v>
      </c>
      <c r="V540" s="2" t="s">
        <v>30</v>
      </c>
      <c r="W540" s="27">
        <v>45400</v>
      </c>
      <c r="X540" s="70">
        <v>20</v>
      </c>
      <c r="Z540" s="2" t="s">
        <v>75</v>
      </c>
      <c r="AA540" s="2" t="s">
        <v>34</v>
      </c>
      <c r="AB540" s="27">
        <v>45400</v>
      </c>
      <c r="AC540" s="70">
        <v>0</v>
      </c>
    </row>
    <row r="541" spans="1:29" x14ac:dyDescent="0.35">
      <c r="A541" s="2" t="s">
        <v>50</v>
      </c>
      <c r="B541" s="2" t="s">
        <v>50</v>
      </c>
      <c r="C541" s="27">
        <v>45401</v>
      </c>
      <c r="D541" s="70">
        <v>21.5</v>
      </c>
      <c r="F541" s="2" t="s">
        <v>2</v>
      </c>
      <c r="G541" s="2" t="s">
        <v>4</v>
      </c>
      <c r="H541" s="27">
        <v>45401</v>
      </c>
      <c r="I541" s="70">
        <v>5.6</v>
      </c>
      <c r="K541" s="2" t="s">
        <v>71</v>
      </c>
      <c r="L541" s="2" t="s">
        <v>55</v>
      </c>
      <c r="M541" s="27">
        <v>45401</v>
      </c>
      <c r="N541" s="70">
        <v>4</v>
      </c>
      <c r="P541" s="2" t="s">
        <v>51</v>
      </c>
      <c r="Q541" s="2" t="s">
        <v>27</v>
      </c>
      <c r="R541" s="27">
        <v>45401</v>
      </c>
      <c r="S541" s="70">
        <v>48</v>
      </c>
      <c r="U541" s="2" t="s">
        <v>31</v>
      </c>
      <c r="V541" s="2" t="s">
        <v>30</v>
      </c>
      <c r="W541" s="27">
        <v>45401</v>
      </c>
      <c r="X541" s="70">
        <v>27</v>
      </c>
      <c r="Z541" s="2" t="s">
        <v>75</v>
      </c>
      <c r="AA541" s="2" t="s">
        <v>34</v>
      </c>
      <c r="AB541" s="27">
        <v>45401</v>
      </c>
      <c r="AC541" s="70">
        <v>0</v>
      </c>
    </row>
    <row r="542" spans="1:29" x14ac:dyDescent="0.35">
      <c r="A542" s="2" t="s">
        <v>50</v>
      </c>
      <c r="B542" s="2" t="s">
        <v>50</v>
      </c>
      <c r="C542" s="27">
        <v>45402</v>
      </c>
      <c r="D542" s="70">
        <v>23.2</v>
      </c>
      <c r="F542" s="2" t="s">
        <v>2</v>
      </c>
      <c r="G542" s="2" t="s">
        <v>4</v>
      </c>
      <c r="H542" s="27">
        <v>45402</v>
      </c>
      <c r="I542" s="70">
        <v>8.8000000000000007</v>
      </c>
      <c r="K542" s="2" t="s">
        <v>71</v>
      </c>
      <c r="L542" s="2" t="s">
        <v>55</v>
      </c>
      <c r="M542" s="27">
        <v>45402</v>
      </c>
      <c r="N542" s="70">
        <v>2.6</v>
      </c>
      <c r="P542" s="2" t="s">
        <v>51</v>
      </c>
      <c r="Q542" s="2" t="s">
        <v>27</v>
      </c>
      <c r="R542" s="27">
        <v>45402</v>
      </c>
      <c r="S542" s="70">
        <v>46</v>
      </c>
      <c r="U542" s="2" t="s">
        <v>31</v>
      </c>
      <c r="V542" s="2" t="s">
        <v>30</v>
      </c>
      <c r="W542" s="27">
        <v>45402</v>
      </c>
      <c r="X542" s="70">
        <v>22</v>
      </c>
      <c r="Z542" s="2" t="s">
        <v>75</v>
      </c>
      <c r="AA542" s="2" t="s">
        <v>34</v>
      </c>
      <c r="AB542" s="27">
        <v>45402</v>
      </c>
      <c r="AC542" s="70">
        <v>0</v>
      </c>
    </row>
    <row r="543" spans="1:29" x14ac:dyDescent="0.35">
      <c r="A543" s="2" t="s">
        <v>50</v>
      </c>
      <c r="B543" s="2" t="s">
        <v>50</v>
      </c>
      <c r="C543" s="27">
        <v>45403</v>
      </c>
      <c r="D543" s="70">
        <v>22.2</v>
      </c>
      <c r="F543" s="2" t="s">
        <v>2</v>
      </c>
      <c r="G543" s="2" t="s">
        <v>4</v>
      </c>
      <c r="H543" s="27">
        <v>45403</v>
      </c>
      <c r="I543" s="70">
        <v>8.6</v>
      </c>
      <c r="K543" s="2" t="s">
        <v>71</v>
      </c>
      <c r="L543" s="2" t="s">
        <v>55</v>
      </c>
      <c r="M543" s="27">
        <v>45403</v>
      </c>
      <c r="N543" s="70">
        <v>1.5</v>
      </c>
      <c r="P543" s="2" t="s">
        <v>51</v>
      </c>
      <c r="Q543" s="2" t="s">
        <v>27</v>
      </c>
      <c r="R543" s="27">
        <v>45403</v>
      </c>
      <c r="S543" s="70">
        <v>33</v>
      </c>
      <c r="U543" s="2" t="s">
        <v>31</v>
      </c>
      <c r="V543" s="2" t="s">
        <v>30</v>
      </c>
      <c r="W543" s="27">
        <v>45403</v>
      </c>
      <c r="X543" s="70">
        <v>22</v>
      </c>
      <c r="Z543" s="2" t="s">
        <v>75</v>
      </c>
      <c r="AA543" s="2" t="s">
        <v>34</v>
      </c>
      <c r="AB543" s="27">
        <v>45403</v>
      </c>
      <c r="AC543" s="70">
        <v>0</v>
      </c>
    </row>
    <row r="544" spans="1:29" x14ac:dyDescent="0.35">
      <c r="A544" s="2" t="s">
        <v>50</v>
      </c>
      <c r="B544" s="2" t="s">
        <v>50</v>
      </c>
      <c r="C544" s="27">
        <v>45404</v>
      </c>
      <c r="D544" s="70">
        <v>16.600000000000001</v>
      </c>
      <c r="F544" s="2" t="s">
        <v>2</v>
      </c>
      <c r="G544" s="2" t="s">
        <v>4</v>
      </c>
      <c r="H544" s="27">
        <v>45404</v>
      </c>
      <c r="I544" s="70">
        <v>8.1999999999999993</v>
      </c>
      <c r="K544" s="2" t="s">
        <v>71</v>
      </c>
      <c r="L544" s="2" t="s">
        <v>55</v>
      </c>
      <c r="M544" s="27">
        <v>45404</v>
      </c>
      <c r="N544" s="70">
        <v>4.8</v>
      </c>
      <c r="P544" s="2" t="s">
        <v>51</v>
      </c>
      <c r="Q544" s="2" t="s">
        <v>27</v>
      </c>
      <c r="R544" s="27">
        <v>45404</v>
      </c>
      <c r="S544" s="70">
        <v>44</v>
      </c>
      <c r="U544" s="2" t="s">
        <v>31</v>
      </c>
      <c r="V544" s="2" t="s">
        <v>30</v>
      </c>
      <c r="W544" s="27">
        <v>45404</v>
      </c>
      <c r="X544" s="70">
        <v>34</v>
      </c>
      <c r="Z544" s="2" t="s">
        <v>75</v>
      </c>
      <c r="AA544" s="2" t="s">
        <v>34</v>
      </c>
      <c r="AB544" s="27">
        <v>45404</v>
      </c>
      <c r="AC544" s="70">
        <v>1.5</v>
      </c>
    </row>
    <row r="545" spans="1:29" x14ac:dyDescent="0.35">
      <c r="A545" s="2" t="s">
        <v>50</v>
      </c>
      <c r="B545" s="2" t="s">
        <v>50</v>
      </c>
      <c r="C545" s="27">
        <v>45405</v>
      </c>
      <c r="D545" s="70">
        <v>18.100000000000001</v>
      </c>
      <c r="F545" s="2" t="s">
        <v>2</v>
      </c>
      <c r="G545" s="2" t="s">
        <v>4</v>
      </c>
      <c r="H545" s="27">
        <v>45405</v>
      </c>
      <c r="I545" s="70">
        <v>5.5</v>
      </c>
      <c r="K545" s="2" t="s">
        <v>71</v>
      </c>
      <c r="L545" s="2" t="s">
        <v>55</v>
      </c>
      <c r="M545" s="27">
        <v>45405</v>
      </c>
      <c r="N545" s="70">
        <v>4.7</v>
      </c>
      <c r="P545" s="2" t="s">
        <v>51</v>
      </c>
      <c r="Q545" s="2" t="s">
        <v>27</v>
      </c>
      <c r="R545" s="27">
        <v>45405</v>
      </c>
      <c r="S545" s="70">
        <v>34</v>
      </c>
      <c r="U545" s="2" t="s">
        <v>31</v>
      </c>
      <c r="V545" s="2" t="s">
        <v>30</v>
      </c>
      <c r="W545" s="27">
        <v>45405</v>
      </c>
      <c r="X545" s="70">
        <v>27</v>
      </c>
      <c r="Z545" s="2" t="s">
        <v>75</v>
      </c>
      <c r="AA545" s="2" t="s">
        <v>34</v>
      </c>
      <c r="AB545" s="27">
        <v>45405</v>
      </c>
      <c r="AC545" s="70">
        <v>2.8</v>
      </c>
    </row>
    <row r="546" spans="1:29" x14ac:dyDescent="0.35">
      <c r="A546" s="2" t="s">
        <v>50</v>
      </c>
      <c r="B546" s="2" t="s">
        <v>50</v>
      </c>
      <c r="C546" s="27">
        <v>45406</v>
      </c>
      <c r="D546" s="70">
        <v>19.100000000000001</v>
      </c>
      <c r="F546" s="2" t="s">
        <v>2</v>
      </c>
      <c r="G546" s="2" t="s">
        <v>4</v>
      </c>
      <c r="H546" s="27">
        <v>45406</v>
      </c>
      <c r="I546" s="70">
        <v>6</v>
      </c>
      <c r="K546" s="2" t="s">
        <v>71</v>
      </c>
      <c r="L546" s="2" t="s">
        <v>55</v>
      </c>
      <c r="M546" s="27">
        <v>45406</v>
      </c>
      <c r="N546" s="70">
        <v>6.7</v>
      </c>
      <c r="P546" s="2" t="s">
        <v>51</v>
      </c>
      <c r="Q546" s="2" t="s">
        <v>27</v>
      </c>
      <c r="R546" s="27">
        <v>45406</v>
      </c>
      <c r="S546" s="70">
        <v>30</v>
      </c>
      <c r="U546" s="2" t="s">
        <v>31</v>
      </c>
      <c r="V546" s="2" t="s">
        <v>30</v>
      </c>
      <c r="W546" s="27">
        <v>45406</v>
      </c>
      <c r="X546" s="70">
        <v>27</v>
      </c>
      <c r="Z546" s="2" t="s">
        <v>75</v>
      </c>
      <c r="AA546" s="2" t="s">
        <v>34</v>
      </c>
      <c r="AB546" s="27">
        <v>45406</v>
      </c>
      <c r="AC546" s="70">
        <v>0</v>
      </c>
    </row>
    <row r="547" spans="1:29" x14ac:dyDescent="0.35">
      <c r="A547" s="2" t="s">
        <v>50</v>
      </c>
      <c r="B547" s="2" t="s">
        <v>50</v>
      </c>
      <c r="C547" s="27">
        <v>45407</v>
      </c>
      <c r="D547" s="70">
        <v>21.3</v>
      </c>
      <c r="F547" s="2" t="s">
        <v>2</v>
      </c>
      <c r="G547" s="2" t="s">
        <v>4</v>
      </c>
      <c r="H547" s="27">
        <v>45407</v>
      </c>
      <c r="I547" s="70">
        <v>8.4</v>
      </c>
      <c r="K547" s="2" t="s">
        <v>71</v>
      </c>
      <c r="L547" s="2" t="s">
        <v>55</v>
      </c>
      <c r="M547" s="27">
        <v>45407</v>
      </c>
      <c r="N547" s="70">
        <v>5.2</v>
      </c>
      <c r="P547" s="2" t="s">
        <v>51</v>
      </c>
      <c r="Q547" s="2" t="s">
        <v>27</v>
      </c>
      <c r="R547" s="27">
        <v>45407</v>
      </c>
      <c r="S547" s="70">
        <v>43</v>
      </c>
      <c r="U547" s="2" t="s">
        <v>31</v>
      </c>
      <c r="V547" s="2" t="s">
        <v>30</v>
      </c>
      <c r="W547" s="27">
        <v>45407</v>
      </c>
      <c r="X547" s="70">
        <v>26</v>
      </c>
      <c r="Z547" s="2" t="s">
        <v>75</v>
      </c>
      <c r="AA547" s="2" t="s">
        <v>34</v>
      </c>
      <c r="AB547" s="27">
        <v>45407</v>
      </c>
      <c r="AC547" s="70">
        <v>2.8</v>
      </c>
    </row>
    <row r="548" spans="1:29" x14ac:dyDescent="0.35">
      <c r="A548" s="2" t="s">
        <v>70</v>
      </c>
      <c r="B548" s="2" t="s">
        <v>30</v>
      </c>
      <c r="C548" s="27">
        <v>45394</v>
      </c>
      <c r="D548" s="70">
        <v>30</v>
      </c>
      <c r="F548" s="2" t="s">
        <v>44</v>
      </c>
      <c r="G548" s="2" t="s">
        <v>23</v>
      </c>
      <c r="H548" s="27">
        <v>45394</v>
      </c>
      <c r="I548" s="70">
        <v>9.5</v>
      </c>
      <c r="K548" s="2" t="s">
        <v>43</v>
      </c>
      <c r="L548" s="2" t="s">
        <v>27</v>
      </c>
      <c r="M548" s="27">
        <v>45394</v>
      </c>
      <c r="N548" s="70">
        <v>6.3</v>
      </c>
      <c r="P548" s="2" t="s">
        <v>35</v>
      </c>
      <c r="Q548" s="2" t="s">
        <v>34</v>
      </c>
      <c r="R548" s="27">
        <v>45394</v>
      </c>
      <c r="S548" s="70">
        <v>35</v>
      </c>
      <c r="U548" s="2" t="s">
        <v>70</v>
      </c>
      <c r="V548" s="2" t="s">
        <v>30</v>
      </c>
      <c r="W548" s="27">
        <v>45394</v>
      </c>
      <c r="X548" s="70">
        <v>34</v>
      </c>
      <c r="Z548" s="2" t="s">
        <v>1</v>
      </c>
      <c r="AA548" s="2" t="s">
        <v>4</v>
      </c>
      <c r="AB548" s="27">
        <v>45394</v>
      </c>
      <c r="AC548" s="70">
        <v>0</v>
      </c>
    </row>
    <row r="549" spans="1:29" x14ac:dyDescent="0.35">
      <c r="A549" s="2" t="s">
        <v>70</v>
      </c>
      <c r="B549" s="2" t="s">
        <v>30</v>
      </c>
      <c r="C549" s="27">
        <v>45395</v>
      </c>
      <c r="D549" s="70">
        <v>29.5</v>
      </c>
      <c r="F549" s="2" t="s">
        <v>44</v>
      </c>
      <c r="G549" s="2" t="s">
        <v>23</v>
      </c>
      <c r="H549" s="27">
        <v>45395</v>
      </c>
      <c r="I549" s="70">
        <v>10.5</v>
      </c>
      <c r="K549" s="2" t="s">
        <v>43</v>
      </c>
      <c r="L549" s="2" t="s">
        <v>27</v>
      </c>
      <c r="M549" s="27">
        <v>45395</v>
      </c>
      <c r="N549" s="70">
        <v>5.8</v>
      </c>
      <c r="P549" s="2" t="s">
        <v>35</v>
      </c>
      <c r="Q549" s="2" t="s">
        <v>34</v>
      </c>
      <c r="R549" s="27">
        <v>45395</v>
      </c>
      <c r="S549" s="70">
        <v>39</v>
      </c>
      <c r="U549" s="2" t="s">
        <v>70</v>
      </c>
      <c r="V549" s="2" t="s">
        <v>30</v>
      </c>
      <c r="W549" s="27">
        <v>45395</v>
      </c>
      <c r="X549" s="70">
        <v>23</v>
      </c>
      <c r="Z549" s="2" t="s">
        <v>1</v>
      </c>
      <c r="AA549" s="2" t="s">
        <v>4</v>
      </c>
      <c r="AB549" s="27">
        <v>45395</v>
      </c>
      <c r="AC549" s="70">
        <v>0</v>
      </c>
    </row>
    <row r="550" spans="1:29" x14ac:dyDescent="0.35">
      <c r="A550" s="2" t="s">
        <v>70</v>
      </c>
      <c r="B550" s="2" t="s">
        <v>30</v>
      </c>
      <c r="C550" s="27">
        <v>45396</v>
      </c>
      <c r="D550" s="70">
        <v>28.6</v>
      </c>
      <c r="F550" s="2" t="s">
        <v>44</v>
      </c>
      <c r="G550" s="2" t="s">
        <v>23</v>
      </c>
      <c r="H550" s="27">
        <v>45396</v>
      </c>
      <c r="I550" s="70">
        <v>13.1</v>
      </c>
      <c r="K550" s="2" t="s">
        <v>43</v>
      </c>
      <c r="L550" s="2" t="s">
        <v>27</v>
      </c>
      <c r="M550" s="27">
        <v>45396</v>
      </c>
      <c r="N550" s="70">
        <v>7</v>
      </c>
      <c r="P550" s="2" t="s">
        <v>35</v>
      </c>
      <c r="Q550" s="2" t="s">
        <v>34</v>
      </c>
      <c r="R550" s="27">
        <v>45396</v>
      </c>
      <c r="S550" s="70">
        <v>41</v>
      </c>
      <c r="U550" s="2" t="s">
        <v>70</v>
      </c>
      <c r="V550" s="2" t="s">
        <v>30</v>
      </c>
      <c r="W550" s="27">
        <v>45396</v>
      </c>
      <c r="X550" s="70">
        <v>27</v>
      </c>
      <c r="Z550" s="2" t="s">
        <v>1</v>
      </c>
      <c r="AA550" s="2" t="s">
        <v>4</v>
      </c>
      <c r="AB550" s="27">
        <v>45396</v>
      </c>
      <c r="AC550" s="70">
        <v>0</v>
      </c>
    </row>
    <row r="551" spans="1:29" x14ac:dyDescent="0.35">
      <c r="A551" s="2" t="s">
        <v>70</v>
      </c>
      <c r="B551" s="2" t="s">
        <v>30</v>
      </c>
      <c r="C551" s="27">
        <v>45397</v>
      </c>
      <c r="D551" s="70">
        <v>27.1</v>
      </c>
      <c r="F551" s="2" t="s">
        <v>44</v>
      </c>
      <c r="G551" s="2" t="s">
        <v>23</v>
      </c>
      <c r="H551" s="27">
        <v>45397</v>
      </c>
      <c r="I551" s="70">
        <v>13.4</v>
      </c>
      <c r="K551" s="2" t="s">
        <v>43</v>
      </c>
      <c r="L551" s="2" t="s">
        <v>27</v>
      </c>
      <c r="M551" s="27">
        <v>45397</v>
      </c>
      <c r="N551" s="70">
        <v>7.5</v>
      </c>
      <c r="P551" s="2" t="s">
        <v>35</v>
      </c>
      <c r="Q551" s="2" t="s">
        <v>34</v>
      </c>
      <c r="R551" s="27">
        <v>45397</v>
      </c>
      <c r="S551" s="70">
        <v>31</v>
      </c>
      <c r="U551" s="2" t="s">
        <v>70</v>
      </c>
      <c r="V551" s="2" t="s">
        <v>30</v>
      </c>
      <c r="W551" s="27">
        <v>45397</v>
      </c>
      <c r="X551" s="70">
        <v>22</v>
      </c>
      <c r="Z551" s="2" t="s">
        <v>1</v>
      </c>
      <c r="AA551" s="2" t="s">
        <v>4</v>
      </c>
      <c r="AB551" s="27">
        <v>45397</v>
      </c>
      <c r="AC551" s="70">
        <v>0</v>
      </c>
    </row>
    <row r="552" spans="1:29" x14ac:dyDescent="0.35">
      <c r="A552" s="2" t="s">
        <v>70</v>
      </c>
      <c r="B552" s="2" t="s">
        <v>30</v>
      </c>
      <c r="C552" s="27">
        <v>45398</v>
      </c>
      <c r="D552" s="70">
        <v>25</v>
      </c>
      <c r="F552" s="2" t="s">
        <v>44</v>
      </c>
      <c r="G552" s="2" t="s">
        <v>23</v>
      </c>
      <c r="H552" s="27">
        <v>45398</v>
      </c>
      <c r="I552" s="70">
        <v>10.9</v>
      </c>
      <c r="K552" s="2" t="s">
        <v>43</v>
      </c>
      <c r="L552" s="2" t="s">
        <v>27</v>
      </c>
      <c r="M552" s="27">
        <v>45398</v>
      </c>
      <c r="N552" s="70">
        <v>8.6</v>
      </c>
      <c r="P552" s="2" t="s">
        <v>35</v>
      </c>
      <c r="Q552" s="2" t="s">
        <v>34</v>
      </c>
      <c r="R552" s="27">
        <v>45398</v>
      </c>
      <c r="S552" s="70">
        <v>46</v>
      </c>
      <c r="U552" s="2" t="s">
        <v>70</v>
      </c>
      <c r="V552" s="2" t="s">
        <v>30</v>
      </c>
      <c r="W552" s="27">
        <v>45398</v>
      </c>
      <c r="X552" s="70">
        <v>25</v>
      </c>
      <c r="Z552" s="2" t="s">
        <v>1</v>
      </c>
      <c r="AA552" s="2" t="s">
        <v>4</v>
      </c>
      <c r="AB552" s="27">
        <v>45398</v>
      </c>
      <c r="AC552" s="70">
        <v>0</v>
      </c>
    </row>
    <row r="553" spans="1:29" x14ac:dyDescent="0.35">
      <c r="A553" s="2" t="s">
        <v>70</v>
      </c>
      <c r="B553" s="2" t="s">
        <v>30</v>
      </c>
      <c r="C553" s="27">
        <v>45399</v>
      </c>
      <c r="D553" s="70">
        <v>20.100000000000001</v>
      </c>
      <c r="F553" s="2" t="s">
        <v>44</v>
      </c>
      <c r="G553" s="2" t="s">
        <v>23</v>
      </c>
      <c r="H553" s="27">
        <v>45399</v>
      </c>
      <c r="I553" s="70">
        <v>8.6</v>
      </c>
      <c r="K553" s="2" t="s">
        <v>43</v>
      </c>
      <c r="L553" s="2" t="s">
        <v>27</v>
      </c>
      <c r="M553" s="27">
        <v>45399</v>
      </c>
      <c r="N553" s="70">
        <v>8.3000000000000007</v>
      </c>
      <c r="P553" s="2" t="s">
        <v>35</v>
      </c>
      <c r="Q553" s="2" t="s">
        <v>34</v>
      </c>
      <c r="R553" s="27">
        <v>45399</v>
      </c>
      <c r="S553" s="70">
        <v>42</v>
      </c>
      <c r="U553" s="2" t="s">
        <v>70</v>
      </c>
      <c r="V553" s="2" t="s">
        <v>30</v>
      </c>
      <c r="W553" s="27">
        <v>45399</v>
      </c>
      <c r="X553" s="70">
        <v>32</v>
      </c>
      <c r="Z553" s="2" t="s">
        <v>1</v>
      </c>
      <c r="AA553" s="2" t="s">
        <v>4</v>
      </c>
      <c r="AB553" s="27">
        <v>45399</v>
      </c>
      <c r="AC553" s="70">
        <v>0</v>
      </c>
    </row>
    <row r="554" spans="1:29" x14ac:dyDescent="0.35">
      <c r="A554" s="2" t="s">
        <v>70</v>
      </c>
      <c r="B554" s="2" t="s">
        <v>30</v>
      </c>
      <c r="C554" s="27">
        <v>45400</v>
      </c>
      <c r="D554" s="70">
        <v>21.3</v>
      </c>
      <c r="F554" s="2" t="s">
        <v>44</v>
      </c>
      <c r="G554" s="2" t="s">
        <v>23</v>
      </c>
      <c r="H554" s="27">
        <v>45400</v>
      </c>
      <c r="I554" s="70">
        <v>7.2</v>
      </c>
      <c r="K554" s="2" t="s">
        <v>43</v>
      </c>
      <c r="L554" s="2" t="s">
        <v>27</v>
      </c>
      <c r="M554" s="27">
        <v>45400</v>
      </c>
      <c r="N554" s="70">
        <v>9.5</v>
      </c>
      <c r="P554" s="2" t="s">
        <v>35</v>
      </c>
      <c r="Q554" s="2" t="s">
        <v>34</v>
      </c>
      <c r="R554" s="27">
        <v>45400</v>
      </c>
      <c r="S554" s="70">
        <v>49</v>
      </c>
      <c r="U554" s="2" t="s">
        <v>70</v>
      </c>
      <c r="V554" s="2" t="s">
        <v>30</v>
      </c>
      <c r="W554" s="27">
        <v>45400</v>
      </c>
      <c r="X554" s="70">
        <v>30</v>
      </c>
      <c r="Z554" s="2" t="s">
        <v>1</v>
      </c>
      <c r="AA554" s="2" t="s">
        <v>4</v>
      </c>
      <c r="AB554" s="27">
        <v>45400</v>
      </c>
      <c r="AC554" s="70">
        <v>0</v>
      </c>
    </row>
    <row r="555" spans="1:29" x14ac:dyDescent="0.35">
      <c r="A555" s="2" t="s">
        <v>70</v>
      </c>
      <c r="B555" s="2" t="s">
        <v>30</v>
      </c>
      <c r="C555" s="27">
        <v>45401</v>
      </c>
      <c r="D555" s="70">
        <v>24.2</v>
      </c>
      <c r="F555" s="2" t="s">
        <v>44</v>
      </c>
      <c r="G555" s="2" t="s">
        <v>23</v>
      </c>
      <c r="H555" s="27">
        <v>45401</v>
      </c>
      <c r="I555" s="70">
        <v>8.4</v>
      </c>
      <c r="K555" s="2" t="s">
        <v>43</v>
      </c>
      <c r="L555" s="2" t="s">
        <v>27</v>
      </c>
      <c r="M555" s="27">
        <v>45401</v>
      </c>
      <c r="N555" s="70">
        <v>9.9</v>
      </c>
      <c r="P555" s="2" t="s">
        <v>35</v>
      </c>
      <c r="Q555" s="2" t="s">
        <v>34</v>
      </c>
      <c r="R555" s="27">
        <v>45401</v>
      </c>
      <c r="S555" s="70">
        <v>55</v>
      </c>
      <c r="U555" s="2" t="s">
        <v>70</v>
      </c>
      <c r="V555" s="2" t="s">
        <v>30</v>
      </c>
      <c r="W555" s="27">
        <v>45401</v>
      </c>
      <c r="X555" s="70">
        <v>27</v>
      </c>
      <c r="Z555" s="2" t="s">
        <v>1</v>
      </c>
      <c r="AA555" s="2" t="s">
        <v>4</v>
      </c>
      <c r="AB555" s="27">
        <v>45401</v>
      </c>
      <c r="AC555" s="70">
        <v>0</v>
      </c>
    </row>
    <row r="556" spans="1:29" x14ac:dyDescent="0.35">
      <c r="A556" s="2" t="s">
        <v>70</v>
      </c>
      <c r="B556" s="2" t="s">
        <v>30</v>
      </c>
      <c r="C556" s="27">
        <v>45402</v>
      </c>
      <c r="D556" s="70">
        <v>24.2</v>
      </c>
      <c r="F556" s="2" t="s">
        <v>44</v>
      </c>
      <c r="G556" s="2" t="s">
        <v>23</v>
      </c>
      <c r="H556" s="27">
        <v>45402</v>
      </c>
      <c r="I556" s="70">
        <v>8.6999999999999993</v>
      </c>
      <c r="K556" s="2" t="s">
        <v>43</v>
      </c>
      <c r="L556" s="2" t="s">
        <v>27</v>
      </c>
      <c r="M556" s="27">
        <v>45402</v>
      </c>
      <c r="N556" s="70">
        <v>10.7</v>
      </c>
      <c r="P556" s="2" t="s">
        <v>35</v>
      </c>
      <c r="Q556" s="2" t="s">
        <v>34</v>
      </c>
      <c r="R556" s="27">
        <v>45402</v>
      </c>
      <c r="S556" s="70">
        <v>39</v>
      </c>
      <c r="U556" s="2" t="s">
        <v>70</v>
      </c>
      <c r="V556" s="2" t="s">
        <v>30</v>
      </c>
      <c r="W556" s="27">
        <v>45402</v>
      </c>
      <c r="X556" s="70">
        <v>29</v>
      </c>
      <c r="Z556" s="2" t="s">
        <v>1</v>
      </c>
      <c r="AA556" s="2" t="s">
        <v>4</v>
      </c>
      <c r="AB556" s="27">
        <v>45402</v>
      </c>
      <c r="AC556" s="70">
        <v>0</v>
      </c>
    </row>
    <row r="557" spans="1:29" x14ac:dyDescent="0.35">
      <c r="A557" s="2" t="s">
        <v>70</v>
      </c>
      <c r="B557" s="2" t="s">
        <v>30</v>
      </c>
      <c r="C557" s="27">
        <v>45403</v>
      </c>
      <c r="D557" s="70">
        <v>22.3</v>
      </c>
      <c r="F557" s="2" t="s">
        <v>44</v>
      </c>
      <c r="G557" s="2" t="s">
        <v>23</v>
      </c>
      <c r="H557" s="27">
        <v>45403</v>
      </c>
      <c r="I557" s="70">
        <v>8.4</v>
      </c>
      <c r="K557" s="2" t="s">
        <v>43</v>
      </c>
      <c r="L557" s="2" t="s">
        <v>27</v>
      </c>
      <c r="M557" s="27">
        <v>45403</v>
      </c>
      <c r="N557" s="70">
        <v>7.7</v>
      </c>
      <c r="P557" s="2" t="s">
        <v>35</v>
      </c>
      <c r="Q557" s="2" t="s">
        <v>34</v>
      </c>
      <c r="R557" s="27">
        <v>45403</v>
      </c>
      <c r="S557" s="70">
        <v>48</v>
      </c>
      <c r="U557" s="2" t="s">
        <v>70</v>
      </c>
      <c r="V557" s="2" t="s">
        <v>30</v>
      </c>
      <c r="W557" s="27">
        <v>45403</v>
      </c>
      <c r="X557" s="70">
        <v>31</v>
      </c>
      <c r="Z557" s="2" t="s">
        <v>1</v>
      </c>
      <c r="AA557" s="2" t="s">
        <v>4</v>
      </c>
      <c r="AB557" s="27">
        <v>45403</v>
      </c>
      <c r="AC557" s="70">
        <v>0.6</v>
      </c>
    </row>
    <row r="558" spans="1:29" x14ac:dyDescent="0.35">
      <c r="A558" s="2" t="s">
        <v>70</v>
      </c>
      <c r="B558" s="2" t="s">
        <v>30</v>
      </c>
      <c r="C558" s="27">
        <v>45404</v>
      </c>
      <c r="D558" s="70">
        <v>17.600000000000001</v>
      </c>
      <c r="F558" s="2" t="s">
        <v>44</v>
      </c>
      <c r="G558" s="2" t="s">
        <v>23</v>
      </c>
      <c r="H558" s="27">
        <v>45404</v>
      </c>
      <c r="I558" s="70">
        <v>6.9</v>
      </c>
      <c r="K558" s="2" t="s">
        <v>43</v>
      </c>
      <c r="L558" s="2" t="s">
        <v>27</v>
      </c>
      <c r="M558" s="27">
        <v>45404</v>
      </c>
      <c r="N558" s="70">
        <v>8.4</v>
      </c>
      <c r="P558" s="2" t="s">
        <v>35</v>
      </c>
      <c r="Q558" s="2" t="s">
        <v>34</v>
      </c>
      <c r="R558" s="27">
        <v>45404</v>
      </c>
      <c r="S558" s="70">
        <v>46</v>
      </c>
      <c r="U558" s="2" t="s">
        <v>70</v>
      </c>
      <c r="V558" s="2" t="s">
        <v>30</v>
      </c>
      <c r="W558" s="27">
        <v>45404</v>
      </c>
      <c r="X558" s="70">
        <v>31</v>
      </c>
      <c r="Z558" s="2" t="s">
        <v>1</v>
      </c>
      <c r="AA558" s="2" t="s">
        <v>4</v>
      </c>
      <c r="AB558" s="27">
        <v>45404</v>
      </c>
      <c r="AC558" s="70">
        <v>0</v>
      </c>
    </row>
    <row r="559" spans="1:29" x14ac:dyDescent="0.35">
      <c r="A559" s="2" t="s">
        <v>70</v>
      </c>
      <c r="B559" s="2" t="s">
        <v>30</v>
      </c>
      <c r="C559" s="27">
        <v>45405</v>
      </c>
      <c r="D559" s="70">
        <v>19.399999999999999</v>
      </c>
      <c r="F559" s="2" t="s">
        <v>44</v>
      </c>
      <c r="G559" s="2" t="s">
        <v>23</v>
      </c>
      <c r="H559" s="27">
        <v>45405</v>
      </c>
      <c r="I559" s="70">
        <v>2.1</v>
      </c>
      <c r="K559" s="2" t="s">
        <v>43</v>
      </c>
      <c r="L559" s="2" t="s">
        <v>27</v>
      </c>
      <c r="M559" s="27">
        <v>45405</v>
      </c>
      <c r="N559" s="70">
        <v>4</v>
      </c>
      <c r="P559" s="2" t="s">
        <v>35</v>
      </c>
      <c r="Q559" s="2" t="s">
        <v>34</v>
      </c>
      <c r="R559" s="27">
        <v>45405</v>
      </c>
      <c r="S559" s="70">
        <v>52</v>
      </c>
      <c r="U559" s="2" t="s">
        <v>70</v>
      </c>
      <c r="V559" s="2" t="s">
        <v>30</v>
      </c>
      <c r="W559" s="27">
        <v>45405</v>
      </c>
      <c r="X559" s="70">
        <v>28</v>
      </c>
      <c r="Z559" s="2" t="s">
        <v>1</v>
      </c>
      <c r="AA559" s="2" t="s">
        <v>4</v>
      </c>
      <c r="AB559" s="27">
        <v>45405</v>
      </c>
      <c r="AC559" s="70">
        <v>2.6</v>
      </c>
    </row>
    <row r="560" spans="1:29" x14ac:dyDescent="0.35">
      <c r="A560" s="2" t="s">
        <v>70</v>
      </c>
      <c r="B560" s="2" t="s">
        <v>30</v>
      </c>
      <c r="C560" s="27">
        <v>45406</v>
      </c>
      <c r="D560" s="70">
        <v>19.8</v>
      </c>
      <c r="F560" s="2" t="s">
        <v>44</v>
      </c>
      <c r="G560" s="2" t="s">
        <v>23</v>
      </c>
      <c r="H560" s="27">
        <v>45406</v>
      </c>
      <c r="I560" s="70">
        <v>3.2</v>
      </c>
      <c r="K560" s="2" t="s">
        <v>43</v>
      </c>
      <c r="L560" s="2" t="s">
        <v>27</v>
      </c>
      <c r="M560" s="27">
        <v>45406</v>
      </c>
      <c r="N560" s="70">
        <v>2.1</v>
      </c>
      <c r="P560" s="2" t="s">
        <v>35</v>
      </c>
      <c r="Q560" s="2" t="s">
        <v>34</v>
      </c>
      <c r="R560" s="27">
        <v>45406</v>
      </c>
      <c r="S560" s="70">
        <v>42</v>
      </c>
      <c r="U560" s="2" t="s">
        <v>70</v>
      </c>
      <c r="V560" s="2" t="s">
        <v>30</v>
      </c>
      <c r="W560" s="27">
        <v>45406</v>
      </c>
      <c r="X560" s="70">
        <v>24</v>
      </c>
      <c r="Z560" s="2" t="s">
        <v>1</v>
      </c>
      <c r="AA560" s="2" t="s">
        <v>4</v>
      </c>
      <c r="AB560" s="27">
        <v>45406</v>
      </c>
      <c r="AC560" s="70">
        <v>0</v>
      </c>
    </row>
    <row r="561" spans="1:29" x14ac:dyDescent="0.35">
      <c r="A561" s="2" t="s">
        <v>70</v>
      </c>
      <c r="B561" s="2" t="s">
        <v>30</v>
      </c>
      <c r="C561" s="27">
        <v>45407</v>
      </c>
      <c r="D561" s="70">
        <v>18.2</v>
      </c>
      <c r="F561" s="2" t="s">
        <v>44</v>
      </c>
      <c r="G561" s="2" t="s">
        <v>23</v>
      </c>
      <c r="H561" s="27">
        <v>45407</v>
      </c>
      <c r="I561" s="70">
        <v>6.6</v>
      </c>
      <c r="K561" s="2" t="s">
        <v>43</v>
      </c>
      <c r="L561" s="2" t="s">
        <v>27</v>
      </c>
      <c r="M561" s="27">
        <v>45407</v>
      </c>
      <c r="N561" s="70">
        <v>4.5999999999999996</v>
      </c>
      <c r="P561" s="2" t="s">
        <v>35</v>
      </c>
      <c r="Q561" s="2" t="s">
        <v>34</v>
      </c>
      <c r="R561" s="27">
        <v>45407</v>
      </c>
      <c r="S561" s="70">
        <v>45</v>
      </c>
      <c r="U561" s="2" t="s">
        <v>70</v>
      </c>
      <c r="V561" s="2" t="s">
        <v>30</v>
      </c>
      <c r="W561" s="27">
        <v>45407</v>
      </c>
      <c r="X561" s="70">
        <v>30</v>
      </c>
      <c r="Z561" s="2" t="s">
        <v>1</v>
      </c>
      <c r="AA561" s="2" t="s">
        <v>4</v>
      </c>
      <c r="AB561" s="27">
        <v>45407</v>
      </c>
      <c r="AC561" s="70">
        <v>1.2</v>
      </c>
    </row>
    <row r="562" spans="1:29" x14ac:dyDescent="0.35">
      <c r="A562" s="2" t="s">
        <v>41</v>
      </c>
      <c r="B562" s="2" t="s">
        <v>41</v>
      </c>
      <c r="C562" s="27">
        <v>45394</v>
      </c>
      <c r="D562" s="70">
        <v>18.899999999999999</v>
      </c>
      <c r="F562" s="2" t="s">
        <v>22</v>
      </c>
      <c r="G562" s="2" t="s">
        <v>21</v>
      </c>
      <c r="H562" s="27">
        <v>45394</v>
      </c>
      <c r="I562" s="70">
        <v>9.4</v>
      </c>
      <c r="K562" s="2" t="s">
        <v>28</v>
      </c>
      <c r="L562" s="2" t="s">
        <v>27</v>
      </c>
      <c r="M562" s="27">
        <v>45394</v>
      </c>
      <c r="N562" s="70">
        <v>3.7</v>
      </c>
      <c r="P562" s="2" t="s">
        <v>44</v>
      </c>
      <c r="Q562" s="2" t="s">
        <v>23</v>
      </c>
      <c r="R562" s="27">
        <v>45394</v>
      </c>
      <c r="S562" s="70">
        <v>31</v>
      </c>
      <c r="U562" s="2" t="s">
        <v>26</v>
      </c>
      <c r="V562" s="2" t="s">
        <v>25</v>
      </c>
      <c r="W562" s="27">
        <v>45394</v>
      </c>
      <c r="X562" s="70">
        <v>19</v>
      </c>
      <c r="Z562" s="2" t="s">
        <v>28</v>
      </c>
      <c r="AA562" s="2" t="s">
        <v>27</v>
      </c>
      <c r="AB562" s="27">
        <v>45394</v>
      </c>
      <c r="AC562" s="70">
        <v>0</v>
      </c>
    </row>
    <row r="563" spans="1:29" x14ac:dyDescent="0.35">
      <c r="A563" s="2" t="s">
        <v>41</v>
      </c>
      <c r="B563" s="2" t="s">
        <v>41</v>
      </c>
      <c r="C563" s="27">
        <v>45395</v>
      </c>
      <c r="D563" s="70">
        <v>19.600000000000001</v>
      </c>
      <c r="F563" s="2" t="s">
        <v>22</v>
      </c>
      <c r="G563" s="2" t="s">
        <v>21</v>
      </c>
      <c r="H563" s="27">
        <v>45395</v>
      </c>
      <c r="I563" s="70">
        <v>13.2</v>
      </c>
      <c r="K563" s="2" t="s">
        <v>28</v>
      </c>
      <c r="L563" s="2" t="s">
        <v>27</v>
      </c>
      <c r="M563" s="27">
        <v>45395</v>
      </c>
      <c r="N563" s="70">
        <v>5.7</v>
      </c>
      <c r="P563" s="2" t="s">
        <v>44</v>
      </c>
      <c r="Q563" s="2" t="s">
        <v>23</v>
      </c>
      <c r="R563" s="27">
        <v>45395</v>
      </c>
      <c r="S563" s="70">
        <v>30</v>
      </c>
      <c r="U563" s="2" t="s">
        <v>26</v>
      </c>
      <c r="V563" s="2" t="s">
        <v>25</v>
      </c>
      <c r="W563" s="27">
        <v>45395</v>
      </c>
      <c r="X563" s="70">
        <v>23</v>
      </c>
      <c r="Z563" s="2" t="s">
        <v>28</v>
      </c>
      <c r="AA563" s="2" t="s">
        <v>27</v>
      </c>
      <c r="AB563" s="27">
        <v>45395</v>
      </c>
      <c r="AC563" s="70">
        <v>0</v>
      </c>
    </row>
    <row r="564" spans="1:29" x14ac:dyDescent="0.35">
      <c r="A564" s="2" t="s">
        <v>41</v>
      </c>
      <c r="B564" s="2" t="s">
        <v>41</v>
      </c>
      <c r="C564" s="27">
        <v>45396</v>
      </c>
      <c r="D564" s="70">
        <v>20.3</v>
      </c>
      <c r="F564" s="2" t="s">
        <v>22</v>
      </c>
      <c r="G564" s="2" t="s">
        <v>21</v>
      </c>
      <c r="H564" s="27">
        <v>45396</v>
      </c>
      <c r="I564" s="70">
        <v>11.7</v>
      </c>
      <c r="K564" s="2" t="s">
        <v>28</v>
      </c>
      <c r="L564" s="2" t="s">
        <v>27</v>
      </c>
      <c r="M564" s="27">
        <v>45396</v>
      </c>
      <c r="N564" s="70">
        <v>7.6</v>
      </c>
      <c r="P564" s="2" t="s">
        <v>44</v>
      </c>
      <c r="Q564" s="2" t="s">
        <v>23</v>
      </c>
      <c r="R564" s="27">
        <v>45396</v>
      </c>
      <c r="S564" s="70">
        <v>34</v>
      </c>
      <c r="U564" s="2" t="s">
        <v>26</v>
      </c>
      <c r="V564" s="2" t="s">
        <v>25</v>
      </c>
      <c r="W564" s="27">
        <v>45396</v>
      </c>
      <c r="X564" s="70">
        <v>27</v>
      </c>
      <c r="Z564" s="2" t="s">
        <v>28</v>
      </c>
      <c r="AA564" s="2" t="s">
        <v>27</v>
      </c>
      <c r="AB564" s="27">
        <v>45396</v>
      </c>
      <c r="AC564" s="70">
        <v>0</v>
      </c>
    </row>
    <row r="565" spans="1:29" x14ac:dyDescent="0.35">
      <c r="A565" s="2" t="s">
        <v>41</v>
      </c>
      <c r="B565" s="2" t="s">
        <v>41</v>
      </c>
      <c r="C565" s="27">
        <v>45397</v>
      </c>
      <c r="D565" s="70">
        <v>25.1</v>
      </c>
      <c r="F565" s="2" t="s">
        <v>22</v>
      </c>
      <c r="G565" s="2" t="s">
        <v>21</v>
      </c>
      <c r="H565" s="27">
        <v>45397</v>
      </c>
      <c r="I565" s="70">
        <v>11.3</v>
      </c>
      <c r="K565" s="2" t="s">
        <v>28</v>
      </c>
      <c r="L565" s="2" t="s">
        <v>27</v>
      </c>
      <c r="M565" s="27">
        <v>45397</v>
      </c>
      <c r="N565" s="70">
        <v>8.9</v>
      </c>
      <c r="P565" s="2" t="s">
        <v>44</v>
      </c>
      <c r="Q565" s="2" t="s">
        <v>23</v>
      </c>
      <c r="R565" s="27">
        <v>45397</v>
      </c>
      <c r="S565" s="70">
        <v>54</v>
      </c>
      <c r="U565" s="2" t="s">
        <v>26</v>
      </c>
      <c r="V565" s="2" t="s">
        <v>25</v>
      </c>
      <c r="W565" s="27">
        <v>45397</v>
      </c>
      <c r="X565" s="70">
        <v>24</v>
      </c>
      <c r="Z565" s="2" t="s">
        <v>28</v>
      </c>
      <c r="AA565" s="2" t="s">
        <v>27</v>
      </c>
      <c r="AB565" s="27">
        <v>45397</v>
      </c>
      <c r="AC565" s="70">
        <v>1.2</v>
      </c>
    </row>
    <row r="566" spans="1:29" x14ac:dyDescent="0.35">
      <c r="A566" s="2" t="s">
        <v>41</v>
      </c>
      <c r="B566" s="2" t="s">
        <v>41</v>
      </c>
      <c r="C566" s="27">
        <v>45398</v>
      </c>
      <c r="D566" s="70">
        <v>30</v>
      </c>
      <c r="F566" s="2" t="s">
        <v>22</v>
      </c>
      <c r="G566" s="2" t="s">
        <v>21</v>
      </c>
      <c r="H566" s="27">
        <v>45398</v>
      </c>
      <c r="I566" s="70">
        <v>8.9</v>
      </c>
      <c r="K566" s="2" t="s">
        <v>28</v>
      </c>
      <c r="L566" s="2" t="s">
        <v>27</v>
      </c>
      <c r="M566" s="27">
        <v>45398</v>
      </c>
      <c r="N566" s="70">
        <v>10.6</v>
      </c>
      <c r="P566" s="2" t="s">
        <v>44</v>
      </c>
      <c r="Q566" s="2" t="s">
        <v>23</v>
      </c>
      <c r="R566" s="27">
        <v>45398</v>
      </c>
      <c r="S566" s="70">
        <v>45</v>
      </c>
      <c r="U566" s="2" t="s">
        <v>26</v>
      </c>
      <c r="V566" s="2" t="s">
        <v>25</v>
      </c>
      <c r="W566" s="27">
        <v>45398</v>
      </c>
      <c r="X566" s="70">
        <v>30</v>
      </c>
      <c r="Z566" s="2" t="s">
        <v>28</v>
      </c>
      <c r="AA566" s="2" t="s">
        <v>27</v>
      </c>
      <c r="AB566" s="27">
        <v>45398</v>
      </c>
      <c r="AC566" s="70">
        <v>0</v>
      </c>
    </row>
    <row r="567" spans="1:29" x14ac:dyDescent="0.35">
      <c r="A567" s="2" t="s">
        <v>41</v>
      </c>
      <c r="B567" s="2" t="s">
        <v>41</v>
      </c>
      <c r="C567" s="27">
        <v>45399</v>
      </c>
      <c r="D567" s="70">
        <v>29.2</v>
      </c>
      <c r="F567" s="2" t="s">
        <v>22</v>
      </c>
      <c r="G567" s="2" t="s">
        <v>21</v>
      </c>
      <c r="H567" s="27">
        <v>45399</v>
      </c>
      <c r="I567" s="70">
        <v>8.1999999999999993</v>
      </c>
      <c r="K567" s="2" t="s">
        <v>28</v>
      </c>
      <c r="L567" s="2" t="s">
        <v>27</v>
      </c>
      <c r="M567" s="27">
        <v>45399</v>
      </c>
      <c r="N567" s="70">
        <v>11.5</v>
      </c>
      <c r="P567" s="2" t="s">
        <v>44</v>
      </c>
      <c r="Q567" s="2" t="s">
        <v>23</v>
      </c>
      <c r="R567" s="27">
        <v>45399</v>
      </c>
      <c r="S567" s="70">
        <v>36</v>
      </c>
      <c r="U567" s="2" t="s">
        <v>26</v>
      </c>
      <c r="V567" s="2" t="s">
        <v>25</v>
      </c>
      <c r="W567" s="27">
        <v>45399</v>
      </c>
      <c r="X567" s="70">
        <v>31</v>
      </c>
      <c r="Z567" s="2" t="s">
        <v>28</v>
      </c>
      <c r="AA567" s="2" t="s">
        <v>27</v>
      </c>
      <c r="AB567" s="27">
        <v>45399</v>
      </c>
      <c r="AC567" s="70">
        <v>0</v>
      </c>
    </row>
    <row r="568" spans="1:29" x14ac:dyDescent="0.35">
      <c r="A568" s="2" t="s">
        <v>41</v>
      </c>
      <c r="B568" s="2" t="s">
        <v>41</v>
      </c>
      <c r="C568" s="27">
        <v>45400</v>
      </c>
      <c r="D568" s="70">
        <v>20.8</v>
      </c>
      <c r="F568" s="2" t="s">
        <v>22</v>
      </c>
      <c r="G568" s="2" t="s">
        <v>21</v>
      </c>
      <c r="H568" s="27">
        <v>45400</v>
      </c>
      <c r="I568" s="70">
        <v>6.2</v>
      </c>
      <c r="K568" s="2" t="s">
        <v>28</v>
      </c>
      <c r="L568" s="2" t="s">
        <v>27</v>
      </c>
      <c r="M568" s="27">
        <v>45400</v>
      </c>
      <c r="N568" s="70">
        <v>8.6</v>
      </c>
      <c r="P568" s="2" t="s">
        <v>44</v>
      </c>
      <c r="Q568" s="2" t="s">
        <v>23</v>
      </c>
      <c r="R568" s="27">
        <v>45400</v>
      </c>
      <c r="S568" s="70">
        <v>38</v>
      </c>
      <c r="U568" s="2" t="s">
        <v>26</v>
      </c>
      <c r="V568" s="2" t="s">
        <v>25</v>
      </c>
      <c r="W568" s="27">
        <v>45400</v>
      </c>
      <c r="X568" s="70">
        <v>30</v>
      </c>
      <c r="Z568" s="2" t="s">
        <v>28</v>
      </c>
      <c r="AA568" s="2" t="s">
        <v>27</v>
      </c>
      <c r="AB568" s="27">
        <v>45400</v>
      </c>
      <c r="AC568" s="70">
        <v>0.4</v>
      </c>
    </row>
    <row r="569" spans="1:29" x14ac:dyDescent="0.35">
      <c r="A569" s="2" t="s">
        <v>41</v>
      </c>
      <c r="B569" s="2" t="s">
        <v>41</v>
      </c>
      <c r="C569" s="27">
        <v>45401</v>
      </c>
      <c r="D569" s="70">
        <v>19.899999999999999</v>
      </c>
      <c r="F569" s="2" t="s">
        <v>22</v>
      </c>
      <c r="G569" s="2" t="s">
        <v>21</v>
      </c>
      <c r="H569" s="27">
        <v>45401</v>
      </c>
      <c r="I569" s="70">
        <v>2.7</v>
      </c>
      <c r="K569" s="2" t="s">
        <v>28</v>
      </c>
      <c r="L569" s="2" t="s">
        <v>27</v>
      </c>
      <c r="M569" s="27">
        <v>45401</v>
      </c>
      <c r="N569" s="70">
        <v>4.7</v>
      </c>
      <c r="P569" s="2" t="s">
        <v>44</v>
      </c>
      <c r="Q569" s="2" t="s">
        <v>23</v>
      </c>
      <c r="R569" s="27">
        <v>45401</v>
      </c>
      <c r="S569" s="70">
        <v>47</v>
      </c>
      <c r="U569" s="2" t="s">
        <v>26</v>
      </c>
      <c r="V569" s="2" t="s">
        <v>25</v>
      </c>
      <c r="W569" s="27">
        <v>45401</v>
      </c>
      <c r="X569" s="70">
        <v>33</v>
      </c>
      <c r="Z569" s="2" t="s">
        <v>28</v>
      </c>
      <c r="AA569" s="2" t="s">
        <v>27</v>
      </c>
      <c r="AB569" s="27">
        <v>45401</v>
      </c>
      <c r="AC569" s="70">
        <v>2.6</v>
      </c>
    </row>
    <row r="570" spans="1:29" x14ac:dyDescent="0.35">
      <c r="A570" s="2" t="s">
        <v>41</v>
      </c>
      <c r="B570" s="2" t="s">
        <v>41</v>
      </c>
      <c r="C570" s="27">
        <v>45402</v>
      </c>
      <c r="D570" s="70">
        <v>18.399999999999999</v>
      </c>
      <c r="F570" s="2" t="s">
        <v>22</v>
      </c>
      <c r="G570" s="2" t="s">
        <v>21</v>
      </c>
      <c r="H570" s="27">
        <v>45402</v>
      </c>
      <c r="I570" s="70">
        <v>4.9000000000000004</v>
      </c>
      <c r="K570" s="2" t="s">
        <v>28</v>
      </c>
      <c r="L570" s="2" t="s">
        <v>27</v>
      </c>
      <c r="M570" s="27">
        <v>45402</v>
      </c>
      <c r="N570" s="70">
        <v>6.4</v>
      </c>
      <c r="P570" s="2" t="s">
        <v>44</v>
      </c>
      <c r="Q570" s="2" t="s">
        <v>23</v>
      </c>
      <c r="R570" s="27">
        <v>45402</v>
      </c>
      <c r="S570" s="70">
        <v>35</v>
      </c>
      <c r="U570" s="2" t="s">
        <v>26</v>
      </c>
      <c r="V570" s="2" t="s">
        <v>25</v>
      </c>
      <c r="W570" s="27">
        <v>45402</v>
      </c>
      <c r="X570" s="70">
        <v>23</v>
      </c>
      <c r="Z570" s="2" t="s">
        <v>28</v>
      </c>
      <c r="AA570" s="2" t="s">
        <v>27</v>
      </c>
      <c r="AB570" s="27">
        <v>45402</v>
      </c>
      <c r="AC570" s="70">
        <v>0</v>
      </c>
    </row>
    <row r="571" spans="1:29" x14ac:dyDescent="0.35">
      <c r="A571" s="2" t="s">
        <v>41</v>
      </c>
      <c r="B571" s="2" t="s">
        <v>41</v>
      </c>
      <c r="C571" s="27">
        <v>45403</v>
      </c>
      <c r="D571" s="70">
        <v>19.3</v>
      </c>
      <c r="F571" s="2" t="s">
        <v>22</v>
      </c>
      <c r="G571" s="2" t="s">
        <v>21</v>
      </c>
      <c r="H571" s="27">
        <v>45403</v>
      </c>
      <c r="I571" s="70">
        <v>4.2</v>
      </c>
      <c r="K571" s="2" t="s">
        <v>28</v>
      </c>
      <c r="L571" s="2" t="s">
        <v>27</v>
      </c>
      <c r="M571" s="27">
        <v>45403</v>
      </c>
      <c r="N571" s="70">
        <v>2.9</v>
      </c>
      <c r="P571" s="2" t="s">
        <v>44</v>
      </c>
      <c r="Q571" s="2" t="s">
        <v>23</v>
      </c>
      <c r="R571" s="27">
        <v>45403</v>
      </c>
      <c r="S571" s="70">
        <v>39</v>
      </c>
      <c r="U571" s="2" t="s">
        <v>26</v>
      </c>
      <c r="V571" s="2" t="s">
        <v>25</v>
      </c>
      <c r="W571" s="27">
        <v>45403</v>
      </c>
      <c r="X571" s="70">
        <v>26</v>
      </c>
      <c r="Z571" s="2" t="s">
        <v>28</v>
      </c>
      <c r="AA571" s="2" t="s">
        <v>27</v>
      </c>
      <c r="AB571" s="27">
        <v>45403</v>
      </c>
      <c r="AC571" s="70">
        <v>0</v>
      </c>
    </row>
    <row r="572" spans="1:29" x14ac:dyDescent="0.35">
      <c r="A572" s="2" t="s">
        <v>41</v>
      </c>
      <c r="B572" s="2" t="s">
        <v>41</v>
      </c>
      <c r="C572" s="27">
        <v>45404</v>
      </c>
      <c r="D572" s="70">
        <v>21.6</v>
      </c>
      <c r="F572" s="2" t="s">
        <v>22</v>
      </c>
      <c r="G572" s="2" t="s">
        <v>21</v>
      </c>
      <c r="H572" s="27">
        <v>45404</v>
      </c>
      <c r="I572" s="70">
        <v>7.9</v>
      </c>
      <c r="K572" s="2" t="s">
        <v>28</v>
      </c>
      <c r="L572" s="2" t="s">
        <v>27</v>
      </c>
      <c r="M572" s="27">
        <v>45404</v>
      </c>
      <c r="N572" s="70">
        <v>5</v>
      </c>
      <c r="P572" s="2" t="s">
        <v>44</v>
      </c>
      <c r="Q572" s="2" t="s">
        <v>23</v>
      </c>
      <c r="R572" s="27">
        <v>45404</v>
      </c>
      <c r="S572" s="70">
        <v>51</v>
      </c>
      <c r="U572" s="2" t="s">
        <v>26</v>
      </c>
      <c r="V572" s="2" t="s">
        <v>25</v>
      </c>
      <c r="W572" s="27">
        <v>45404</v>
      </c>
      <c r="X572" s="70">
        <v>30</v>
      </c>
      <c r="Z572" s="2" t="s">
        <v>28</v>
      </c>
      <c r="AA572" s="2" t="s">
        <v>27</v>
      </c>
      <c r="AB572" s="27">
        <v>45404</v>
      </c>
      <c r="AC572" s="70">
        <v>0.2</v>
      </c>
    </row>
    <row r="573" spans="1:29" x14ac:dyDescent="0.35">
      <c r="A573" s="2" t="s">
        <v>41</v>
      </c>
      <c r="B573" s="2" t="s">
        <v>41</v>
      </c>
      <c r="C573" s="27">
        <v>45405</v>
      </c>
      <c r="D573" s="70">
        <v>20.2</v>
      </c>
      <c r="F573" s="2" t="s">
        <v>22</v>
      </c>
      <c r="G573" s="2" t="s">
        <v>21</v>
      </c>
      <c r="H573" s="27">
        <v>45405</v>
      </c>
      <c r="I573" s="70">
        <v>5</v>
      </c>
      <c r="K573" s="2" t="s">
        <v>28</v>
      </c>
      <c r="L573" s="2" t="s">
        <v>27</v>
      </c>
      <c r="M573" s="27">
        <v>45405</v>
      </c>
      <c r="N573" s="70">
        <v>2.2000000000000002</v>
      </c>
      <c r="P573" s="2" t="s">
        <v>44</v>
      </c>
      <c r="Q573" s="2" t="s">
        <v>23</v>
      </c>
      <c r="R573" s="27">
        <v>45405</v>
      </c>
      <c r="S573" s="70">
        <v>48</v>
      </c>
      <c r="U573" s="2" t="s">
        <v>26</v>
      </c>
      <c r="V573" s="2" t="s">
        <v>25</v>
      </c>
      <c r="W573" s="27">
        <v>45405</v>
      </c>
      <c r="X573" s="70">
        <v>27</v>
      </c>
      <c r="Z573" s="2" t="s">
        <v>28</v>
      </c>
      <c r="AA573" s="2" t="s">
        <v>27</v>
      </c>
      <c r="AB573" s="27">
        <v>45405</v>
      </c>
      <c r="AC573" s="70">
        <v>0.4</v>
      </c>
    </row>
    <row r="574" spans="1:29" x14ac:dyDescent="0.35">
      <c r="A574" s="2" t="s">
        <v>41</v>
      </c>
      <c r="B574" s="2" t="s">
        <v>41</v>
      </c>
      <c r="C574" s="27">
        <v>45406</v>
      </c>
      <c r="D574" s="70">
        <v>20.100000000000001</v>
      </c>
      <c r="F574" s="2" t="s">
        <v>22</v>
      </c>
      <c r="G574" s="2" t="s">
        <v>21</v>
      </c>
      <c r="H574" s="27">
        <v>45406</v>
      </c>
      <c r="I574" s="70">
        <v>3.5</v>
      </c>
      <c r="K574" s="2" t="s">
        <v>28</v>
      </c>
      <c r="L574" s="2" t="s">
        <v>27</v>
      </c>
      <c r="M574" s="27">
        <v>45406</v>
      </c>
      <c r="N574" s="70">
        <v>2.9</v>
      </c>
      <c r="P574" s="2" t="s">
        <v>44</v>
      </c>
      <c r="Q574" s="2" t="s">
        <v>23</v>
      </c>
      <c r="R574" s="27">
        <v>45406</v>
      </c>
      <c r="S574" s="70">
        <v>42</v>
      </c>
      <c r="U574" s="2" t="s">
        <v>26</v>
      </c>
      <c r="V574" s="2" t="s">
        <v>25</v>
      </c>
      <c r="W574" s="27">
        <v>45406</v>
      </c>
      <c r="X574" s="70">
        <v>30</v>
      </c>
      <c r="Z574" s="2" t="s">
        <v>28</v>
      </c>
      <c r="AA574" s="2" t="s">
        <v>27</v>
      </c>
      <c r="AB574" s="27">
        <v>45406</v>
      </c>
      <c r="AC574" s="70">
        <v>0</v>
      </c>
    </row>
    <row r="575" spans="1:29" x14ac:dyDescent="0.35">
      <c r="A575" s="2" t="s">
        <v>41</v>
      </c>
      <c r="B575" s="2" t="s">
        <v>41</v>
      </c>
      <c r="C575" s="27">
        <v>45407</v>
      </c>
      <c r="D575" s="70">
        <v>23.8</v>
      </c>
      <c r="F575" s="2" t="s">
        <v>22</v>
      </c>
      <c r="G575" s="2" t="s">
        <v>21</v>
      </c>
      <c r="H575" s="27">
        <v>45407</v>
      </c>
      <c r="I575" s="70">
        <v>6.3</v>
      </c>
      <c r="K575" s="2" t="s">
        <v>28</v>
      </c>
      <c r="L575" s="2" t="s">
        <v>27</v>
      </c>
      <c r="M575" s="27">
        <v>45407</v>
      </c>
      <c r="N575" s="70">
        <v>6.2</v>
      </c>
      <c r="P575" s="2" t="s">
        <v>44</v>
      </c>
      <c r="Q575" s="2" t="s">
        <v>23</v>
      </c>
      <c r="R575" s="27">
        <v>45407</v>
      </c>
      <c r="S575" s="70">
        <v>41</v>
      </c>
      <c r="U575" s="2" t="s">
        <v>26</v>
      </c>
      <c r="V575" s="2" t="s">
        <v>25</v>
      </c>
      <c r="W575" s="27">
        <v>45407</v>
      </c>
      <c r="X575" s="70">
        <v>22</v>
      </c>
      <c r="Z575" s="2" t="s">
        <v>28</v>
      </c>
      <c r="AA575" s="2" t="s">
        <v>27</v>
      </c>
      <c r="AB575" s="27">
        <v>45407</v>
      </c>
      <c r="AC575" s="70">
        <v>0</v>
      </c>
    </row>
    <row r="576" spans="1:29" x14ac:dyDescent="0.35">
      <c r="A576" s="2" t="s">
        <v>46</v>
      </c>
      <c r="B576" s="2" t="s">
        <v>27</v>
      </c>
      <c r="C576" s="27">
        <v>45394</v>
      </c>
      <c r="D576" s="70">
        <v>27.3</v>
      </c>
      <c r="F576" s="2" t="s">
        <v>70</v>
      </c>
      <c r="G576" s="2" t="s">
        <v>30</v>
      </c>
      <c r="H576" s="27">
        <v>45394</v>
      </c>
      <c r="I576" s="70">
        <v>10.6</v>
      </c>
      <c r="K576" s="2" t="s">
        <v>65</v>
      </c>
      <c r="L576" s="2" t="s">
        <v>64</v>
      </c>
      <c r="M576" s="27">
        <v>45394</v>
      </c>
      <c r="N576" s="70">
        <v>4.3</v>
      </c>
      <c r="P576" s="2" t="s">
        <v>42</v>
      </c>
      <c r="Q576" s="2" t="s">
        <v>23</v>
      </c>
      <c r="R576" s="27">
        <v>45394</v>
      </c>
      <c r="S576" s="70">
        <v>41</v>
      </c>
      <c r="U576" s="2" t="s">
        <v>49</v>
      </c>
      <c r="V576" s="2" t="s">
        <v>27</v>
      </c>
      <c r="W576" s="27">
        <v>45394</v>
      </c>
      <c r="X576" s="70">
        <v>22</v>
      </c>
      <c r="Z576" s="2" t="s">
        <v>47</v>
      </c>
      <c r="AA576" s="2" t="s">
        <v>23</v>
      </c>
      <c r="AB576" s="27">
        <v>45394</v>
      </c>
      <c r="AC576" s="70">
        <v>0</v>
      </c>
    </row>
    <row r="577" spans="1:29" x14ac:dyDescent="0.35">
      <c r="A577" s="2" t="s">
        <v>46</v>
      </c>
      <c r="B577" s="2" t="s">
        <v>27</v>
      </c>
      <c r="C577" s="27">
        <v>45395</v>
      </c>
      <c r="D577" s="70">
        <v>28</v>
      </c>
      <c r="F577" s="2" t="s">
        <v>70</v>
      </c>
      <c r="G577" s="2" t="s">
        <v>30</v>
      </c>
      <c r="H577" s="27">
        <v>45395</v>
      </c>
      <c r="I577" s="70">
        <v>11.3</v>
      </c>
      <c r="K577" s="2" t="s">
        <v>65</v>
      </c>
      <c r="L577" s="2" t="s">
        <v>64</v>
      </c>
      <c r="M577" s="27">
        <v>45395</v>
      </c>
      <c r="N577" s="70">
        <v>4.8</v>
      </c>
      <c r="P577" s="2" t="s">
        <v>42</v>
      </c>
      <c r="Q577" s="2" t="s">
        <v>23</v>
      </c>
      <c r="R577" s="27">
        <v>45395</v>
      </c>
      <c r="S577" s="70">
        <v>40</v>
      </c>
      <c r="U577" s="2" t="s">
        <v>49</v>
      </c>
      <c r="V577" s="2" t="s">
        <v>27</v>
      </c>
      <c r="W577" s="27">
        <v>45395</v>
      </c>
      <c r="X577" s="70">
        <v>26</v>
      </c>
      <c r="Z577" s="2" t="s">
        <v>47</v>
      </c>
      <c r="AA577" s="2" t="s">
        <v>23</v>
      </c>
      <c r="AB577" s="27">
        <v>45395</v>
      </c>
      <c r="AC577" s="70">
        <v>0</v>
      </c>
    </row>
    <row r="578" spans="1:29" x14ac:dyDescent="0.35">
      <c r="A578" s="2" t="s">
        <v>46</v>
      </c>
      <c r="B578" s="2" t="s">
        <v>27</v>
      </c>
      <c r="C578" s="27">
        <v>45396</v>
      </c>
      <c r="D578" s="70">
        <v>27.3</v>
      </c>
      <c r="F578" s="2" t="s">
        <v>70</v>
      </c>
      <c r="G578" s="2" t="s">
        <v>30</v>
      </c>
      <c r="H578" s="27">
        <v>45396</v>
      </c>
      <c r="I578" s="70">
        <v>12</v>
      </c>
      <c r="K578" s="2" t="s">
        <v>65</v>
      </c>
      <c r="L578" s="2" t="s">
        <v>64</v>
      </c>
      <c r="M578" s="27">
        <v>45396</v>
      </c>
      <c r="N578" s="70">
        <v>5.8</v>
      </c>
      <c r="P578" s="2" t="s">
        <v>42</v>
      </c>
      <c r="Q578" s="2" t="s">
        <v>23</v>
      </c>
      <c r="R578" s="27">
        <v>45396</v>
      </c>
      <c r="S578" s="70">
        <v>34</v>
      </c>
      <c r="U578" s="2" t="s">
        <v>49</v>
      </c>
      <c r="V578" s="2" t="s">
        <v>27</v>
      </c>
      <c r="W578" s="27">
        <v>45396</v>
      </c>
      <c r="X578" s="70">
        <v>24</v>
      </c>
      <c r="Z578" s="2" t="s">
        <v>47</v>
      </c>
      <c r="AA578" s="2" t="s">
        <v>23</v>
      </c>
      <c r="AB578" s="27">
        <v>45396</v>
      </c>
      <c r="AC578" s="70">
        <v>0</v>
      </c>
    </row>
    <row r="579" spans="1:29" x14ac:dyDescent="0.35">
      <c r="A579" s="2" t="s">
        <v>46</v>
      </c>
      <c r="B579" s="2" t="s">
        <v>27</v>
      </c>
      <c r="C579" s="27">
        <v>45397</v>
      </c>
      <c r="D579" s="70">
        <v>29.3</v>
      </c>
      <c r="F579" s="2" t="s">
        <v>70</v>
      </c>
      <c r="G579" s="2" t="s">
        <v>30</v>
      </c>
      <c r="H579" s="27">
        <v>45397</v>
      </c>
      <c r="I579" s="70">
        <v>13.1</v>
      </c>
      <c r="K579" s="2" t="s">
        <v>65</v>
      </c>
      <c r="L579" s="2" t="s">
        <v>64</v>
      </c>
      <c r="M579" s="27">
        <v>45397</v>
      </c>
      <c r="N579" s="70">
        <v>7.5</v>
      </c>
      <c r="P579" s="2" t="s">
        <v>42</v>
      </c>
      <c r="Q579" s="2" t="s">
        <v>23</v>
      </c>
      <c r="R579" s="27">
        <v>45397</v>
      </c>
      <c r="S579" s="70">
        <v>36</v>
      </c>
      <c r="U579" s="2" t="s">
        <v>49</v>
      </c>
      <c r="V579" s="2" t="s">
        <v>27</v>
      </c>
      <c r="W579" s="27">
        <v>45397</v>
      </c>
      <c r="X579" s="70">
        <v>31</v>
      </c>
      <c r="Z579" s="2" t="s">
        <v>47</v>
      </c>
      <c r="AA579" s="2" t="s">
        <v>23</v>
      </c>
      <c r="AB579" s="27">
        <v>45397</v>
      </c>
      <c r="AC579" s="70">
        <v>0.2</v>
      </c>
    </row>
    <row r="580" spans="1:29" x14ac:dyDescent="0.35">
      <c r="A580" s="2" t="s">
        <v>46</v>
      </c>
      <c r="B580" s="2" t="s">
        <v>27</v>
      </c>
      <c r="C580" s="27">
        <v>45398</v>
      </c>
      <c r="D580" s="70">
        <v>29.8</v>
      </c>
      <c r="F580" s="2" t="s">
        <v>70</v>
      </c>
      <c r="G580" s="2" t="s">
        <v>30</v>
      </c>
      <c r="H580" s="27">
        <v>45398</v>
      </c>
      <c r="I580" s="70">
        <v>9.3000000000000007</v>
      </c>
      <c r="K580" s="2" t="s">
        <v>65</v>
      </c>
      <c r="L580" s="2" t="s">
        <v>64</v>
      </c>
      <c r="M580" s="27">
        <v>45398</v>
      </c>
      <c r="N580" s="70">
        <v>10.4</v>
      </c>
      <c r="P580" s="2" t="s">
        <v>42</v>
      </c>
      <c r="Q580" s="2" t="s">
        <v>23</v>
      </c>
      <c r="R580" s="27">
        <v>45398</v>
      </c>
      <c r="S580" s="70">
        <v>34</v>
      </c>
      <c r="U580" s="2" t="s">
        <v>49</v>
      </c>
      <c r="V580" s="2" t="s">
        <v>27</v>
      </c>
      <c r="W580" s="27">
        <v>45398</v>
      </c>
      <c r="X580" s="70">
        <v>32</v>
      </c>
      <c r="Z580" s="2" t="s">
        <v>47</v>
      </c>
      <c r="AA580" s="2" t="s">
        <v>23</v>
      </c>
      <c r="AB580" s="27">
        <v>45398</v>
      </c>
      <c r="AC580" s="70">
        <v>0</v>
      </c>
    </row>
    <row r="581" spans="1:29" x14ac:dyDescent="0.35">
      <c r="A581" s="2" t="s">
        <v>46</v>
      </c>
      <c r="B581" s="2" t="s">
        <v>27</v>
      </c>
      <c r="C581" s="27">
        <v>45399</v>
      </c>
      <c r="D581" s="70">
        <v>29.3</v>
      </c>
      <c r="F581" s="2" t="s">
        <v>70</v>
      </c>
      <c r="G581" s="2" t="s">
        <v>30</v>
      </c>
      <c r="H581" s="27">
        <v>45399</v>
      </c>
      <c r="I581" s="70">
        <v>8</v>
      </c>
      <c r="K581" s="2" t="s">
        <v>65</v>
      </c>
      <c r="L581" s="2" t="s">
        <v>64</v>
      </c>
      <c r="M581" s="27">
        <v>45399</v>
      </c>
      <c r="N581" s="70">
        <v>9.1999999999999993</v>
      </c>
      <c r="P581" s="2" t="s">
        <v>42</v>
      </c>
      <c r="Q581" s="2" t="s">
        <v>23</v>
      </c>
      <c r="R581" s="27">
        <v>45399</v>
      </c>
      <c r="S581" s="70">
        <v>39</v>
      </c>
      <c r="U581" s="2" t="s">
        <v>49</v>
      </c>
      <c r="V581" s="2" t="s">
        <v>27</v>
      </c>
      <c r="W581" s="27">
        <v>45399</v>
      </c>
      <c r="X581" s="70">
        <v>26</v>
      </c>
      <c r="Z581" s="2" t="s">
        <v>47</v>
      </c>
      <c r="AA581" s="2" t="s">
        <v>23</v>
      </c>
      <c r="AB581" s="27">
        <v>45399</v>
      </c>
      <c r="AC581" s="70">
        <v>0</v>
      </c>
    </row>
    <row r="582" spans="1:29" x14ac:dyDescent="0.35">
      <c r="A582" s="2" t="s">
        <v>46</v>
      </c>
      <c r="B582" s="2" t="s">
        <v>27</v>
      </c>
      <c r="C582" s="27">
        <v>45400</v>
      </c>
      <c r="D582" s="70">
        <v>27.4</v>
      </c>
      <c r="F582" s="2" t="s">
        <v>70</v>
      </c>
      <c r="G582" s="2" t="s">
        <v>30</v>
      </c>
      <c r="H582" s="27">
        <v>45400</v>
      </c>
      <c r="I582" s="70">
        <v>8.3000000000000007</v>
      </c>
      <c r="K582" s="2" t="s">
        <v>65</v>
      </c>
      <c r="L582" s="2" t="s">
        <v>64</v>
      </c>
      <c r="M582" s="27">
        <v>45400</v>
      </c>
      <c r="N582" s="70">
        <v>7</v>
      </c>
      <c r="P582" s="2" t="s">
        <v>42</v>
      </c>
      <c r="Q582" s="2" t="s">
        <v>23</v>
      </c>
      <c r="R582" s="27">
        <v>45400</v>
      </c>
      <c r="S582" s="70">
        <v>36</v>
      </c>
      <c r="U582" s="2" t="s">
        <v>49</v>
      </c>
      <c r="V582" s="2" t="s">
        <v>27</v>
      </c>
      <c r="W582" s="27">
        <v>45400</v>
      </c>
      <c r="X582" s="70">
        <v>18</v>
      </c>
      <c r="Z582" s="2" t="s">
        <v>47</v>
      </c>
      <c r="AA582" s="2" t="s">
        <v>23</v>
      </c>
      <c r="AB582" s="27">
        <v>45400</v>
      </c>
      <c r="AC582" s="70">
        <v>0</v>
      </c>
    </row>
    <row r="583" spans="1:29" x14ac:dyDescent="0.35">
      <c r="A583" s="2" t="s">
        <v>46</v>
      </c>
      <c r="B583" s="2" t="s">
        <v>27</v>
      </c>
      <c r="C583" s="27">
        <v>45401</v>
      </c>
      <c r="D583" s="70">
        <v>25</v>
      </c>
      <c r="F583" s="2" t="s">
        <v>70</v>
      </c>
      <c r="G583" s="2" t="s">
        <v>30</v>
      </c>
      <c r="H583" s="27">
        <v>45401</v>
      </c>
      <c r="I583" s="70">
        <v>7.2</v>
      </c>
      <c r="K583" s="2" t="s">
        <v>65</v>
      </c>
      <c r="L583" s="2" t="s">
        <v>64</v>
      </c>
      <c r="M583" s="27">
        <v>45401</v>
      </c>
      <c r="N583" s="70">
        <v>6.2</v>
      </c>
      <c r="P583" s="2" t="s">
        <v>42</v>
      </c>
      <c r="Q583" s="2" t="s">
        <v>23</v>
      </c>
      <c r="R583" s="27">
        <v>45401</v>
      </c>
      <c r="S583" s="70">
        <v>45</v>
      </c>
      <c r="U583" s="2" t="s">
        <v>49</v>
      </c>
      <c r="V583" s="2" t="s">
        <v>27</v>
      </c>
      <c r="W583" s="27">
        <v>45401</v>
      </c>
      <c r="X583" s="70">
        <v>23</v>
      </c>
      <c r="Z583" s="2" t="s">
        <v>47</v>
      </c>
      <c r="AA583" s="2" t="s">
        <v>23</v>
      </c>
      <c r="AB583" s="27">
        <v>45401</v>
      </c>
      <c r="AC583" s="70">
        <v>0</v>
      </c>
    </row>
    <row r="584" spans="1:29" x14ac:dyDescent="0.35">
      <c r="A584" s="2" t="s">
        <v>46</v>
      </c>
      <c r="B584" s="2" t="s">
        <v>27</v>
      </c>
      <c r="C584" s="27">
        <v>45402</v>
      </c>
      <c r="D584" s="70">
        <v>25.7</v>
      </c>
      <c r="F584" s="2" t="s">
        <v>70</v>
      </c>
      <c r="G584" s="2" t="s">
        <v>30</v>
      </c>
      <c r="H584" s="27">
        <v>45402</v>
      </c>
      <c r="I584" s="70">
        <v>10.6</v>
      </c>
      <c r="K584" s="2" t="s">
        <v>65</v>
      </c>
      <c r="L584" s="2" t="s">
        <v>64</v>
      </c>
      <c r="M584" s="27">
        <v>45402</v>
      </c>
      <c r="N584" s="70">
        <v>3.6</v>
      </c>
      <c r="P584" s="2" t="s">
        <v>42</v>
      </c>
      <c r="Q584" s="2" t="s">
        <v>23</v>
      </c>
      <c r="R584" s="27">
        <v>45402</v>
      </c>
      <c r="S584" s="70">
        <v>40</v>
      </c>
      <c r="U584" s="2" t="s">
        <v>49</v>
      </c>
      <c r="V584" s="2" t="s">
        <v>27</v>
      </c>
      <c r="W584" s="27">
        <v>45402</v>
      </c>
      <c r="X584" s="70">
        <v>27</v>
      </c>
      <c r="Z584" s="2" t="s">
        <v>47</v>
      </c>
      <c r="AA584" s="2" t="s">
        <v>23</v>
      </c>
      <c r="AB584" s="27">
        <v>45402</v>
      </c>
      <c r="AC584" s="70">
        <v>0</v>
      </c>
    </row>
    <row r="585" spans="1:29" x14ac:dyDescent="0.35">
      <c r="A585" s="2" t="s">
        <v>46</v>
      </c>
      <c r="B585" s="2" t="s">
        <v>27</v>
      </c>
      <c r="C585" s="27">
        <v>45403</v>
      </c>
      <c r="D585" s="70">
        <v>22.6</v>
      </c>
      <c r="F585" s="2" t="s">
        <v>70</v>
      </c>
      <c r="G585" s="2" t="s">
        <v>30</v>
      </c>
      <c r="H585" s="27">
        <v>45403</v>
      </c>
      <c r="I585" s="70">
        <v>5.9</v>
      </c>
      <c r="K585" s="2" t="s">
        <v>65</v>
      </c>
      <c r="L585" s="2" t="s">
        <v>64</v>
      </c>
      <c r="M585" s="27">
        <v>45403</v>
      </c>
      <c r="N585" s="70">
        <v>2.2000000000000002</v>
      </c>
      <c r="P585" s="2" t="s">
        <v>42</v>
      </c>
      <c r="Q585" s="2" t="s">
        <v>23</v>
      </c>
      <c r="R585" s="27">
        <v>45403</v>
      </c>
      <c r="S585" s="70">
        <v>50</v>
      </c>
      <c r="U585" s="2" t="s">
        <v>49</v>
      </c>
      <c r="V585" s="2" t="s">
        <v>27</v>
      </c>
      <c r="W585" s="27">
        <v>45403</v>
      </c>
      <c r="X585" s="70">
        <v>30</v>
      </c>
      <c r="Z585" s="2" t="s">
        <v>47</v>
      </c>
      <c r="AA585" s="2" t="s">
        <v>23</v>
      </c>
      <c r="AB585" s="27">
        <v>45403</v>
      </c>
      <c r="AC585" s="70">
        <v>0</v>
      </c>
    </row>
    <row r="586" spans="1:29" x14ac:dyDescent="0.35">
      <c r="A586" s="2" t="s">
        <v>46</v>
      </c>
      <c r="B586" s="2" t="s">
        <v>27</v>
      </c>
      <c r="C586" s="27">
        <v>45404</v>
      </c>
      <c r="D586" s="70">
        <v>23.7</v>
      </c>
      <c r="F586" s="2" t="s">
        <v>70</v>
      </c>
      <c r="G586" s="2" t="s">
        <v>30</v>
      </c>
      <c r="H586" s="27">
        <v>45404</v>
      </c>
      <c r="I586" s="70">
        <v>4.8</v>
      </c>
      <c r="K586" s="2" t="s">
        <v>65</v>
      </c>
      <c r="L586" s="2" t="s">
        <v>64</v>
      </c>
      <c r="M586" s="27">
        <v>45404</v>
      </c>
      <c r="N586" s="70">
        <v>5.2</v>
      </c>
      <c r="P586" s="2" t="s">
        <v>42</v>
      </c>
      <c r="Q586" s="2" t="s">
        <v>23</v>
      </c>
      <c r="R586" s="27">
        <v>45404</v>
      </c>
      <c r="S586" s="70">
        <v>47</v>
      </c>
      <c r="U586" s="2" t="s">
        <v>49</v>
      </c>
      <c r="V586" s="2" t="s">
        <v>27</v>
      </c>
      <c r="W586" s="27">
        <v>45404</v>
      </c>
      <c r="X586" s="70">
        <v>26</v>
      </c>
      <c r="Z586" s="2" t="s">
        <v>47</v>
      </c>
      <c r="AA586" s="2" t="s">
        <v>23</v>
      </c>
      <c r="AB586" s="27">
        <v>45404</v>
      </c>
      <c r="AC586" s="70">
        <v>0</v>
      </c>
    </row>
    <row r="587" spans="1:29" x14ac:dyDescent="0.35">
      <c r="A587" s="2" t="s">
        <v>46</v>
      </c>
      <c r="B587" s="2" t="s">
        <v>27</v>
      </c>
      <c r="C587" s="27">
        <v>45405</v>
      </c>
      <c r="D587" s="70">
        <v>22.2</v>
      </c>
      <c r="F587" s="2" t="s">
        <v>70</v>
      </c>
      <c r="G587" s="2" t="s">
        <v>30</v>
      </c>
      <c r="H587" s="27">
        <v>45405</v>
      </c>
      <c r="I587" s="70">
        <v>3.2</v>
      </c>
      <c r="K587" s="2" t="s">
        <v>65</v>
      </c>
      <c r="L587" s="2" t="s">
        <v>64</v>
      </c>
      <c r="M587" s="27">
        <v>45405</v>
      </c>
      <c r="N587" s="70">
        <v>5</v>
      </c>
      <c r="P587" s="2" t="s">
        <v>42</v>
      </c>
      <c r="Q587" s="2" t="s">
        <v>23</v>
      </c>
      <c r="R587" s="27">
        <v>45405</v>
      </c>
      <c r="S587" s="70">
        <v>54</v>
      </c>
      <c r="U587" s="2" t="s">
        <v>49</v>
      </c>
      <c r="V587" s="2" t="s">
        <v>27</v>
      </c>
      <c r="W587" s="27">
        <v>45405</v>
      </c>
      <c r="X587" s="70">
        <v>24</v>
      </c>
      <c r="Z587" s="2" t="s">
        <v>47</v>
      </c>
      <c r="AA587" s="2" t="s">
        <v>23</v>
      </c>
      <c r="AB587" s="27">
        <v>45405</v>
      </c>
      <c r="AC587" s="70">
        <v>0.4</v>
      </c>
    </row>
    <row r="588" spans="1:29" x14ac:dyDescent="0.35">
      <c r="A588" s="2" t="s">
        <v>46</v>
      </c>
      <c r="B588" s="2" t="s">
        <v>27</v>
      </c>
      <c r="C588" s="27">
        <v>45406</v>
      </c>
      <c r="D588" s="70">
        <v>23</v>
      </c>
      <c r="F588" s="2" t="s">
        <v>70</v>
      </c>
      <c r="G588" s="2" t="s">
        <v>30</v>
      </c>
      <c r="H588" s="27">
        <v>45406</v>
      </c>
      <c r="I588" s="70">
        <v>5.7</v>
      </c>
      <c r="K588" s="2" t="s">
        <v>65</v>
      </c>
      <c r="L588" s="2" t="s">
        <v>64</v>
      </c>
      <c r="M588" s="27">
        <v>45406</v>
      </c>
      <c r="N588" s="70">
        <v>3.7</v>
      </c>
      <c r="P588" s="2" t="s">
        <v>42</v>
      </c>
      <c r="Q588" s="2" t="s">
        <v>23</v>
      </c>
      <c r="R588" s="27">
        <v>45406</v>
      </c>
      <c r="S588" s="70">
        <v>29</v>
      </c>
      <c r="U588" s="2" t="s">
        <v>49</v>
      </c>
      <c r="V588" s="2" t="s">
        <v>27</v>
      </c>
      <c r="W588" s="27">
        <v>45406</v>
      </c>
      <c r="X588" s="70">
        <v>23</v>
      </c>
      <c r="Z588" s="2" t="s">
        <v>47</v>
      </c>
      <c r="AA588" s="2" t="s">
        <v>23</v>
      </c>
      <c r="AB588" s="27">
        <v>45406</v>
      </c>
      <c r="AC588" s="70">
        <v>0.2</v>
      </c>
    </row>
    <row r="589" spans="1:29" x14ac:dyDescent="0.35">
      <c r="A589" s="2" t="s">
        <v>46</v>
      </c>
      <c r="B589" s="2" t="s">
        <v>27</v>
      </c>
      <c r="C589" s="27">
        <v>45407</v>
      </c>
      <c r="D589" s="70">
        <v>22.8</v>
      </c>
      <c r="F589" s="2" t="s">
        <v>70</v>
      </c>
      <c r="G589" s="2" t="s">
        <v>30</v>
      </c>
      <c r="H589" s="27">
        <v>45407</v>
      </c>
      <c r="I589" s="70">
        <v>7.3</v>
      </c>
      <c r="K589" s="2" t="s">
        <v>65</v>
      </c>
      <c r="L589" s="2" t="s">
        <v>64</v>
      </c>
      <c r="M589" s="27">
        <v>45407</v>
      </c>
      <c r="N589" s="70">
        <v>4</v>
      </c>
      <c r="P589" s="2" t="s">
        <v>42</v>
      </c>
      <c r="Q589" s="2" t="s">
        <v>23</v>
      </c>
      <c r="R589" s="27">
        <v>45407</v>
      </c>
      <c r="S589" s="70">
        <v>44</v>
      </c>
      <c r="U589" s="2" t="s">
        <v>49</v>
      </c>
      <c r="V589" s="2" t="s">
        <v>27</v>
      </c>
      <c r="W589" s="27">
        <v>45407</v>
      </c>
      <c r="X589" s="70">
        <v>32</v>
      </c>
      <c r="Z589" s="2" t="s">
        <v>47</v>
      </c>
      <c r="AA589" s="2" t="s">
        <v>23</v>
      </c>
      <c r="AB589" s="27">
        <v>45407</v>
      </c>
      <c r="AC589" s="70">
        <v>2.4</v>
      </c>
    </row>
    <row r="590" spans="1:29" x14ac:dyDescent="0.35">
      <c r="A590" s="2" t="s">
        <v>40</v>
      </c>
      <c r="B590" s="2" t="s">
        <v>25</v>
      </c>
      <c r="C590" s="27">
        <v>45394</v>
      </c>
      <c r="D590" s="70">
        <v>27</v>
      </c>
      <c r="F590" s="2" t="s">
        <v>1</v>
      </c>
      <c r="G590" s="2" t="s">
        <v>4</v>
      </c>
      <c r="H590" s="27">
        <v>45394</v>
      </c>
      <c r="I590" s="70">
        <v>8.6999999999999993</v>
      </c>
      <c r="K590" s="2" t="s">
        <v>73</v>
      </c>
      <c r="L590" s="2" t="s">
        <v>27</v>
      </c>
      <c r="M590" s="27">
        <v>45394</v>
      </c>
      <c r="N590" s="70">
        <v>5.6</v>
      </c>
      <c r="P590" s="2" t="s">
        <v>70</v>
      </c>
      <c r="Q590" s="2" t="s">
        <v>30</v>
      </c>
      <c r="R590" s="27">
        <v>45394</v>
      </c>
      <c r="S590" s="70">
        <v>54</v>
      </c>
      <c r="U590" s="2" t="s">
        <v>51</v>
      </c>
      <c r="V590" s="2" t="s">
        <v>27</v>
      </c>
      <c r="W590" s="27">
        <v>45394</v>
      </c>
      <c r="X590" s="70">
        <v>32</v>
      </c>
      <c r="Z590" s="2" t="s">
        <v>56</v>
      </c>
      <c r="AA590" s="2" t="s">
        <v>55</v>
      </c>
      <c r="AB590" s="27">
        <v>45394</v>
      </c>
      <c r="AC590" s="70">
        <v>0</v>
      </c>
    </row>
    <row r="591" spans="1:29" x14ac:dyDescent="0.35">
      <c r="A591" s="2" t="s">
        <v>40</v>
      </c>
      <c r="B591" s="2" t="s">
        <v>25</v>
      </c>
      <c r="C591" s="27">
        <v>45395</v>
      </c>
      <c r="D591" s="70">
        <v>29.2</v>
      </c>
      <c r="F591" s="2" t="s">
        <v>1</v>
      </c>
      <c r="G591" s="2" t="s">
        <v>4</v>
      </c>
      <c r="H591" s="27">
        <v>45395</v>
      </c>
      <c r="I591" s="70">
        <v>11.2</v>
      </c>
      <c r="K591" s="2" t="s">
        <v>73</v>
      </c>
      <c r="L591" s="2" t="s">
        <v>27</v>
      </c>
      <c r="M591" s="27">
        <v>45395</v>
      </c>
      <c r="N591" s="70">
        <v>5.2</v>
      </c>
      <c r="P591" s="2" t="s">
        <v>70</v>
      </c>
      <c r="Q591" s="2" t="s">
        <v>30</v>
      </c>
      <c r="R591" s="27">
        <v>45395</v>
      </c>
      <c r="S591" s="70">
        <v>31</v>
      </c>
      <c r="U591" s="2" t="s">
        <v>51</v>
      </c>
      <c r="V591" s="2" t="s">
        <v>27</v>
      </c>
      <c r="W591" s="27">
        <v>45395</v>
      </c>
      <c r="X591" s="70">
        <v>22</v>
      </c>
      <c r="Z591" s="2" t="s">
        <v>56</v>
      </c>
      <c r="AA591" s="2" t="s">
        <v>55</v>
      </c>
      <c r="AB591" s="27">
        <v>45395</v>
      </c>
      <c r="AC591" s="70">
        <v>0</v>
      </c>
    </row>
    <row r="592" spans="1:29" x14ac:dyDescent="0.35">
      <c r="A592" s="2" t="s">
        <v>40</v>
      </c>
      <c r="B592" s="2" t="s">
        <v>25</v>
      </c>
      <c r="C592" s="27">
        <v>45396</v>
      </c>
      <c r="D592" s="70">
        <v>29.7</v>
      </c>
      <c r="F592" s="2" t="s">
        <v>1</v>
      </c>
      <c r="G592" s="2" t="s">
        <v>4</v>
      </c>
      <c r="H592" s="27">
        <v>45396</v>
      </c>
      <c r="I592" s="70">
        <v>12.6</v>
      </c>
      <c r="K592" s="2" t="s">
        <v>73</v>
      </c>
      <c r="L592" s="2" t="s">
        <v>27</v>
      </c>
      <c r="M592" s="27">
        <v>45396</v>
      </c>
      <c r="N592" s="70">
        <v>6.6</v>
      </c>
      <c r="P592" s="2" t="s">
        <v>70</v>
      </c>
      <c r="Q592" s="2" t="s">
        <v>30</v>
      </c>
      <c r="R592" s="27">
        <v>45396</v>
      </c>
      <c r="S592" s="70">
        <v>33</v>
      </c>
      <c r="U592" s="2" t="s">
        <v>51</v>
      </c>
      <c r="V592" s="2" t="s">
        <v>27</v>
      </c>
      <c r="W592" s="27">
        <v>45396</v>
      </c>
      <c r="X592" s="70">
        <v>25</v>
      </c>
      <c r="Z592" s="2" t="s">
        <v>56</v>
      </c>
      <c r="AA592" s="2" t="s">
        <v>55</v>
      </c>
      <c r="AB592" s="27">
        <v>45396</v>
      </c>
      <c r="AC592" s="70">
        <v>0</v>
      </c>
    </row>
    <row r="593" spans="1:29" x14ac:dyDescent="0.35">
      <c r="A593" s="2" t="s">
        <v>40</v>
      </c>
      <c r="B593" s="2" t="s">
        <v>25</v>
      </c>
      <c r="C593" s="27">
        <v>45397</v>
      </c>
      <c r="D593" s="70">
        <v>28.9</v>
      </c>
      <c r="F593" s="2" t="s">
        <v>1</v>
      </c>
      <c r="G593" s="2" t="s">
        <v>4</v>
      </c>
      <c r="H593" s="27">
        <v>45397</v>
      </c>
      <c r="I593" s="70">
        <v>13</v>
      </c>
      <c r="K593" s="2" t="s">
        <v>73</v>
      </c>
      <c r="L593" s="2" t="s">
        <v>27</v>
      </c>
      <c r="M593" s="27">
        <v>45397</v>
      </c>
      <c r="N593" s="70">
        <v>6.6</v>
      </c>
      <c r="P593" s="2" t="s">
        <v>70</v>
      </c>
      <c r="Q593" s="2" t="s">
        <v>30</v>
      </c>
      <c r="R593" s="27">
        <v>45397</v>
      </c>
      <c r="S593" s="70">
        <v>31</v>
      </c>
      <c r="U593" s="2" t="s">
        <v>51</v>
      </c>
      <c r="V593" s="2" t="s">
        <v>27</v>
      </c>
      <c r="W593" s="27">
        <v>45397</v>
      </c>
      <c r="X593" s="70">
        <v>18</v>
      </c>
      <c r="Z593" s="2" t="s">
        <v>56</v>
      </c>
      <c r="AA593" s="2" t="s">
        <v>55</v>
      </c>
      <c r="AB593" s="27">
        <v>45397</v>
      </c>
      <c r="AC593" s="70">
        <v>0</v>
      </c>
    </row>
    <row r="594" spans="1:29" x14ac:dyDescent="0.35">
      <c r="A594" s="2" t="s">
        <v>40</v>
      </c>
      <c r="B594" s="2" t="s">
        <v>25</v>
      </c>
      <c r="C594" s="27">
        <v>45398</v>
      </c>
      <c r="D594" s="70">
        <v>27</v>
      </c>
      <c r="F594" s="2" t="s">
        <v>1</v>
      </c>
      <c r="G594" s="2" t="s">
        <v>4</v>
      </c>
      <c r="H594" s="27">
        <v>45398</v>
      </c>
      <c r="I594" s="70">
        <v>11.6</v>
      </c>
      <c r="K594" s="2" t="s">
        <v>73</v>
      </c>
      <c r="L594" s="2" t="s">
        <v>27</v>
      </c>
      <c r="M594" s="27">
        <v>45398</v>
      </c>
      <c r="N594" s="70">
        <v>8.8000000000000007</v>
      </c>
      <c r="P594" s="2" t="s">
        <v>70</v>
      </c>
      <c r="Q594" s="2" t="s">
        <v>30</v>
      </c>
      <c r="R594" s="27">
        <v>45398</v>
      </c>
      <c r="S594" s="70">
        <v>37</v>
      </c>
      <c r="U594" s="2" t="s">
        <v>51</v>
      </c>
      <c r="V594" s="2" t="s">
        <v>27</v>
      </c>
      <c r="W594" s="27">
        <v>45398</v>
      </c>
      <c r="X594" s="70">
        <v>27</v>
      </c>
      <c r="Z594" s="2" t="s">
        <v>56</v>
      </c>
      <c r="AA594" s="2" t="s">
        <v>55</v>
      </c>
      <c r="AB594" s="27">
        <v>45398</v>
      </c>
      <c r="AC594" s="70">
        <v>2.2999999999999998</v>
      </c>
    </row>
    <row r="595" spans="1:29" x14ac:dyDescent="0.35">
      <c r="A595" s="2" t="s">
        <v>40</v>
      </c>
      <c r="B595" s="2" t="s">
        <v>25</v>
      </c>
      <c r="C595" s="27">
        <v>45399</v>
      </c>
      <c r="D595" s="70">
        <v>22.8</v>
      </c>
      <c r="F595" s="2" t="s">
        <v>1</v>
      </c>
      <c r="G595" s="2" t="s">
        <v>4</v>
      </c>
      <c r="H595" s="27">
        <v>45399</v>
      </c>
      <c r="I595" s="70">
        <v>10</v>
      </c>
      <c r="K595" s="2" t="s">
        <v>73</v>
      </c>
      <c r="L595" s="2" t="s">
        <v>27</v>
      </c>
      <c r="M595" s="27">
        <v>45399</v>
      </c>
      <c r="N595" s="70">
        <v>9.1</v>
      </c>
      <c r="P595" s="2" t="s">
        <v>70</v>
      </c>
      <c r="Q595" s="2" t="s">
        <v>30</v>
      </c>
      <c r="R595" s="27">
        <v>45399</v>
      </c>
      <c r="S595" s="70">
        <v>53</v>
      </c>
      <c r="U595" s="2" t="s">
        <v>51</v>
      </c>
      <c r="V595" s="2" t="s">
        <v>27</v>
      </c>
      <c r="W595" s="27">
        <v>45399</v>
      </c>
      <c r="X595" s="70">
        <v>21</v>
      </c>
      <c r="Z595" s="2" t="s">
        <v>56</v>
      </c>
      <c r="AA595" s="2" t="s">
        <v>55</v>
      </c>
      <c r="AB595" s="27">
        <v>45399</v>
      </c>
      <c r="AC595" s="70">
        <v>0</v>
      </c>
    </row>
    <row r="596" spans="1:29" x14ac:dyDescent="0.35">
      <c r="A596" s="2" t="s">
        <v>40</v>
      </c>
      <c r="B596" s="2" t="s">
        <v>25</v>
      </c>
      <c r="C596" s="27">
        <v>45400</v>
      </c>
      <c r="D596" s="70">
        <v>23.7</v>
      </c>
      <c r="F596" s="2" t="s">
        <v>1</v>
      </c>
      <c r="G596" s="2" t="s">
        <v>4</v>
      </c>
      <c r="H596" s="27">
        <v>45400</v>
      </c>
      <c r="I596" s="70">
        <v>9.6</v>
      </c>
      <c r="K596" s="2" t="s">
        <v>73</v>
      </c>
      <c r="L596" s="2" t="s">
        <v>27</v>
      </c>
      <c r="M596" s="27">
        <v>45400</v>
      </c>
      <c r="N596" s="70">
        <v>10</v>
      </c>
      <c r="P596" s="2" t="s">
        <v>70</v>
      </c>
      <c r="Q596" s="2" t="s">
        <v>30</v>
      </c>
      <c r="R596" s="27">
        <v>45400</v>
      </c>
      <c r="S596" s="70">
        <v>45</v>
      </c>
      <c r="U596" s="2" t="s">
        <v>51</v>
      </c>
      <c r="V596" s="2" t="s">
        <v>27</v>
      </c>
      <c r="W596" s="27">
        <v>45400</v>
      </c>
      <c r="X596" s="70">
        <v>19</v>
      </c>
      <c r="Z596" s="2" t="s">
        <v>56</v>
      </c>
      <c r="AA596" s="2" t="s">
        <v>55</v>
      </c>
      <c r="AB596" s="27">
        <v>45400</v>
      </c>
      <c r="AC596" s="70">
        <v>0</v>
      </c>
    </row>
    <row r="597" spans="1:29" x14ac:dyDescent="0.35">
      <c r="A597" s="2" t="s">
        <v>40</v>
      </c>
      <c r="B597" s="2" t="s">
        <v>25</v>
      </c>
      <c r="C597" s="27">
        <v>45401</v>
      </c>
      <c r="D597" s="70">
        <v>20.6</v>
      </c>
      <c r="F597" s="2" t="s">
        <v>1</v>
      </c>
      <c r="G597" s="2" t="s">
        <v>4</v>
      </c>
      <c r="H597" s="27">
        <v>45401</v>
      </c>
      <c r="I597" s="70">
        <v>6.4</v>
      </c>
      <c r="K597" s="2" t="s">
        <v>73</v>
      </c>
      <c r="L597" s="2" t="s">
        <v>27</v>
      </c>
      <c r="M597" s="27">
        <v>45401</v>
      </c>
      <c r="N597" s="70">
        <v>9.9</v>
      </c>
      <c r="P597" s="2" t="s">
        <v>70</v>
      </c>
      <c r="Q597" s="2" t="s">
        <v>30</v>
      </c>
      <c r="R597" s="27">
        <v>45401</v>
      </c>
      <c r="S597" s="70">
        <v>44</v>
      </c>
      <c r="U597" s="2" t="s">
        <v>51</v>
      </c>
      <c r="V597" s="2" t="s">
        <v>27</v>
      </c>
      <c r="W597" s="27">
        <v>45401</v>
      </c>
      <c r="X597" s="70">
        <v>24</v>
      </c>
      <c r="Z597" s="2" t="s">
        <v>56</v>
      </c>
      <c r="AA597" s="2" t="s">
        <v>55</v>
      </c>
      <c r="AB597" s="27">
        <v>45401</v>
      </c>
      <c r="AC597" s="70">
        <v>0</v>
      </c>
    </row>
    <row r="598" spans="1:29" x14ac:dyDescent="0.35">
      <c r="A598" s="2" t="s">
        <v>40</v>
      </c>
      <c r="B598" s="2" t="s">
        <v>25</v>
      </c>
      <c r="C598" s="27">
        <v>45402</v>
      </c>
      <c r="D598" s="70">
        <v>23.8</v>
      </c>
      <c r="F598" s="2" t="s">
        <v>1</v>
      </c>
      <c r="G598" s="2" t="s">
        <v>4</v>
      </c>
      <c r="H598" s="27">
        <v>45402</v>
      </c>
      <c r="I598" s="70">
        <v>8.9</v>
      </c>
      <c r="K598" s="2" t="s">
        <v>73</v>
      </c>
      <c r="L598" s="2" t="s">
        <v>27</v>
      </c>
      <c r="M598" s="27">
        <v>45402</v>
      </c>
      <c r="N598" s="70">
        <v>10</v>
      </c>
      <c r="P598" s="2" t="s">
        <v>70</v>
      </c>
      <c r="Q598" s="2" t="s">
        <v>30</v>
      </c>
      <c r="R598" s="27">
        <v>45402</v>
      </c>
      <c r="S598" s="70">
        <v>41</v>
      </c>
      <c r="U598" s="2" t="s">
        <v>51</v>
      </c>
      <c r="V598" s="2" t="s">
        <v>27</v>
      </c>
      <c r="W598" s="27">
        <v>45402</v>
      </c>
      <c r="X598" s="70">
        <v>30</v>
      </c>
      <c r="Z598" s="2" t="s">
        <v>56</v>
      </c>
      <c r="AA598" s="2" t="s">
        <v>55</v>
      </c>
      <c r="AB598" s="27">
        <v>45402</v>
      </c>
      <c r="AC598" s="70">
        <v>0.6</v>
      </c>
    </row>
    <row r="599" spans="1:29" x14ac:dyDescent="0.35">
      <c r="A599" s="2" t="s">
        <v>40</v>
      </c>
      <c r="B599" s="2" t="s">
        <v>25</v>
      </c>
      <c r="C599" s="27">
        <v>45403</v>
      </c>
      <c r="D599" s="70">
        <v>23</v>
      </c>
      <c r="F599" s="2" t="s">
        <v>1</v>
      </c>
      <c r="G599" s="2" t="s">
        <v>4</v>
      </c>
      <c r="H599" s="27">
        <v>45403</v>
      </c>
      <c r="I599" s="70">
        <v>9.6</v>
      </c>
      <c r="K599" s="2" t="s">
        <v>73</v>
      </c>
      <c r="L599" s="2" t="s">
        <v>27</v>
      </c>
      <c r="M599" s="27">
        <v>45403</v>
      </c>
      <c r="N599" s="70">
        <v>7.2</v>
      </c>
      <c r="P599" s="2" t="s">
        <v>70</v>
      </c>
      <c r="Q599" s="2" t="s">
        <v>30</v>
      </c>
      <c r="R599" s="27">
        <v>45403</v>
      </c>
      <c r="S599" s="70">
        <v>47</v>
      </c>
      <c r="U599" s="2" t="s">
        <v>51</v>
      </c>
      <c r="V599" s="2" t="s">
        <v>27</v>
      </c>
      <c r="W599" s="27">
        <v>45403</v>
      </c>
      <c r="X599" s="70">
        <v>19</v>
      </c>
      <c r="Z599" s="2" t="s">
        <v>56</v>
      </c>
      <c r="AA599" s="2" t="s">
        <v>55</v>
      </c>
      <c r="AB599" s="27">
        <v>45403</v>
      </c>
      <c r="AC599" s="70">
        <v>2</v>
      </c>
    </row>
    <row r="600" spans="1:29" x14ac:dyDescent="0.35">
      <c r="A600" s="2" t="s">
        <v>40</v>
      </c>
      <c r="B600" s="2" t="s">
        <v>25</v>
      </c>
      <c r="C600" s="27">
        <v>45404</v>
      </c>
      <c r="D600" s="70">
        <v>18.7</v>
      </c>
      <c r="F600" s="2" t="s">
        <v>1</v>
      </c>
      <c r="G600" s="2" t="s">
        <v>4</v>
      </c>
      <c r="H600" s="27">
        <v>45404</v>
      </c>
      <c r="I600" s="70">
        <v>8.9</v>
      </c>
      <c r="K600" s="2" t="s">
        <v>73</v>
      </c>
      <c r="L600" s="2" t="s">
        <v>27</v>
      </c>
      <c r="M600" s="27">
        <v>45404</v>
      </c>
      <c r="N600" s="70">
        <v>7.3</v>
      </c>
      <c r="P600" s="2" t="s">
        <v>70</v>
      </c>
      <c r="Q600" s="2" t="s">
        <v>30</v>
      </c>
      <c r="R600" s="27">
        <v>45404</v>
      </c>
      <c r="S600" s="70">
        <v>49</v>
      </c>
      <c r="U600" s="2" t="s">
        <v>51</v>
      </c>
      <c r="V600" s="2" t="s">
        <v>27</v>
      </c>
      <c r="W600" s="27">
        <v>45404</v>
      </c>
      <c r="X600" s="70">
        <v>20</v>
      </c>
      <c r="Z600" s="2" t="s">
        <v>56</v>
      </c>
      <c r="AA600" s="2" t="s">
        <v>55</v>
      </c>
      <c r="AB600" s="27">
        <v>45404</v>
      </c>
      <c r="AC600" s="70">
        <v>0</v>
      </c>
    </row>
    <row r="601" spans="1:29" x14ac:dyDescent="0.35">
      <c r="A601" s="2" t="s">
        <v>40</v>
      </c>
      <c r="B601" s="2" t="s">
        <v>25</v>
      </c>
      <c r="C601" s="27">
        <v>45405</v>
      </c>
      <c r="D601" s="70">
        <v>20.6</v>
      </c>
      <c r="F601" s="2" t="s">
        <v>1</v>
      </c>
      <c r="G601" s="2" t="s">
        <v>4</v>
      </c>
      <c r="H601" s="27">
        <v>45405</v>
      </c>
      <c r="I601" s="70">
        <v>7</v>
      </c>
      <c r="K601" s="2" t="s">
        <v>73</v>
      </c>
      <c r="L601" s="2" t="s">
        <v>27</v>
      </c>
      <c r="M601" s="27">
        <v>45405</v>
      </c>
      <c r="N601" s="70">
        <v>6.8</v>
      </c>
      <c r="P601" s="2" t="s">
        <v>70</v>
      </c>
      <c r="Q601" s="2" t="s">
        <v>30</v>
      </c>
      <c r="R601" s="27">
        <v>45405</v>
      </c>
      <c r="S601" s="70">
        <v>44</v>
      </c>
      <c r="U601" s="2" t="s">
        <v>51</v>
      </c>
      <c r="V601" s="2" t="s">
        <v>27</v>
      </c>
      <c r="W601" s="27">
        <v>45405</v>
      </c>
      <c r="X601" s="70">
        <v>20</v>
      </c>
      <c r="Z601" s="2" t="s">
        <v>56</v>
      </c>
      <c r="AA601" s="2" t="s">
        <v>55</v>
      </c>
      <c r="AB601" s="27">
        <v>45405</v>
      </c>
      <c r="AC601" s="70">
        <v>0</v>
      </c>
    </row>
    <row r="602" spans="1:29" x14ac:dyDescent="0.35">
      <c r="A602" s="2" t="s">
        <v>40</v>
      </c>
      <c r="B602" s="2" t="s">
        <v>25</v>
      </c>
      <c r="C602" s="27">
        <v>45406</v>
      </c>
      <c r="D602" s="70">
        <v>21.6</v>
      </c>
      <c r="F602" s="2" t="s">
        <v>1</v>
      </c>
      <c r="G602" s="2" t="s">
        <v>4</v>
      </c>
      <c r="H602" s="27">
        <v>45406</v>
      </c>
      <c r="I602" s="70">
        <v>7.1</v>
      </c>
      <c r="K602" s="2" t="s">
        <v>73</v>
      </c>
      <c r="L602" s="2" t="s">
        <v>27</v>
      </c>
      <c r="M602" s="27">
        <v>45406</v>
      </c>
      <c r="N602" s="70">
        <v>2.8</v>
      </c>
      <c r="P602" s="2" t="s">
        <v>70</v>
      </c>
      <c r="Q602" s="2" t="s">
        <v>30</v>
      </c>
      <c r="R602" s="27">
        <v>45406</v>
      </c>
      <c r="S602" s="70">
        <v>39</v>
      </c>
      <c r="U602" s="2" t="s">
        <v>51</v>
      </c>
      <c r="V602" s="2" t="s">
        <v>27</v>
      </c>
      <c r="W602" s="27">
        <v>45406</v>
      </c>
      <c r="X602" s="70">
        <v>19</v>
      </c>
      <c r="Z602" s="2" t="s">
        <v>56</v>
      </c>
      <c r="AA602" s="2" t="s">
        <v>55</v>
      </c>
      <c r="AB602" s="27">
        <v>45406</v>
      </c>
      <c r="AC602" s="70">
        <v>0</v>
      </c>
    </row>
    <row r="603" spans="1:29" x14ac:dyDescent="0.35">
      <c r="A603" s="2" t="s">
        <v>40</v>
      </c>
      <c r="B603" s="2" t="s">
        <v>25</v>
      </c>
      <c r="C603" s="27">
        <v>45407</v>
      </c>
      <c r="D603" s="70">
        <v>19.600000000000001</v>
      </c>
      <c r="F603" s="2" t="s">
        <v>1</v>
      </c>
      <c r="G603" s="2" t="s">
        <v>4</v>
      </c>
      <c r="H603" s="27">
        <v>45407</v>
      </c>
      <c r="I603" s="70">
        <v>8.8000000000000007</v>
      </c>
      <c r="K603" s="2" t="s">
        <v>73</v>
      </c>
      <c r="L603" s="2" t="s">
        <v>27</v>
      </c>
      <c r="M603" s="27">
        <v>45407</v>
      </c>
      <c r="N603" s="70">
        <v>4.7</v>
      </c>
      <c r="P603" s="2" t="s">
        <v>70</v>
      </c>
      <c r="Q603" s="2" t="s">
        <v>30</v>
      </c>
      <c r="R603" s="27">
        <v>45407</v>
      </c>
      <c r="S603" s="70">
        <v>45</v>
      </c>
      <c r="U603" s="2" t="s">
        <v>51</v>
      </c>
      <c r="V603" s="2" t="s">
        <v>27</v>
      </c>
      <c r="W603" s="27">
        <v>45407</v>
      </c>
      <c r="X603" s="70">
        <v>23</v>
      </c>
      <c r="Z603" s="2" t="s">
        <v>56</v>
      </c>
      <c r="AA603" s="2" t="s">
        <v>55</v>
      </c>
      <c r="AB603" s="27">
        <v>45407</v>
      </c>
      <c r="AC603" s="70">
        <v>0</v>
      </c>
    </row>
    <row r="604" spans="1:29" x14ac:dyDescent="0.35">
      <c r="A604" s="2" t="s">
        <v>53</v>
      </c>
      <c r="B604" s="2" t="s">
        <v>52</v>
      </c>
      <c r="C604" s="27">
        <v>45394</v>
      </c>
      <c r="D604" s="70">
        <v>29.6</v>
      </c>
      <c r="F604" s="2" t="s">
        <v>36</v>
      </c>
      <c r="G604" s="2" t="s">
        <v>30</v>
      </c>
      <c r="H604" s="27">
        <v>45394</v>
      </c>
      <c r="I604" s="70">
        <v>9.9</v>
      </c>
      <c r="K604" s="2" t="s">
        <v>49</v>
      </c>
      <c r="L604" s="2" t="s">
        <v>27</v>
      </c>
      <c r="M604" s="27">
        <v>45394</v>
      </c>
      <c r="N604" s="70">
        <v>8.5</v>
      </c>
      <c r="P604" s="2" t="s">
        <v>69</v>
      </c>
      <c r="Q604" s="2" t="s">
        <v>52</v>
      </c>
      <c r="R604" s="27">
        <v>45394</v>
      </c>
      <c r="S604" s="70">
        <v>33</v>
      </c>
      <c r="U604" s="2" t="s">
        <v>22</v>
      </c>
      <c r="V604" s="2" t="s">
        <v>21</v>
      </c>
      <c r="W604" s="27">
        <v>45394</v>
      </c>
      <c r="X604" s="70">
        <v>18</v>
      </c>
      <c r="Z604" s="2" t="s">
        <v>44</v>
      </c>
      <c r="AA604" s="2" t="s">
        <v>23</v>
      </c>
      <c r="AB604" s="27">
        <v>45394</v>
      </c>
      <c r="AC604" s="70">
        <v>0</v>
      </c>
    </row>
    <row r="605" spans="1:29" x14ac:dyDescent="0.35">
      <c r="A605" s="2" t="s">
        <v>53</v>
      </c>
      <c r="B605" s="2" t="s">
        <v>52</v>
      </c>
      <c r="C605" s="27">
        <v>45395</v>
      </c>
      <c r="D605" s="70">
        <v>28.9</v>
      </c>
      <c r="F605" s="2" t="s">
        <v>36</v>
      </c>
      <c r="G605" s="2" t="s">
        <v>30</v>
      </c>
      <c r="H605" s="27">
        <v>45395</v>
      </c>
      <c r="I605" s="70">
        <v>12.9</v>
      </c>
      <c r="K605" s="2" t="s">
        <v>49</v>
      </c>
      <c r="L605" s="2" t="s">
        <v>27</v>
      </c>
      <c r="M605" s="27">
        <v>45395</v>
      </c>
      <c r="N605" s="70">
        <v>5.6</v>
      </c>
      <c r="P605" s="2" t="s">
        <v>69</v>
      </c>
      <c r="Q605" s="2" t="s">
        <v>52</v>
      </c>
      <c r="R605" s="27">
        <v>45395</v>
      </c>
      <c r="S605" s="70">
        <v>37</v>
      </c>
      <c r="U605" s="2" t="s">
        <v>22</v>
      </c>
      <c r="V605" s="2" t="s">
        <v>21</v>
      </c>
      <c r="W605" s="27">
        <v>45395</v>
      </c>
      <c r="X605" s="70">
        <v>23</v>
      </c>
      <c r="Z605" s="2" t="s">
        <v>44</v>
      </c>
      <c r="AA605" s="2" t="s">
        <v>23</v>
      </c>
      <c r="AB605" s="27">
        <v>45395</v>
      </c>
      <c r="AC605" s="70">
        <v>0</v>
      </c>
    </row>
    <row r="606" spans="1:29" x14ac:dyDescent="0.35">
      <c r="A606" s="2" t="s">
        <v>53</v>
      </c>
      <c r="B606" s="2" t="s">
        <v>52</v>
      </c>
      <c r="C606" s="27">
        <v>45396</v>
      </c>
      <c r="D606" s="70">
        <v>29.6</v>
      </c>
      <c r="F606" s="2" t="s">
        <v>36</v>
      </c>
      <c r="G606" s="2" t="s">
        <v>30</v>
      </c>
      <c r="H606" s="27">
        <v>45396</v>
      </c>
      <c r="I606" s="70">
        <v>11.8</v>
      </c>
      <c r="K606" s="2" t="s">
        <v>49</v>
      </c>
      <c r="L606" s="2" t="s">
        <v>27</v>
      </c>
      <c r="M606" s="27">
        <v>45396</v>
      </c>
      <c r="N606" s="70">
        <v>7.2</v>
      </c>
      <c r="P606" s="2" t="s">
        <v>69</v>
      </c>
      <c r="Q606" s="2" t="s">
        <v>52</v>
      </c>
      <c r="R606" s="27">
        <v>45396</v>
      </c>
      <c r="S606" s="70">
        <v>32</v>
      </c>
      <c r="U606" s="2" t="s">
        <v>22</v>
      </c>
      <c r="V606" s="2" t="s">
        <v>21</v>
      </c>
      <c r="W606" s="27">
        <v>45396</v>
      </c>
      <c r="X606" s="70">
        <v>25</v>
      </c>
      <c r="Z606" s="2" t="s">
        <v>44</v>
      </c>
      <c r="AA606" s="2" t="s">
        <v>23</v>
      </c>
      <c r="AB606" s="27">
        <v>45396</v>
      </c>
      <c r="AC606" s="70">
        <v>0</v>
      </c>
    </row>
    <row r="607" spans="1:29" x14ac:dyDescent="0.35">
      <c r="A607" s="2" t="s">
        <v>53</v>
      </c>
      <c r="B607" s="2" t="s">
        <v>52</v>
      </c>
      <c r="C607" s="27">
        <v>45397</v>
      </c>
      <c r="D607" s="70">
        <v>23.4</v>
      </c>
      <c r="F607" s="2" t="s">
        <v>36</v>
      </c>
      <c r="G607" s="2" t="s">
        <v>30</v>
      </c>
      <c r="H607" s="27">
        <v>45397</v>
      </c>
      <c r="I607" s="70">
        <v>10.8</v>
      </c>
      <c r="K607" s="2" t="s">
        <v>49</v>
      </c>
      <c r="L607" s="2" t="s">
        <v>27</v>
      </c>
      <c r="M607" s="27">
        <v>45397</v>
      </c>
      <c r="N607" s="70">
        <v>8.8000000000000007</v>
      </c>
      <c r="P607" s="2" t="s">
        <v>69</v>
      </c>
      <c r="Q607" s="2" t="s">
        <v>52</v>
      </c>
      <c r="R607" s="27">
        <v>45397</v>
      </c>
      <c r="S607" s="70">
        <v>44</v>
      </c>
      <c r="U607" s="2" t="s">
        <v>22</v>
      </c>
      <c r="V607" s="2" t="s">
        <v>21</v>
      </c>
      <c r="W607" s="27">
        <v>45397</v>
      </c>
      <c r="X607" s="70">
        <v>25</v>
      </c>
      <c r="Z607" s="2" t="s">
        <v>44</v>
      </c>
      <c r="AA607" s="2" t="s">
        <v>23</v>
      </c>
      <c r="AB607" s="27">
        <v>45397</v>
      </c>
      <c r="AC607" s="70">
        <v>2.2000000000000002</v>
      </c>
    </row>
    <row r="608" spans="1:29" x14ac:dyDescent="0.35">
      <c r="A608" s="2" t="s">
        <v>53</v>
      </c>
      <c r="B608" s="2" t="s">
        <v>52</v>
      </c>
      <c r="C608" s="27">
        <v>45398</v>
      </c>
      <c r="D608" s="70">
        <v>20.8</v>
      </c>
      <c r="F608" s="2" t="s">
        <v>36</v>
      </c>
      <c r="G608" s="2" t="s">
        <v>30</v>
      </c>
      <c r="H608" s="27">
        <v>45398</v>
      </c>
      <c r="I608" s="70">
        <v>6.4</v>
      </c>
      <c r="K608" s="2" t="s">
        <v>49</v>
      </c>
      <c r="L608" s="2" t="s">
        <v>27</v>
      </c>
      <c r="M608" s="27">
        <v>45398</v>
      </c>
      <c r="N608" s="70">
        <v>7.5</v>
      </c>
      <c r="P608" s="2" t="s">
        <v>69</v>
      </c>
      <c r="Q608" s="2" t="s">
        <v>52</v>
      </c>
      <c r="R608" s="27">
        <v>45398</v>
      </c>
      <c r="S608" s="70">
        <v>48</v>
      </c>
      <c r="U608" s="2" t="s">
        <v>22</v>
      </c>
      <c r="V608" s="2" t="s">
        <v>21</v>
      </c>
      <c r="W608" s="27">
        <v>45398</v>
      </c>
      <c r="X608" s="70">
        <v>25</v>
      </c>
      <c r="Z608" s="2" t="s">
        <v>44</v>
      </c>
      <c r="AA608" s="2" t="s">
        <v>23</v>
      </c>
      <c r="AB608" s="27">
        <v>45398</v>
      </c>
      <c r="AC608" s="70">
        <v>0</v>
      </c>
    </row>
    <row r="609" spans="1:29" x14ac:dyDescent="0.35">
      <c r="A609" s="2" t="s">
        <v>53</v>
      </c>
      <c r="B609" s="2" t="s">
        <v>52</v>
      </c>
      <c r="C609" s="27">
        <v>45399</v>
      </c>
      <c r="D609" s="70">
        <v>22.2</v>
      </c>
      <c r="F609" s="2" t="s">
        <v>36</v>
      </c>
      <c r="G609" s="2" t="s">
        <v>30</v>
      </c>
      <c r="H609" s="27">
        <v>45399</v>
      </c>
      <c r="I609" s="70">
        <v>6.8</v>
      </c>
      <c r="K609" s="2" t="s">
        <v>49</v>
      </c>
      <c r="L609" s="2" t="s">
        <v>27</v>
      </c>
      <c r="M609" s="27">
        <v>45399</v>
      </c>
      <c r="N609" s="70">
        <v>9</v>
      </c>
      <c r="P609" s="2" t="s">
        <v>69</v>
      </c>
      <c r="Q609" s="2" t="s">
        <v>52</v>
      </c>
      <c r="R609" s="27">
        <v>45399</v>
      </c>
      <c r="S609" s="70">
        <v>54</v>
      </c>
      <c r="U609" s="2" t="s">
        <v>22</v>
      </c>
      <c r="V609" s="2" t="s">
        <v>21</v>
      </c>
      <c r="W609" s="27">
        <v>45399</v>
      </c>
      <c r="X609" s="70">
        <v>26</v>
      </c>
      <c r="Z609" s="2" t="s">
        <v>44</v>
      </c>
      <c r="AA609" s="2" t="s">
        <v>23</v>
      </c>
      <c r="AB609" s="27">
        <v>45399</v>
      </c>
      <c r="AC609" s="70">
        <v>0</v>
      </c>
    </row>
    <row r="610" spans="1:29" x14ac:dyDescent="0.35">
      <c r="A610" s="2" t="s">
        <v>53</v>
      </c>
      <c r="B610" s="2" t="s">
        <v>52</v>
      </c>
      <c r="C610" s="27">
        <v>45400</v>
      </c>
      <c r="D610" s="70">
        <v>25.3</v>
      </c>
      <c r="F610" s="2" t="s">
        <v>36</v>
      </c>
      <c r="G610" s="2" t="s">
        <v>30</v>
      </c>
      <c r="H610" s="27">
        <v>45400</v>
      </c>
      <c r="I610" s="70">
        <v>6.5</v>
      </c>
      <c r="K610" s="2" t="s">
        <v>49</v>
      </c>
      <c r="L610" s="2" t="s">
        <v>27</v>
      </c>
      <c r="M610" s="27">
        <v>45400</v>
      </c>
      <c r="N610" s="70">
        <v>8.5</v>
      </c>
      <c r="P610" s="2" t="s">
        <v>69</v>
      </c>
      <c r="Q610" s="2" t="s">
        <v>52</v>
      </c>
      <c r="R610" s="27">
        <v>45400</v>
      </c>
      <c r="S610" s="70">
        <v>53</v>
      </c>
      <c r="U610" s="2" t="s">
        <v>22</v>
      </c>
      <c r="V610" s="2" t="s">
        <v>21</v>
      </c>
      <c r="W610" s="27">
        <v>45400</v>
      </c>
      <c r="X610" s="70">
        <v>27</v>
      </c>
      <c r="Z610" s="2" t="s">
        <v>44</v>
      </c>
      <c r="AA610" s="2" t="s">
        <v>23</v>
      </c>
      <c r="AB610" s="27">
        <v>45400</v>
      </c>
      <c r="AC610" s="70">
        <v>0</v>
      </c>
    </row>
    <row r="611" spans="1:29" x14ac:dyDescent="0.35">
      <c r="A611" s="2" t="s">
        <v>53</v>
      </c>
      <c r="B611" s="2" t="s">
        <v>52</v>
      </c>
      <c r="C611" s="27">
        <v>45401</v>
      </c>
      <c r="D611" s="70">
        <v>28.7</v>
      </c>
      <c r="F611" s="2" t="s">
        <v>36</v>
      </c>
      <c r="G611" s="2" t="s">
        <v>30</v>
      </c>
      <c r="H611" s="27">
        <v>45401</v>
      </c>
      <c r="I611" s="70">
        <v>2.2999999999999998</v>
      </c>
      <c r="K611" s="2" t="s">
        <v>49</v>
      </c>
      <c r="L611" s="2" t="s">
        <v>27</v>
      </c>
      <c r="M611" s="27">
        <v>45401</v>
      </c>
      <c r="N611" s="70">
        <v>9.4</v>
      </c>
      <c r="P611" s="2" t="s">
        <v>69</v>
      </c>
      <c r="Q611" s="2" t="s">
        <v>52</v>
      </c>
      <c r="R611" s="27">
        <v>45401</v>
      </c>
      <c r="S611" s="70">
        <v>44</v>
      </c>
      <c r="U611" s="2" t="s">
        <v>22</v>
      </c>
      <c r="V611" s="2" t="s">
        <v>21</v>
      </c>
      <c r="W611" s="27">
        <v>45401</v>
      </c>
      <c r="X611" s="70">
        <v>26</v>
      </c>
      <c r="Z611" s="2" t="s">
        <v>44</v>
      </c>
      <c r="AA611" s="2" t="s">
        <v>23</v>
      </c>
      <c r="AB611" s="27">
        <v>45401</v>
      </c>
      <c r="AC611" s="70">
        <v>0</v>
      </c>
    </row>
    <row r="612" spans="1:29" x14ac:dyDescent="0.35">
      <c r="A612" s="2" t="s">
        <v>53</v>
      </c>
      <c r="B612" s="2" t="s">
        <v>52</v>
      </c>
      <c r="C612" s="27">
        <v>45402</v>
      </c>
      <c r="D612" s="70">
        <v>28.2</v>
      </c>
      <c r="F612" s="2" t="s">
        <v>36</v>
      </c>
      <c r="G612" s="2" t="s">
        <v>30</v>
      </c>
      <c r="H612" s="27">
        <v>45402</v>
      </c>
      <c r="I612" s="70">
        <v>6.1</v>
      </c>
      <c r="K612" s="2" t="s">
        <v>49</v>
      </c>
      <c r="L612" s="2" t="s">
        <v>27</v>
      </c>
      <c r="M612" s="27">
        <v>45402</v>
      </c>
      <c r="N612" s="70">
        <v>11.3</v>
      </c>
      <c r="P612" s="2" t="s">
        <v>69</v>
      </c>
      <c r="Q612" s="2" t="s">
        <v>52</v>
      </c>
      <c r="R612" s="27">
        <v>45402</v>
      </c>
      <c r="S612" s="70">
        <v>35</v>
      </c>
      <c r="U612" s="2" t="s">
        <v>22</v>
      </c>
      <c r="V612" s="2" t="s">
        <v>21</v>
      </c>
      <c r="W612" s="27">
        <v>45402</v>
      </c>
      <c r="X612" s="70">
        <v>27</v>
      </c>
      <c r="Z612" s="2" t="s">
        <v>44</v>
      </c>
      <c r="AA612" s="2" t="s">
        <v>23</v>
      </c>
      <c r="AB612" s="27">
        <v>45402</v>
      </c>
      <c r="AC612" s="70">
        <v>0</v>
      </c>
    </row>
    <row r="613" spans="1:29" x14ac:dyDescent="0.35">
      <c r="A613" s="2" t="s">
        <v>53</v>
      </c>
      <c r="B613" s="2" t="s">
        <v>52</v>
      </c>
      <c r="C613" s="27">
        <v>45403</v>
      </c>
      <c r="D613" s="70">
        <v>27.2</v>
      </c>
      <c r="F613" s="2" t="s">
        <v>36</v>
      </c>
      <c r="G613" s="2" t="s">
        <v>30</v>
      </c>
      <c r="H613" s="27">
        <v>45403</v>
      </c>
      <c r="I613" s="70">
        <v>4</v>
      </c>
      <c r="K613" s="2" t="s">
        <v>49</v>
      </c>
      <c r="L613" s="2" t="s">
        <v>27</v>
      </c>
      <c r="M613" s="27">
        <v>45403</v>
      </c>
      <c r="N613" s="70">
        <v>9</v>
      </c>
      <c r="P613" s="2" t="s">
        <v>69</v>
      </c>
      <c r="Q613" s="2" t="s">
        <v>52</v>
      </c>
      <c r="R613" s="27">
        <v>45403</v>
      </c>
      <c r="S613" s="70">
        <v>32</v>
      </c>
      <c r="U613" s="2" t="s">
        <v>22</v>
      </c>
      <c r="V613" s="2" t="s">
        <v>21</v>
      </c>
      <c r="W613" s="27">
        <v>45403</v>
      </c>
      <c r="X613" s="70">
        <v>31</v>
      </c>
      <c r="Z613" s="2" t="s">
        <v>44</v>
      </c>
      <c r="AA613" s="2" t="s">
        <v>23</v>
      </c>
      <c r="AB613" s="27">
        <v>45403</v>
      </c>
      <c r="AC613" s="70">
        <v>0</v>
      </c>
    </row>
    <row r="614" spans="1:29" x14ac:dyDescent="0.35">
      <c r="A614" s="2" t="s">
        <v>53</v>
      </c>
      <c r="B614" s="2" t="s">
        <v>52</v>
      </c>
      <c r="C614" s="27">
        <v>45404</v>
      </c>
      <c r="D614" s="70">
        <v>25.4</v>
      </c>
      <c r="F614" s="2" t="s">
        <v>36</v>
      </c>
      <c r="G614" s="2" t="s">
        <v>30</v>
      </c>
      <c r="H614" s="27">
        <v>45404</v>
      </c>
      <c r="I614" s="70">
        <v>5.3</v>
      </c>
      <c r="K614" s="2" t="s">
        <v>49</v>
      </c>
      <c r="L614" s="2" t="s">
        <v>27</v>
      </c>
      <c r="M614" s="27">
        <v>45404</v>
      </c>
      <c r="N614" s="70">
        <v>7.8</v>
      </c>
      <c r="P614" s="2" t="s">
        <v>69</v>
      </c>
      <c r="Q614" s="2" t="s">
        <v>52</v>
      </c>
      <c r="R614" s="27">
        <v>45404</v>
      </c>
      <c r="S614" s="70">
        <v>48</v>
      </c>
      <c r="U614" s="2" t="s">
        <v>22</v>
      </c>
      <c r="V614" s="2" t="s">
        <v>21</v>
      </c>
      <c r="W614" s="27">
        <v>45404</v>
      </c>
      <c r="X614" s="70">
        <v>30</v>
      </c>
      <c r="Z614" s="2" t="s">
        <v>44</v>
      </c>
      <c r="AA614" s="2" t="s">
        <v>23</v>
      </c>
      <c r="AB614" s="27">
        <v>45404</v>
      </c>
      <c r="AC614" s="70">
        <v>0</v>
      </c>
    </row>
    <row r="615" spans="1:29" x14ac:dyDescent="0.35">
      <c r="A615" s="2" t="s">
        <v>53</v>
      </c>
      <c r="B615" s="2" t="s">
        <v>52</v>
      </c>
      <c r="C615" s="27">
        <v>45405</v>
      </c>
      <c r="D615" s="70">
        <v>21.5</v>
      </c>
      <c r="F615" s="2" t="s">
        <v>36</v>
      </c>
      <c r="G615" s="2" t="s">
        <v>30</v>
      </c>
      <c r="H615" s="27">
        <v>45405</v>
      </c>
      <c r="I615" s="70">
        <v>3.7</v>
      </c>
      <c r="K615" s="2" t="s">
        <v>49</v>
      </c>
      <c r="L615" s="2" t="s">
        <v>27</v>
      </c>
      <c r="M615" s="27">
        <v>45405</v>
      </c>
      <c r="N615" s="70">
        <v>5.0999999999999996</v>
      </c>
      <c r="P615" s="2" t="s">
        <v>69</v>
      </c>
      <c r="Q615" s="2" t="s">
        <v>52</v>
      </c>
      <c r="R615" s="27">
        <v>45405</v>
      </c>
      <c r="S615" s="70">
        <v>43</v>
      </c>
      <c r="U615" s="2" t="s">
        <v>22</v>
      </c>
      <c r="V615" s="2" t="s">
        <v>21</v>
      </c>
      <c r="W615" s="27">
        <v>45405</v>
      </c>
      <c r="X615" s="70">
        <v>27</v>
      </c>
      <c r="Z615" s="2" t="s">
        <v>44</v>
      </c>
      <c r="AA615" s="2" t="s">
        <v>23</v>
      </c>
      <c r="AB615" s="27">
        <v>45405</v>
      </c>
      <c r="AC615" s="70">
        <v>0</v>
      </c>
    </row>
    <row r="616" spans="1:29" x14ac:dyDescent="0.35">
      <c r="A616" s="2" t="s">
        <v>53</v>
      </c>
      <c r="B616" s="2" t="s">
        <v>52</v>
      </c>
      <c r="C616" s="27">
        <v>45406</v>
      </c>
      <c r="D616" s="70">
        <v>21.4</v>
      </c>
      <c r="F616" s="2" t="s">
        <v>36</v>
      </c>
      <c r="G616" s="2" t="s">
        <v>30</v>
      </c>
      <c r="H616" s="27">
        <v>45406</v>
      </c>
      <c r="I616" s="70">
        <v>1.7</v>
      </c>
      <c r="K616" s="2" t="s">
        <v>49</v>
      </c>
      <c r="L616" s="2" t="s">
        <v>27</v>
      </c>
      <c r="M616" s="27">
        <v>45406</v>
      </c>
      <c r="N616" s="70">
        <v>3</v>
      </c>
      <c r="P616" s="2" t="s">
        <v>69</v>
      </c>
      <c r="Q616" s="2" t="s">
        <v>52</v>
      </c>
      <c r="R616" s="27">
        <v>45406</v>
      </c>
      <c r="S616" s="70">
        <v>39</v>
      </c>
      <c r="U616" s="2" t="s">
        <v>22</v>
      </c>
      <c r="V616" s="2" t="s">
        <v>21</v>
      </c>
      <c r="W616" s="27">
        <v>45406</v>
      </c>
      <c r="X616" s="70">
        <v>26</v>
      </c>
      <c r="Z616" s="2" t="s">
        <v>44</v>
      </c>
      <c r="AA616" s="2" t="s">
        <v>23</v>
      </c>
      <c r="AB616" s="27">
        <v>45406</v>
      </c>
      <c r="AC616" s="70">
        <v>0</v>
      </c>
    </row>
    <row r="617" spans="1:29" x14ac:dyDescent="0.35">
      <c r="A617" s="2" t="s">
        <v>53</v>
      </c>
      <c r="B617" s="2" t="s">
        <v>52</v>
      </c>
      <c r="C617" s="27">
        <v>45407</v>
      </c>
      <c r="D617" s="70">
        <v>18.3</v>
      </c>
      <c r="F617" s="2" t="s">
        <v>36</v>
      </c>
      <c r="G617" s="2" t="s">
        <v>30</v>
      </c>
      <c r="H617" s="27">
        <v>45407</v>
      </c>
      <c r="I617" s="70">
        <v>5.0999999999999996</v>
      </c>
      <c r="K617" s="2" t="s">
        <v>49</v>
      </c>
      <c r="L617" s="2" t="s">
        <v>27</v>
      </c>
      <c r="M617" s="27">
        <v>45407</v>
      </c>
      <c r="N617" s="70">
        <v>3.6</v>
      </c>
      <c r="P617" s="2" t="s">
        <v>69</v>
      </c>
      <c r="Q617" s="2" t="s">
        <v>52</v>
      </c>
      <c r="R617" s="27">
        <v>45407</v>
      </c>
      <c r="S617" s="70">
        <v>39</v>
      </c>
      <c r="U617" s="2" t="s">
        <v>22</v>
      </c>
      <c r="V617" s="2" t="s">
        <v>21</v>
      </c>
      <c r="W617" s="27">
        <v>45407</v>
      </c>
      <c r="X617" s="70">
        <v>21</v>
      </c>
      <c r="Z617" s="2" t="s">
        <v>44</v>
      </c>
      <c r="AA617" s="2" t="s">
        <v>23</v>
      </c>
      <c r="AB617" s="27">
        <v>45407</v>
      </c>
      <c r="AC617" s="70">
        <v>1.4</v>
      </c>
    </row>
    <row r="618" spans="1:29" x14ac:dyDescent="0.35">
      <c r="A618" s="2" t="s">
        <v>74</v>
      </c>
      <c r="B618" s="2" t="s">
        <v>30</v>
      </c>
      <c r="C618" s="27">
        <v>45394</v>
      </c>
      <c r="D618" s="70">
        <v>26.9</v>
      </c>
      <c r="F618" s="2" t="s">
        <v>47</v>
      </c>
      <c r="G618" s="2" t="s">
        <v>23</v>
      </c>
      <c r="H618" s="27">
        <v>45394</v>
      </c>
      <c r="I618" s="70">
        <v>8</v>
      </c>
      <c r="K618" s="2" t="s">
        <v>33</v>
      </c>
      <c r="L618" s="2" t="s">
        <v>32</v>
      </c>
      <c r="M618" s="27">
        <v>45394</v>
      </c>
      <c r="N618" s="70">
        <v>7.5</v>
      </c>
      <c r="P618" s="2" t="s">
        <v>22</v>
      </c>
      <c r="Q618" s="2" t="s">
        <v>21</v>
      </c>
      <c r="R618" s="27">
        <v>45394</v>
      </c>
      <c r="S618" s="70">
        <v>26</v>
      </c>
      <c r="U618" s="2" t="s">
        <v>69</v>
      </c>
      <c r="V618" s="2" t="s">
        <v>52</v>
      </c>
      <c r="W618" s="27">
        <v>45394</v>
      </c>
      <c r="X618" s="70">
        <v>25</v>
      </c>
      <c r="Z618" s="2" t="s">
        <v>41</v>
      </c>
      <c r="AA618" s="2" t="s">
        <v>41</v>
      </c>
      <c r="AB618" s="27">
        <v>45394</v>
      </c>
      <c r="AC618" s="70">
        <v>0</v>
      </c>
    </row>
    <row r="619" spans="1:29" x14ac:dyDescent="0.35">
      <c r="A619" s="2" t="s">
        <v>74</v>
      </c>
      <c r="B619" s="2" t="s">
        <v>30</v>
      </c>
      <c r="C619" s="27">
        <v>45395</v>
      </c>
      <c r="D619" s="70">
        <v>29.3</v>
      </c>
      <c r="F619" s="2" t="s">
        <v>47</v>
      </c>
      <c r="G619" s="2" t="s">
        <v>23</v>
      </c>
      <c r="H619" s="27">
        <v>45395</v>
      </c>
      <c r="I619" s="70">
        <v>8.6</v>
      </c>
      <c r="K619" s="2" t="s">
        <v>33</v>
      </c>
      <c r="L619" s="2" t="s">
        <v>32</v>
      </c>
      <c r="M619" s="27">
        <v>45395</v>
      </c>
      <c r="N619" s="70">
        <v>6.3</v>
      </c>
      <c r="P619" s="2" t="s">
        <v>22</v>
      </c>
      <c r="Q619" s="2" t="s">
        <v>21</v>
      </c>
      <c r="R619" s="27">
        <v>45395</v>
      </c>
      <c r="S619" s="70">
        <v>30</v>
      </c>
      <c r="U619" s="2" t="s">
        <v>69</v>
      </c>
      <c r="V619" s="2" t="s">
        <v>52</v>
      </c>
      <c r="W619" s="27">
        <v>45395</v>
      </c>
      <c r="X619" s="70">
        <v>21</v>
      </c>
      <c r="Z619" s="2" t="s">
        <v>41</v>
      </c>
      <c r="AA619" s="2" t="s">
        <v>41</v>
      </c>
      <c r="AB619" s="27">
        <v>45395</v>
      </c>
      <c r="AC619" s="70">
        <v>0</v>
      </c>
    </row>
    <row r="620" spans="1:29" x14ac:dyDescent="0.35">
      <c r="A620" s="2" t="s">
        <v>74</v>
      </c>
      <c r="B620" s="2" t="s">
        <v>30</v>
      </c>
      <c r="C620" s="27">
        <v>45396</v>
      </c>
      <c r="D620" s="70">
        <v>29.2</v>
      </c>
      <c r="F620" s="2" t="s">
        <v>47</v>
      </c>
      <c r="G620" s="2" t="s">
        <v>23</v>
      </c>
      <c r="H620" s="27">
        <v>45396</v>
      </c>
      <c r="I620" s="70">
        <v>9.8000000000000007</v>
      </c>
      <c r="K620" s="2" t="s">
        <v>33</v>
      </c>
      <c r="L620" s="2" t="s">
        <v>32</v>
      </c>
      <c r="M620" s="27">
        <v>45396</v>
      </c>
      <c r="N620" s="70">
        <v>7.7</v>
      </c>
      <c r="P620" s="2" t="s">
        <v>22</v>
      </c>
      <c r="Q620" s="2" t="s">
        <v>21</v>
      </c>
      <c r="R620" s="27">
        <v>45396</v>
      </c>
      <c r="S620" s="70">
        <v>42</v>
      </c>
      <c r="U620" s="2" t="s">
        <v>69</v>
      </c>
      <c r="V620" s="2" t="s">
        <v>52</v>
      </c>
      <c r="W620" s="27">
        <v>45396</v>
      </c>
      <c r="X620" s="70">
        <v>22</v>
      </c>
      <c r="Z620" s="2" t="s">
        <v>41</v>
      </c>
      <c r="AA620" s="2" t="s">
        <v>41</v>
      </c>
      <c r="AB620" s="27">
        <v>45396</v>
      </c>
      <c r="AC620" s="70">
        <v>0</v>
      </c>
    </row>
    <row r="621" spans="1:29" x14ac:dyDescent="0.35">
      <c r="A621" s="2" t="s">
        <v>74</v>
      </c>
      <c r="B621" s="2" t="s">
        <v>30</v>
      </c>
      <c r="C621" s="27">
        <v>45397</v>
      </c>
      <c r="D621" s="70">
        <v>24.9</v>
      </c>
      <c r="F621" s="2" t="s">
        <v>47</v>
      </c>
      <c r="G621" s="2" t="s">
        <v>23</v>
      </c>
      <c r="H621" s="27">
        <v>45397</v>
      </c>
      <c r="I621" s="70">
        <v>12.6</v>
      </c>
      <c r="K621" s="2" t="s">
        <v>33</v>
      </c>
      <c r="L621" s="2" t="s">
        <v>32</v>
      </c>
      <c r="M621" s="27">
        <v>45397</v>
      </c>
      <c r="N621" s="70">
        <v>9.1999999999999993</v>
      </c>
      <c r="P621" s="2" t="s">
        <v>22</v>
      </c>
      <c r="Q621" s="2" t="s">
        <v>21</v>
      </c>
      <c r="R621" s="27">
        <v>45397</v>
      </c>
      <c r="S621" s="70">
        <v>52</v>
      </c>
      <c r="U621" s="2" t="s">
        <v>69</v>
      </c>
      <c r="V621" s="2" t="s">
        <v>52</v>
      </c>
      <c r="W621" s="27">
        <v>45397</v>
      </c>
      <c r="X621" s="70">
        <v>28</v>
      </c>
      <c r="Z621" s="2" t="s">
        <v>41</v>
      </c>
      <c r="AA621" s="2" t="s">
        <v>41</v>
      </c>
      <c r="AB621" s="27">
        <v>45397</v>
      </c>
      <c r="AC621" s="70">
        <v>0</v>
      </c>
    </row>
    <row r="622" spans="1:29" x14ac:dyDescent="0.35">
      <c r="A622" s="2" t="s">
        <v>74</v>
      </c>
      <c r="B622" s="2" t="s">
        <v>30</v>
      </c>
      <c r="C622" s="27">
        <v>45398</v>
      </c>
      <c r="D622" s="70">
        <v>21.6</v>
      </c>
      <c r="F622" s="2" t="s">
        <v>47</v>
      </c>
      <c r="G622" s="2" t="s">
        <v>23</v>
      </c>
      <c r="H622" s="27">
        <v>45398</v>
      </c>
      <c r="I622" s="70">
        <v>10.199999999999999</v>
      </c>
      <c r="K622" s="2" t="s">
        <v>33</v>
      </c>
      <c r="L622" s="2" t="s">
        <v>32</v>
      </c>
      <c r="M622" s="27">
        <v>45398</v>
      </c>
      <c r="N622" s="70">
        <v>8.9</v>
      </c>
      <c r="P622" s="2" t="s">
        <v>22</v>
      </c>
      <c r="Q622" s="2" t="s">
        <v>21</v>
      </c>
      <c r="R622" s="27">
        <v>45398</v>
      </c>
      <c r="S622" s="70">
        <v>43</v>
      </c>
      <c r="U622" s="2" t="s">
        <v>69</v>
      </c>
      <c r="V622" s="2" t="s">
        <v>52</v>
      </c>
      <c r="W622" s="27">
        <v>45398</v>
      </c>
      <c r="X622" s="70">
        <v>31</v>
      </c>
      <c r="Z622" s="2" t="s">
        <v>41</v>
      </c>
      <c r="AA622" s="2" t="s">
        <v>41</v>
      </c>
      <c r="AB622" s="27">
        <v>45398</v>
      </c>
      <c r="AC622" s="70">
        <v>0</v>
      </c>
    </row>
    <row r="623" spans="1:29" x14ac:dyDescent="0.35">
      <c r="A623" s="2" t="s">
        <v>74</v>
      </c>
      <c r="B623" s="2" t="s">
        <v>30</v>
      </c>
      <c r="C623" s="27">
        <v>45399</v>
      </c>
      <c r="D623" s="70">
        <v>18.8</v>
      </c>
      <c r="F623" s="2" t="s">
        <v>47</v>
      </c>
      <c r="G623" s="2" t="s">
        <v>23</v>
      </c>
      <c r="H623" s="27">
        <v>45399</v>
      </c>
      <c r="I623" s="70">
        <v>6.9</v>
      </c>
      <c r="K623" s="2" t="s">
        <v>33</v>
      </c>
      <c r="L623" s="2" t="s">
        <v>32</v>
      </c>
      <c r="M623" s="27">
        <v>45399</v>
      </c>
      <c r="N623" s="70">
        <v>8.6</v>
      </c>
      <c r="P623" s="2" t="s">
        <v>22</v>
      </c>
      <c r="Q623" s="2" t="s">
        <v>21</v>
      </c>
      <c r="R623" s="27">
        <v>45399</v>
      </c>
      <c r="S623" s="70">
        <v>35</v>
      </c>
      <c r="U623" s="2" t="s">
        <v>69</v>
      </c>
      <c r="V623" s="2" t="s">
        <v>52</v>
      </c>
      <c r="W623" s="27">
        <v>45399</v>
      </c>
      <c r="X623" s="70">
        <v>29</v>
      </c>
      <c r="Z623" s="2" t="s">
        <v>41</v>
      </c>
      <c r="AA623" s="2" t="s">
        <v>41</v>
      </c>
      <c r="AB623" s="27">
        <v>45399</v>
      </c>
      <c r="AC623" s="70">
        <v>0</v>
      </c>
    </row>
    <row r="624" spans="1:29" x14ac:dyDescent="0.35">
      <c r="A624" s="2" t="s">
        <v>74</v>
      </c>
      <c r="B624" s="2" t="s">
        <v>30</v>
      </c>
      <c r="C624" s="27">
        <v>45400</v>
      </c>
      <c r="D624" s="70">
        <v>19.399999999999999</v>
      </c>
      <c r="F624" s="2" t="s">
        <v>47</v>
      </c>
      <c r="G624" s="2" t="s">
        <v>23</v>
      </c>
      <c r="H624" s="27">
        <v>45400</v>
      </c>
      <c r="I624" s="70">
        <v>6.4</v>
      </c>
      <c r="K624" s="2" t="s">
        <v>33</v>
      </c>
      <c r="L624" s="2" t="s">
        <v>32</v>
      </c>
      <c r="M624" s="27">
        <v>45400</v>
      </c>
      <c r="N624" s="70">
        <v>9.4</v>
      </c>
      <c r="P624" s="2" t="s">
        <v>22</v>
      </c>
      <c r="Q624" s="2" t="s">
        <v>21</v>
      </c>
      <c r="R624" s="27">
        <v>45400</v>
      </c>
      <c r="S624" s="70">
        <v>37</v>
      </c>
      <c r="U624" s="2" t="s">
        <v>69</v>
      </c>
      <c r="V624" s="2" t="s">
        <v>52</v>
      </c>
      <c r="W624" s="27">
        <v>45400</v>
      </c>
      <c r="X624" s="70">
        <v>31</v>
      </c>
      <c r="Z624" s="2" t="s">
        <v>41</v>
      </c>
      <c r="AA624" s="2" t="s">
        <v>41</v>
      </c>
      <c r="AB624" s="27">
        <v>45400</v>
      </c>
      <c r="AC624" s="70">
        <v>0</v>
      </c>
    </row>
    <row r="625" spans="1:29" x14ac:dyDescent="0.35">
      <c r="A625" s="2" t="s">
        <v>74</v>
      </c>
      <c r="B625" s="2" t="s">
        <v>30</v>
      </c>
      <c r="C625" s="27">
        <v>45401</v>
      </c>
      <c r="D625" s="70">
        <v>24.6</v>
      </c>
      <c r="F625" s="2" t="s">
        <v>47</v>
      </c>
      <c r="G625" s="2" t="s">
        <v>23</v>
      </c>
      <c r="H625" s="27">
        <v>45401</v>
      </c>
      <c r="I625" s="70">
        <v>3</v>
      </c>
      <c r="K625" s="2" t="s">
        <v>33</v>
      </c>
      <c r="L625" s="2" t="s">
        <v>32</v>
      </c>
      <c r="M625" s="27">
        <v>45401</v>
      </c>
      <c r="N625" s="70">
        <v>9.4</v>
      </c>
      <c r="P625" s="2" t="s">
        <v>22</v>
      </c>
      <c r="Q625" s="2" t="s">
        <v>21</v>
      </c>
      <c r="R625" s="27">
        <v>45401</v>
      </c>
      <c r="S625" s="70">
        <v>38</v>
      </c>
      <c r="U625" s="2" t="s">
        <v>69</v>
      </c>
      <c r="V625" s="2" t="s">
        <v>52</v>
      </c>
      <c r="W625" s="27">
        <v>45401</v>
      </c>
      <c r="X625" s="70">
        <v>26</v>
      </c>
      <c r="Z625" s="2" t="s">
        <v>41</v>
      </c>
      <c r="AA625" s="2" t="s">
        <v>41</v>
      </c>
      <c r="AB625" s="27">
        <v>45401</v>
      </c>
      <c r="AC625" s="70">
        <v>0</v>
      </c>
    </row>
    <row r="626" spans="1:29" x14ac:dyDescent="0.35">
      <c r="A626" s="2" t="s">
        <v>74</v>
      </c>
      <c r="B626" s="2" t="s">
        <v>30</v>
      </c>
      <c r="C626" s="27">
        <v>45402</v>
      </c>
      <c r="D626" s="70">
        <v>22.7</v>
      </c>
      <c r="F626" s="2" t="s">
        <v>47</v>
      </c>
      <c r="G626" s="2" t="s">
        <v>23</v>
      </c>
      <c r="H626" s="27">
        <v>45402</v>
      </c>
      <c r="I626" s="70">
        <v>6.7</v>
      </c>
      <c r="K626" s="2" t="s">
        <v>33</v>
      </c>
      <c r="L626" s="2" t="s">
        <v>32</v>
      </c>
      <c r="M626" s="27">
        <v>45402</v>
      </c>
      <c r="N626" s="70">
        <v>10.3</v>
      </c>
      <c r="P626" s="2" t="s">
        <v>22</v>
      </c>
      <c r="Q626" s="2" t="s">
        <v>21</v>
      </c>
      <c r="R626" s="27">
        <v>45402</v>
      </c>
      <c r="S626" s="70">
        <v>53</v>
      </c>
      <c r="U626" s="2" t="s">
        <v>69</v>
      </c>
      <c r="V626" s="2" t="s">
        <v>52</v>
      </c>
      <c r="W626" s="27">
        <v>45402</v>
      </c>
      <c r="X626" s="70">
        <v>24</v>
      </c>
      <c r="Z626" s="2" t="s">
        <v>41</v>
      </c>
      <c r="AA626" s="2" t="s">
        <v>41</v>
      </c>
      <c r="AB626" s="27">
        <v>45402</v>
      </c>
      <c r="AC626" s="70">
        <v>1.6</v>
      </c>
    </row>
    <row r="627" spans="1:29" x14ac:dyDescent="0.35">
      <c r="A627" s="2" t="s">
        <v>74</v>
      </c>
      <c r="B627" s="2" t="s">
        <v>30</v>
      </c>
      <c r="C627" s="27">
        <v>45403</v>
      </c>
      <c r="D627" s="70">
        <v>21.9</v>
      </c>
      <c r="F627" s="2" t="s">
        <v>47</v>
      </c>
      <c r="G627" s="2" t="s">
        <v>23</v>
      </c>
      <c r="H627" s="27">
        <v>45403</v>
      </c>
      <c r="I627" s="70">
        <v>7.1</v>
      </c>
      <c r="K627" s="2" t="s">
        <v>33</v>
      </c>
      <c r="L627" s="2" t="s">
        <v>32</v>
      </c>
      <c r="M627" s="27">
        <v>45403</v>
      </c>
      <c r="N627" s="70">
        <v>7.6</v>
      </c>
      <c r="P627" s="2" t="s">
        <v>22</v>
      </c>
      <c r="Q627" s="2" t="s">
        <v>21</v>
      </c>
      <c r="R627" s="27">
        <v>45403</v>
      </c>
      <c r="S627" s="70">
        <v>51</v>
      </c>
      <c r="U627" s="2" t="s">
        <v>69</v>
      </c>
      <c r="V627" s="2" t="s">
        <v>52</v>
      </c>
      <c r="W627" s="27">
        <v>45403</v>
      </c>
      <c r="X627" s="70">
        <v>20</v>
      </c>
      <c r="Z627" s="2" t="s">
        <v>41</v>
      </c>
      <c r="AA627" s="2" t="s">
        <v>41</v>
      </c>
      <c r="AB627" s="27">
        <v>45403</v>
      </c>
      <c r="AC627" s="70">
        <v>0.2</v>
      </c>
    </row>
    <row r="628" spans="1:29" x14ac:dyDescent="0.35">
      <c r="A628" s="2" t="s">
        <v>74</v>
      </c>
      <c r="B628" s="2" t="s">
        <v>30</v>
      </c>
      <c r="C628" s="27">
        <v>45404</v>
      </c>
      <c r="D628" s="70">
        <v>14.9</v>
      </c>
      <c r="F628" s="2" t="s">
        <v>47</v>
      </c>
      <c r="G628" s="2" t="s">
        <v>23</v>
      </c>
      <c r="H628" s="27">
        <v>45404</v>
      </c>
      <c r="I628" s="70">
        <v>5.5</v>
      </c>
      <c r="K628" s="2" t="s">
        <v>33</v>
      </c>
      <c r="L628" s="2" t="s">
        <v>32</v>
      </c>
      <c r="M628" s="27">
        <v>45404</v>
      </c>
      <c r="N628" s="70">
        <v>7.7</v>
      </c>
      <c r="P628" s="2" t="s">
        <v>22</v>
      </c>
      <c r="Q628" s="2" t="s">
        <v>21</v>
      </c>
      <c r="R628" s="27">
        <v>45404</v>
      </c>
      <c r="S628" s="70">
        <v>53</v>
      </c>
      <c r="U628" s="2" t="s">
        <v>69</v>
      </c>
      <c r="V628" s="2" t="s">
        <v>52</v>
      </c>
      <c r="W628" s="27">
        <v>45404</v>
      </c>
      <c r="X628" s="70">
        <v>29</v>
      </c>
      <c r="Z628" s="2" t="s">
        <v>41</v>
      </c>
      <c r="AA628" s="2" t="s">
        <v>41</v>
      </c>
      <c r="AB628" s="27">
        <v>45404</v>
      </c>
      <c r="AC628" s="70">
        <v>0</v>
      </c>
    </row>
    <row r="629" spans="1:29" x14ac:dyDescent="0.35">
      <c r="A629" s="2" t="s">
        <v>74</v>
      </c>
      <c r="B629" s="2" t="s">
        <v>30</v>
      </c>
      <c r="C629" s="27">
        <v>45405</v>
      </c>
      <c r="D629" s="70">
        <v>12.3</v>
      </c>
      <c r="F629" s="2" t="s">
        <v>47</v>
      </c>
      <c r="G629" s="2" t="s">
        <v>23</v>
      </c>
      <c r="H629" s="27">
        <v>45405</v>
      </c>
      <c r="I629" s="70">
        <v>1.1000000000000001</v>
      </c>
      <c r="K629" s="2" t="s">
        <v>33</v>
      </c>
      <c r="L629" s="2" t="s">
        <v>32</v>
      </c>
      <c r="M629" s="27">
        <v>45405</v>
      </c>
      <c r="N629" s="70">
        <v>3.3</v>
      </c>
      <c r="P629" s="2" t="s">
        <v>22</v>
      </c>
      <c r="Q629" s="2" t="s">
        <v>21</v>
      </c>
      <c r="R629" s="27">
        <v>45405</v>
      </c>
      <c r="S629" s="70">
        <v>42</v>
      </c>
      <c r="U629" s="2" t="s">
        <v>69</v>
      </c>
      <c r="V629" s="2" t="s">
        <v>52</v>
      </c>
      <c r="W629" s="27">
        <v>45405</v>
      </c>
      <c r="X629" s="70">
        <v>29</v>
      </c>
      <c r="Z629" s="2" t="s">
        <v>41</v>
      </c>
      <c r="AA629" s="2" t="s">
        <v>41</v>
      </c>
      <c r="AB629" s="27">
        <v>45405</v>
      </c>
      <c r="AC629" s="70">
        <v>0</v>
      </c>
    </row>
    <row r="630" spans="1:29" x14ac:dyDescent="0.35">
      <c r="A630" s="2" t="s">
        <v>74</v>
      </c>
      <c r="B630" s="2" t="s">
        <v>30</v>
      </c>
      <c r="C630" s="27">
        <v>45406</v>
      </c>
      <c r="D630" s="70">
        <v>16.399999999999999</v>
      </c>
      <c r="F630" s="2" t="s">
        <v>47</v>
      </c>
      <c r="G630" s="2" t="s">
        <v>23</v>
      </c>
      <c r="H630" s="27">
        <v>45406</v>
      </c>
      <c r="I630" s="70">
        <v>2.2999999999999998</v>
      </c>
      <c r="K630" s="2" t="s">
        <v>33</v>
      </c>
      <c r="L630" s="2" t="s">
        <v>32</v>
      </c>
      <c r="M630" s="27">
        <v>45406</v>
      </c>
      <c r="N630" s="70">
        <v>3.4</v>
      </c>
      <c r="P630" s="2" t="s">
        <v>22</v>
      </c>
      <c r="Q630" s="2" t="s">
        <v>21</v>
      </c>
      <c r="R630" s="27">
        <v>45406</v>
      </c>
      <c r="S630" s="70">
        <v>36</v>
      </c>
      <c r="U630" s="2" t="s">
        <v>69</v>
      </c>
      <c r="V630" s="2" t="s">
        <v>52</v>
      </c>
      <c r="W630" s="27">
        <v>45406</v>
      </c>
      <c r="X630" s="70">
        <v>23</v>
      </c>
      <c r="Z630" s="2" t="s">
        <v>41</v>
      </c>
      <c r="AA630" s="2" t="s">
        <v>41</v>
      </c>
      <c r="AB630" s="27">
        <v>45406</v>
      </c>
      <c r="AC630" s="70">
        <v>0</v>
      </c>
    </row>
    <row r="631" spans="1:29" x14ac:dyDescent="0.35">
      <c r="A631" s="2" t="s">
        <v>74</v>
      </c>
      <c r="B631" s="2" t="s">
        <v>30</v>
      </c>
      <c r="C631" s="27">
        <v>45407</v>
      </c>
      <c r="D631" s="70">
        <v>14.4</v>
      </c>
      <c r="F631" s="2" t="s">
        <v>47</v>
      </c>
      <c r="G631" s="2" t="s">
        <v>23</v>
      </c>
      <c r="H631" s="27">
        <v>45407</v>
      </c>
      <c r="I631" s="70">
        <v>5.3</v>
      </c>
      <c r="K631" s="2" t="s">
        <v>33</v>
      </c>
      <c r="L631" s="2" t="s">
        <v>32</v>
      </c>
      <c r="M631" s="27">
        <v>45407</v>
      </c>
      <c r="N631" s="70">
        <v>4.4000000000000004</v>
      </c>
      <c r="P631" s="2" t="s">
        <v>22</v>
      </c>
      <c r="Q631" s="2" t="s">
        <v>21</v>
      </c>
      <c r="R631" s="27">
        <v>45407</v>
      </c>
      <c r="S631" s="70">
        <v>38</v>
      </c>
      <c r="U631" s="2" t="s">
        <v>69</v>
      </c>
      <c r="V631" s="2" t="s">
        <v>52</v>
      </c>
      <c r="W631" s="27">
        <v>45407</v>
      </c>
      <c r="X631" s="70">
        <v>27</v>
      </c>
      <c r="Z631" s="2" t="s">
        <v>41</v>
      </c>
      <c r="AA631" s="2" t="s">
        <v>41</v>
      </c>
      <c r="AB631" s="27">
        <v>45407</v>
      </c>
      <c r="AC631" s="70">
        <v>0</v>
      </c>
    </row>
    <row r="632" spans="1:29" x14ac:dyDescent="0.35">
      <c r="A632" s="2" t="s">
        <v>80</v>
      </c>
      <c r="B632" s="2" t="s">
        <v>30</v>
      </c>
      <c r="C632" s="27">
        <v>45394</v>
      </c>
      <c r="D632" s="70">
        <v>29.2</v>
      </c>
      <c r="F632" s="2" t="s">
        <v>68</v>
      </c>
      <c r="G632" s="2" t="s">
        <v>30</v>
      </c>
      <c r="H632" s="27">
        <v>45394</v>
      </c>
      <c r="I632" s="70">
        <v>10.9</v>
      </c>
      <c r="K632" s="2" t="s">
        <v>69</v>
      </c>
      <c r="L632" s="2" t="s">
        <v>52</v>
      </c>
      <c r="M632" s="27">
        <v>45394</v>
      </c>
      <c r="N632" s="70">
        <v>10.3</v>
      </c>
      <c r="P632" s="2" t="s">
        <v>41</v>
      </c>
      <c r="Q632" s="2" t="s">
        <v>41</v>
      </c>
      <c r="R632" s="27">
        <v>45394</v>
      </c>
      <c r="S632" s="70">
        <v>46</v>
      </c>
      <c r="U632" s="2" t="s">
        <v>63</v>
      </c>
      <c r="V632" s="2" t="s">
        <v>63</v>
      </c>
      <c r="W632" s="27">
        <v>45394</v>
      </c>
      <c r="X632" s="70">
        <v>22</v>
      </c>
      <c r="Z632" s="2" t="s">
        <v>63</v>
      </c>
      <c r="AA632" s="2" t="s">
        <v>63</v>
      </c>
      <c r="AB632" s="27">
        <v>45394</v>
      </c>
      <c r="AC632" s="70">
        <v>0</v>
      </c>
    </row>
    <row r="633" spans="1:29" x14ac:dyDescent="0.35">
      <c r="A633" s="2" t="s">
        <v>80</v>
      </c>
      <c r="B633" s="2" t="s">
        <v>30</v>
      </c>
      <c r="C633" s="27">
        <v>45395</v>
      </c>
      <c r="D633" s="70">
        <v>29.3</v>
      </c>
      <c r="F633" s="2" t="s">
        <v>68</v>
      </c>
      <c r="G633" s="2" t="s">
        <v>30</v>
      </c>
      <c r="H633" s="27">
        <v>45395</v>
      </c>
      <c r="I633" s="70">
        <v>12.6</v>
      </c>
      <c r="K633" s="2" t="s">
        <v>69</v>
      </c>
      <c r="L633" s="2" t="s">
        <v>52</v>
      </c>
      <c r="M633" s="27">
        <v>45395</v>
      </c>
      <c r="N633" s="70">
        <v>9.6999999999999993</v>
      </c>
      <c r="P633" s="2" t="s">
        <v>41</v>
      </c>
      <c r="Q633" s="2" t="s">
        <v>41</v>
      </c>
      <c r="R633" s="27">
        <v>45395</v>
      </c>
      <c r="S633" s="70">
        <v>40</v>
      </c>
      <c r="U633" s="2" t="s">
        <v>63</v>
      </c>
      <c r="V633" s="2" t="s">
        <v>63</v>
      </c>
      <c r="W633" s="27">
        <v>45395</v>
      </c>
      <c r="X633" s="70">
        <v>18</v>
      </c>
      <c r="Z633" s="2" t="s">
        <v>63</v>
      </c>
      <c r="AA633" s="2" t="s">
        <v>63</v>
      </c>
      <c r="AB633" s="27">
        <v>45395</v>
      </c>
      <c r="AC633" s="70">
        <v>0</v>
      </c>
    </row>
    <row r="634" spans="1:29" x14ac:dyDescent="0.35">
      <c r="A634" s="2" t="s">
        <v>80</v>
      </c>
      <c r="B634" s="2" t="s">
        <v>30</v>
      </c>
      <c r="C634" s="27">
        <v>45396</v>
      </c>
      <c r="D634" s="70">
        <v>29.3</v>
      </c>
      <c r="F634" s="2" t="s">
        <v>68</v>
      </c>
      <c r="G634" s="2" t="s">
        <v>30</v>
      </c>
      <c r="H634" s="27">
        <v>45396</v>
      </c>
      <c r="I634" s="70">
        <v>12.2</v>
      </c>
      <c r="K634" s="2" t="s">
        <v>69</v>
      </c>
      <c r="L634" s="2" t="s">
        <v>52</v>
      </c>
      <c r="M634" s="27">
        <v>45396</v>
      </c>
      <c r="N634" s="70">
        <v>9.5</v>
      </c>
      <c r="P634" s="2" t="s">
        <v>41</v>
      </c>
      <c r="Q634" s="2" t="s">
        <v>41</v>
      </c>
      <c r="R634" s="27">
        <v>45396</v>
      </c>
      <c r="S634" s="70">
        <v>36</v>
      </c>
      <c r="U634" s="2" t="s">
        <v>63</v>
      </c>
      <c r="V634" s="2" t="s">
        <v>63</v>
      </c>
      <c r="W634" s="27">
        <v>45396</v>
      </c>
      <c r="X634" s="70">
        <v>16</v>
      </c>
      <c r="Z634" s="2" t="s">
        <v>63</v>
      </c>
      <c r="AA634" s="2" t="s">
        <v>63</v>
      </c>
      <c r="AB634" s="27">
        <v>45396</v>
      </c>
      <c r="AC634" s="70">
        <v>0</v>
      </c>
    </row>
    <row r="635" spans="1:29" x14ac:dyDescent="0.35">
      <c r="A635" s="2" t="s">
        <v>80</v>
      </c>
      <c r="B635" s="2" t="s">
        <v>30</v>
      </c>
      <c r="C635" s="27">
        <v>45397</v>
      </c>
      <c r="D635" s="70">
        <v>27.9</v>
      </c>
      <c r="F635" s="2" t="s">
        <v>68</v>
      </c>
      <c r="G635" s="2" t="s">
        <v>30</v>
      </c>
      <c r="H635" s="27">
        <v>45397</v>
      </c>
      <c r="I635" s="70">
        <v>10</v>
      </c>
      <c r="K635" s="2" t="s">
        <v>69</v>
      </c>
      <c r="L635" s="2" t="s">
        <v>52</v>
      </c>
      <c r="M635" s="27">
        <v>45397</v>
      </c>
      <c r="N635" s="70">
        <v>7.8</v>
      </c>
      <c r="P635" s="2" t="s">
        <v>41</v>
      </c>
      <c r="Q635" s="2" t="s">
        <v>41</v>
      </c>
      <c r="R635" s="27">
        <v>45397</v>
      </c>
      <c r="S635" s="70">
        <v>18</v>
      </c>
      <c r="U635" s="2" t="s">
        <v>63</v>
      </c>
      <c r="V635" s="2" t="s">
        <v>63</v>
      </c>
      <c r="W635" s="27">
        <v>45397</v>
      </c>
      <c r="X635" s="70">
        <v>16</v>
      </c>
      <c r="Z635" s="2" t="s">
        <v>63</v>
      </c>
      <c r="AA635" s="2" t="s">
        <v>63</v>
      </c>
      <c r="AB635" s="27">
        <v>45397</v>
      </c>
      <c r="AC635" s="70">
        <v>0</v>
      </c>
    </row>
    <row r="636" spans="1:29" x14ac:dyDescent="0.35">
      <c r="A636" s="2" t="s">
        <v>80</v>
      </c>
      <c r="B636" s="2" t="s">
        <v>30</v>
      </c>
      <c r="C636" s="27">
        <v>45398</v>
      </c>
      <c r="D636" s="70">
        <v>23.3</v>
      </c>
      <c r="F636" s="2" t="s">
        <v>68</v>
      </c>
      <c r="G636" s="2" t="s">
        <v>30</v>
      </c>
      <c r="H636" s="27">
        <v>45398</v>
      </c>
      <c r="I636" s="70">
        <v>4.5</v>
      </c>
      <c r="K636" s="2" t="s">
        <v>69</v>
      </c>
      <c r="L636" s="2" t="s">
        <v>52</v>
      </c>
      <c r="M636" s="27">
        <v>45398</v>
      </c>
      <c r="N636" s="70">
        <v>4.8</v>
      </c>
      <c r="P636" s="2" t="s">
        <v>41</v>
      </c>
      <c r="Q636" s="2" t="s">
        <v>41</v>
      </c>
      <c r="R636" s="27">
        <v>45398</v>
      </c>
      <c r="S636" s="70">
        <v>26</v>
      </c>
      <c r="U636" s="2" t="s">
        <v>63</v>
      </c>
      <c r="V636" s="2" t="s">
        <v>63</v>
      </c>
      <c r="W636" s="27">
        <v>45398</v>
      </c>
      <c r="X636" s="70">
        <v>12</v>
      </c>
      <c r="Z636" s="2" t="s">
        <v>63</v>
      </c>
      <c r="AA636" s="2" t="s">
        <v>63</v>
      </c>
      <c r="AB636" s="27">
        <v>45398</v>
      </c>
      <c r="AC636" s="70">
        <v>0</v>
      </c>
    </row>
    <row r="637" spans="1:29" x14ac:dyDescent="0.35">
      <c r="A637" s="2" t="s">
        <v>80</v>
      </c>
      <c r="B637" s="2" t="s">
        <v>30</v>
      </c>
      <c r="C637" s="27">
        <v>45399</v>
      </c>
      <c r="D637" s="70">
        <v>19.600000000000001</v>
      </c>
      <c r="F637" s="2" t="s">
        <v>68</v>
      </c>
      <c r="G637" s="2" t="s">
        <v>30</v>
      </c>
      <c r="H637" s="27">
        <v>45399</v>
      </c>
      <c r="I637" s="70">
        <v>2.8</v>
      </c>
      <c r="K637" s="2" t="s">
        <v>69</v>
      </c>
      <c r="L637" s="2" t="s">
        <v>52</v>
      </c>
      <c r="M637" s="27">
        <v>45399</v>
      </c>
      <c r="N637" s="70">
        <v>4.4000000000000004</v>
      </c>
      <c r="P637" s="2" t="s">
        <v>41</v>
      </c>
      <c r="Q637" s="2" t="s">
        <v>41</v>
      </c>
      <c r="R637" s="27">
        <v>45399</v>
      </c>
      <c r="S637" s="70">
        <v>47</v>
      </c>
      <c r="U637" s="2" t="s">
        <v>63</v>
      </c>
      <c r="V637" s="2" t="s">
        <v>63</v>
      </c>
      <c r="W637" s="27">
        <v>45399</v>
      </c>
      <c r="X637" s="70">
        <v>25</v>
      </c>
      <c r="Z637" s="2" t="s">
        <v>63</v>
      </c>
      <c r="AA637" s="2" t="s">
        <v>63</v>
      </c>
      <c r="AB637" s="27">
        <v>45399</v>
      </c>
      <c r="AC637" s="70">
        <v>0</v>
      </c>
    </row>
    <row r="638" spans="1:29" x14ac:dyDescent="0.35">
      <c r="A638" s="2" t="s">
        <v>80</v>
      </c>
      <c r="B638" s="2" t="s">
        <v>30</v>
      </c>
      <c r="C638" s="27">
        <v>45400</v>
      </c>
      <c r="D638" s="70">
        <v>20.7</v>
      </c>
      <c r="F638" s="2" t="s">
        <v>68</v>
      </c>
      <c r="G638" s="2" t="s">
        <v>30</v>
      </c>
      <c r="H638" s="27">
        <v>45400</v>
      </c>
      <c r="I638" s="70">
        <v>3.1</v>
      </c>
      <c r="K638" s="2" t="s">
        <v>69</v>
      </c>
      <c r="L638" s="2" t="s">
        <v>52</v>
      </c>
      <c r="M638" s="27">
        <v>45400</v>
      </c>
      <c r="N638" s="70">
        <v>5.7</v>
      </c>
      <c r="P638" s="2" t="s">
        <v>41</v>
      </c>
      <c r="Q638" s="2" t="s">
        <v>41</v>
      </c>
      <c r="R638" s="27">
        <v>45400</v>
      </c>
      <c r="S638" s="70">
        <v>22</v>
      </c>
      <c r="U638" s="2" t="s">
        <v>63</v>
      </c>
      <c r="V638" s="2" t="s">
        <v>63</v>
      </c>
      <c r="W638" s="27">
        <v>45400</v>
      </c>
      <c r="X638" s="70">
        <v>16</v>
      </c>
      <c r="Z638" s="2" t="s">
        <v>63</v>
      </c>
      <c r="AA638" s="2" t="s">
        <v>63</v>
      </c>
      <c r="AB638" s="27">
        <v>45400</v>
      </c>
      <c r="AC638" s="70">
        <v>0</v>
      </c>
    </row>
    <row r="639" spans="1:29" x14ac:dyDescent="0.35">
      <c r="A639" s="2" t="s">
        <v>80</v>
      </c>
      <c r="B639" s="2" t="s">
        <v>30</v>
      </c>
      <c r="C639" s="27">
        <v>45401</v>
      </c>
      <c r="D639" s="70">
        <v>23.9</v>
      </c>
      <c r="F639" s="2" t="s">
        <v>68</v>
      </c>
      <c r="G639" s="2" t="s">
        <v>30</v>
      </c>
      <c r="H639" s="27">
        <v>45401</v>
      </c>
      <c r="I639" s="70">
        <v>1.3</v>
      </c>
      <c r="K639" s="2" t="s">
        <v>69</v>
      </c>
      <c r="L639" s="2" t="s">
        <v>52</v>
      </c>
      <c r="M639" s="27">
        <v>45401</v>
      </c>
      <c r="N639" s="70">
        <v>7.2</v>
      </c>
      <c r="P639" s="2" t="s">
        <v>41</v>
      </c>
      <c r="Q639" s="2" t="s">
        <v>41</v>
      </c>
      <c r="R639" s="27">
        <v>45401</v>
      </c>
      <c r="S639" s="70">
        <v>48</v>
      </c>
      <c r="U639" s="2" t="s">
        <v>63</v>
      </c>
      <c r="V639" s="2" t="s">
        <v>63</v>
      </c>
      <c r="W639" s="27">
        <v>45401</v>
      </c>
      <c r="X639" s="70">
        <v>31</v>
      </c>
      <c r="Z639" s="2" t="s">
        <v>63</v>
      </c>
      <c r="AA639" s="2" t="s">
        <v>63</v>
      </c>
      <c r="AB639" s="27">
        <v>45401</v>
      </c>
      <c r="AC639" s="70">
        <v>0</v>
      </c>
    </row>
    <row r="640" spans="1:29" x14ac:dyDescent="0.35">
      <c r="A640" s="2" t="s">
        <v>80</v>
      </c>
      <c r="B640" s="2" t="s">
        <v>30</v>
      </c>
      <c r="C640" s="27">
        <v>45402</v>
      </c>
      <c r="D640" s="70">
        <v>23.5</v>
      </c>
      <c r="F640" s="2" t="s">
        <v>68</v>
      </c>
      <c r="G640" s="2" t="s">
        <v>30</v>
      </c>
      <c r="H640" s="27">
        <v>45402</v>
      </c>
      <c r="I640" s="70">
        <v>5.7</v>
      </c>
      <c r="K640" s="2" t="s">
        <v>69</v>
      </c>
      <c r="L640" s="2" t="s">
        <v>52</v>
      </c>
      <c r="M640" s="27">
        <v>45402</v>
      </c>
      <c r="N640" s="70">
        <v>5.9</v>
      </c>
      <c r="P640" s="2" t="s">
        <v>41</v>
      </c>
      <c r="Q640" s="2" t="s">
        <v>41</v>
      </c>
      <c r="R640" s="27">
        <v>45402</v>
      </c>
      <c r="S640" s="70">
        <v>35</v>
      </c>
      <c r="U640" s="2" t="s">
        <v>63</v>
      </c>
      <c r="V640" s="2" t="s">
        <v>63</v>
      </c>
      <c r="W640" s="27">
        <v>45402</v>
      </c>
      <c r="X640" s="70">
        <v>21</v>
      </c>
      <c r="Z640" s="2" t="s">
        <v>63</v>
      </c>
      <c r="AA640" s="2" t="s">
        <v>63</v>
      </c>
      <c r="AB640" s="27">
        <v>45402</v>
      </c>
      <c r="AC640" s="70">
        <v>1.4</v>
      </c>
    </row>
    <row r="641" spans="1:29" x14ac:dyDescent="0.35">
      <c r="A641" s="2" t="s">
        <v>80</v>
      </c>
      <c r="B641" s="2" t="s">
        <v>30</v>
      </c>
      <c r="C641" s="27">
        <v>45403</v>
      </c>
      <c r="D641" s="70">
        <v>22.1</v>
      </c>
      <c r="F641" s="2" t="s">
        <v>68</v>
      </c>
      <c r="G641" s="2" t="s">
        <v>30</v>
      </c>
      <c r="H641" s="27">
        <v>45403</v>
      </c>
      <c r="I641" s="70">
        <v>5</v>
      </c>
      <c r="K641" s="2" t="s">
        <v>69</v>
      </c>
      <c r="L641" s="2" t="s">
        <v>52</v>
      </c>
      <c r="M641" s="27">
        <v>45403</v>
      </c>
      <c r="N641" s="70">
        <v>6.7</v>
      </c>
      <c r="P641" s="2" t="s">
        <v>41</v>
      </c>
      <c r="Q641" s="2" t="s">
        <v>41</v>
      </c>
      <c r="R641" s="27">
        <v>45403</v>
      </c>
      <c r="S641" s="70">
        <v>37</v>
      </c>
      <c r="U641" s="2" t="s">
        <v>63</v>
      </c>
      <c r="V641" s="2" t="s">
        <v>63</v>
      </c>
      <c r="W641" s="27">
        <v>45403</v>
      </c>
      <c r="X641" s="70">
        <v>25</v>
      </c>
      <c r="Z641" s="2" t="s">
        <v>63</v>
      </c>
      <c r="AA641" s="2" t="s">
        <v>63</v>
      </c>
      <c r="AB641" s="27">
        <v>45403</v>
      </c>
      <c r="AC641" s="70">
        <v>0.8</v>
      </c>
    </row>
    <row r="642" spans="1:29" x14ac:dyDescent="0.35">
      <c r="A642" s="2" t="s">
        <v>80</v>
      </c>
      <c r="B642" s="2" t="s">
        <v>30</v>
      </c>
      <c r="C642" s="27">
        <v>45404</v>
      </c>
      <c r="D642" s="70">
        <v>17.5</v>
      </c>
      <c r="F642" s="2" t="s">
        <v>68</v>
      </c>
      <c r="G642" s="2" t="s">
        <v>30</v>
      </c>
      <c r="H642" s="27">
        <v>45404</v>
      </c>
      <c r="I642" s="70">
        <v>3.5</v>
      </c>
      <c r="K642" s="2" t="s">
        <v>69</v>
      </c>
      <c r="L642" s="2" t="s">
        <v>52</v>
      </c>
      <c r="M642" s="27">
        <v>45404</v>
      </c>
      <c r="N642" s="70">
        <v>6</v>
      </c>
      <c r="P642" s="2" t="s">
        <v>41</v>
      </c>
      <c r="Q642" s="2" t="s">
        <v>41</v>
      </c>
      <c r="R642" s="27">
        <v>45404</v>
      </c>
      <c r="S642" s="70">
        <v>19</v>
      </c>
      <c r="U642" s="2" t="s">
        <v>63</v>
      </c>
      <c r="V642" s="2" t="s">
        <v>63</v>
      </c>
      <c r="W642" s="27">
        <v>45404</v>
      </c>
      <c r="X642" s="70">
        <v>18</v>
      </c>
      <c r="Z642" s="2" t="s">
        <v>63</v>
      </c>
      <c r="AA642" s="2" t="s">
        <v>63</v>
      </c>
      <c r="AB642" s="27">
        <v>45404</v>
      </c>
      <c r="AC642" s="70">
        <v>0</v>
      </c>
    </row>
    <row r="643" spans="1:29" x14ac:dyDescent="0.35">
      <c r="A643" s="2" t="s">
        <v>80</v>
      </c>
      <c r="B643" s="2" t="s">
        <v>30</v>
      </c>
      <c r="C643" s="27">
        <v>45405</v>
      </c>
      <c r="D643" s="70">
        <v>19.3</v>
      </c>
      <c r="F643" s="2" t="s">
        <v>68</v>
      </c>
      <c r="G643" s="2" t="s">
        <v>30</v>
      </c>
      <c r="H643" s="27">
        <v>45405</v>
      </c>
      <c r="I643" s="70">
        <v>-1.2</v>
      </c>
      <c r="K643" s="2" t="s">
        <v>69</v>
      </c>
      <c r="L643" s="2" t="s">
        <v>52</v>
      </c>
      <c r="M643" s="27">
        <v>45405</v>
      </c>
      <c r="N643" s="70">
        <v>3.9</v>
      </c>
      <c r="P643" s="2" t="s">
        <v>41</v>
      </c>
      <c r="Q643" s="2" t="s">
        <v>41</v>
      </c>
      <c r="R643" s="27">
        <v>45405</v>
      </c>
      <c r="S643" s="70">
        <v>34</v>
      </c>
      <c r="U643" s="2" t="s">
        <v>63</v>
      </c>
      <c r="V643" s="2" t="s">
        <v>63</v>
      </c>
      <c r="W643" s="27">
        <v>45405</v>
      </c>
      <c r="X643" s="70">
        <v>16</v>
      </c>
      <c r="Z643" s="2" t="s">
        <v>63</v>
      </c>
      <c r="AA643" s="2" t="s">
        <v>63</v>
      </c>
      <c r="AB643" s="27">
        <v>45405</v>
      </c>
      <c r="AC643" s="70">
        <v>0</v>
      </c>
    </row>
    <row r="644" spans="1:29" x14ac:dyDescent="0.35">
      <c r="A644" s="2" t="s">
        <v>80</v>
      </c>
      <c r="B644" s="2" t="s">
        <v>30</v>
      </c>
      <c r="C644" s="27">
        <v>45406</v>
      </c>
      <c r="D644" s="70">
        <v>19.7</v>
      </c>
      <c r="F644" s="2" t="s">
        <v>68</v>
      </c>
      <c r="G644" s="2" t="s">
        <v>30</v>
      </c>
      <c r="H644" s="27">
        <v>45406</v>
      </c>
      <c r="I644" s="70">
        <v>-1.5</v>
      </c>
      <c r="K644" s="2" t="s">
        <v>69</v>
      </c>
      <c r="L644" s="2" t="s">
        <v>52</v>
      </c>
      <c r="M644" s="27">
        <v>45406</v>
      </c>
      <c r="N644" s="70">
        <v>3.6</v>
      </c>
      <c r="P644" s="2" t="s">
        <v>41</v>
      </c>
      <c r="Q644" s="2" t="s">
        <v>41</v>
      </c>
      <c r="R644" s="27">
        <v>45406</v>
      </c>
      <c r="S644" s="70">
        <v>25</v>
      </c>
      <c r="U644" s="2" t="s">
        <v>63</v>
      </c>
      <c r="V644" s="2" t="s">
        <v>63</v>
      </c>
      <c r="W644" s="27">
        <v>45406</v>
      </c>
      <c r="X644" s="70">
        <v>17</v>
      </c>
      <c r="Z644" s="2" t="s">
        <v>63</v>
      </c>
      <c r="AA644" s="2" t="s">
        <v>63</v>
      </c>
      <c r="AB644" s="27">
        <v>45406</v>
      </c>
      <c r="AC644" s="70">
        <v>0</v>
      </c>
    </row>
    <row r="645" spans="1:29" x14ac:dyDescent="0.35">
      <c r="A645" s="2" t="s">
        <v>80</v>
      </c>
      <c r="B645" s="2" t="s">
        <v>30</v>
      </c>
      <c r="C645" s="27">
        <v>45407</v>
      </c>
      <c r="D645" s="70">
        <v>18.2</v>
      </c>
      <c r="F645" s="2" t="s">
        <v>68</v>
      </c>
      <c r="G645" s="2" t="s">
        <v>30</v>
      </c>
      <c r="H645" s="27">
        <v>45407</v>
      </c>
      <c r="I645" s="70">
        <v>5.5</v>
      </c>
      <c r="K645" s="2" t="s">
        <v>69</v>
      </c>
      <c r="L645" s="2" t="s">
        <v>52</v>
      </c>
      <c r="M645" s="27">
        <v>45407</v>
      </c>
      <c r="N645" s="70">
        <v>6.8</v>
      </c>
      <c r="P645" s="2" t="s">
        <v>41</v>
      </c>
      <c r="Q645" s="2" t="s">
        <v>41</v>
      </c>
      <c r="R645" s="27">
        <v>45407</v>
      </c>
      <c r="S645" s="70">
        <v>51</v>
      </c>
      <c r="U645" s="2" t="s">
        <v>63</v>
      </c>
      <c r="V645" s="2" t="s">
        <v>63</v>
      </c>
      <c r="W645" s="27">
        <v>45407</v>
      </c>
      <c r="X645" s="70">
        <v>20</v>
      </c>
      <c r="Z645" s="2" t="s">
        <v>63</v>
      </c>
      <c r="AA645" s="2" t="s">
        <v>63</v>
      </c>
      <c r="AB645" s="27">
        <v>45407</v>
      </c>
      <c r="AC645" s="70">
        <v>0</v>
      </c>
    </row>
    <row r="646" spans="1:29" x14ac:dyDescent="0.35">
      <c r="A646" s="2" t="s">
        <v>78</v>
      </c>
      <c r="B646" s="2" t="s">
        <v>30</v>
      </c>
      <c r="C646" s="27">
        <v>45394</v>
      </c>
      <c r="D646" s="70">
        <v>29</v>
      </c>
      <c r="F646" s="2" t="s">
        <v>57</v>
      </c>
      <c r="G646" s="2" t="s">
        <v>30</v>
      </c>
      <c r="H646" s="27">
        <v>45394</v>
      </c>
      <c r="I646" s="70">
        <v>9.1</v>
      </c>
      <c r="K646" s="2" t="s">
        <v>51</v>
      </c>
      <c r="L646" s="2" t="s">
        <v>27</v>
      </c>
      <c r="M646" s="27">
        <v>45394</v>
      </c>
      <c r="N646" s="70">
        <v>7.2</v>
      </c>
      <c r="P646" s="2" t="s">
        <v>47</v>
      </c>
      <c r="Q646" s="2" t="s">
        <v>23</v>
      </c>
      <c r="R646" s="27">
        <v>45394</v>
      </c>
      <c r="S646" s="70">
        <v>27</v>
      </c>
      <c r="U646" s="2" t="s">
        <v>47</v>
      </c>
      <c r="V646" s="2" t="s">
        <v>23</v>
      </c>
      <c r="W646" s="27">
        <v>45394</v>
      </c>
      <c r="X646" s="70">
        <v>19</v>
      </c>
      <c r="Z646" s="2" t="s">
        <v>76</v>
      </c>
      <c r="AA646" s="2" t="s">
        <v>23</v>
      </c>
      <c r="AB646" s="27">
        <v>45394</v>
      </c>
      <c r="AC646" s="70">
        <v>0</v>
      </c>
    </row>
    <row r="647" spans="1:29" x14ac:dyDescent="0.35">
      <c r="A647" s="2" t="s">
        <v>78</v>
      </c>
      <c r="B647" s="2" t="s">
        <v>30</v>
      </c>
      <c r="C647" s="27">
        <v>45395</v>
      </c>
      <c r="D647" s="70">
        <v>29.2</v>
      </c>
      <c r="F647" s="2" t="s">
        <v>57</v>
      </c>
      <c r="G647" s="2" t="s">
        <v>30</v>
      </c>
      <c r="H647" s="27">
        <v>45395</v>
      </c>
      <c r="I647" s="70">
        <v>11.3</v>
      </c>
      <c r="K647" s="2" t="s">
        <v>51</v>
      </c>
      <c r="L647" s="2" t="s">
        <v>27</v>
      </c>
      <c r="M647" s="27">
        <v>45395</v>
      </c>
      <c r="N647" s="70">
        <v>7.7</v>
      </c>
      <c r="P647" s="2" t="s">
        <v>47</v>
      </c>
      <c r="Q647" s="2" t="s">
        <v>23</v>
      </c>
      <c r="R647" s="27">
        <v>45395</v>
      </c>
      <c r="S647" s="70">
        <v>27</v>
      </c>
      <c r="U647" s="2" t="s">
        <v>47</v>
      </c>
      <c r="V647" s="2" t="s">
        <v>23</v>
      </c>
      <c r="W647" s="27">
        <v>45395</v>
      </c>
      <c r="X647" s="70">
        <v>15</v>
      </c>
      <c r="Z647" s="2" t="s">
        <v>76</v>
      </c>
      <c r="AA647" s="2" t="s">
        <v>23</v>
      </c>
      <c r="AB647" s="27">
        <v>45395</v>
      </c>
      <c r="AC647" s="70">
        <v>0</v>
      </c>
    </row>
    <row r="648" spans="1:29" x14ac:dyDescent="0.35">
      <c r="A648" s="2" t="s">
        <v>78</v>
      </c>
      <c r="B648" s="2" t="s">
        <v>30</v>
      </c>
      <c r="C648" s="27">
        <v>45396</v>
      </c>
      <c r="D648" s="70">
        <v>28.8</v>
      </c>
      <c r="F648" s="2" t="s">
        <v>57</v>
      </c>
      <c r="G648" s="2" t="s">
        <v>30</v>
      </c>
      <c r="H648" s="27">
        <v>45396</v>
      </c>
      <c r="I648" s="70">
        <v>12.4</v>
      </c>
      <c r="K648" s="2" t="s">
        <v>51</v>
      </c>
      <c r="L648" s="2" t="s">
        <v>27</v>
      </c>
      <c r="M648" s="27">
        <v>45396</v>
      </c>
      <c r="N648" s="70">
        <v>8.6999999999999993</v>
      </c>
      <c r="P648" s="2" t="s">
        <v>47</v>
      </c>
      <c r="Q648" s="2" t="s">
        <v>23</v>
      </c>
      <c r="R648" s="27">
        <v>45396</v>
      </c>
      <c r="S648" s="70">
        <v>32</v>
      </c>
      <c r="U648" s="2" t="s">
        <v>47</v>
      </c>
      <c r="V648" s="2" t="s">
        <v>23</v>
      </c>
      <c r="W648" s="27">
        <v>45396</v>
      </c>
      <c r="X648" s="70">
        <v>17</v>
      </c>
      <c r="Z648" s="2" t="s">
        <v>76</v>
      </c>
      <c r="AA648" s="2" t="s">
        <v>23</v>
      </c>
      <c r="AB648" s="27">
        <v>45396</v>
      </c>
      <c r="AC648" s="70">
        <v>0</v>
      </c>
    </row>
    <row r="649" spans="1:29" x14ac:dyDescent="0.35">
      <c r="A649" s="2" t="s">
        <v>78</v>
      </c>
      <c r="B649" s="2" t="s">
        <v>30</v>
      </c>
      <c r="C649" s="27">
        <v>45397</v>
      </c>
      <c r="D649" s="70">
        <v>24.2</v>
      </c>
      <c r="F649" s="2" t="s">
        <v>57</v>
      </c>
      <c r="G649" s="2" t="s">
        <v>30</v>
      </c>
      <c r="H649" s="27">
        <v>45397</v>
      </c>
      <c r="I649" s="70">
        <v>11.5</v>
      </c>
      <c r="K649" s="2" t="s">
        <v>51</v>
      </c>
      <c r="L649" s="2" t="s">
        <v>27</v>
      </c>
      <c r="M649" s="27">
        <v>45397</v>
      </c>
      <c r="N649" s="70">
        <v>8.8000000000000007</v>
      </c>
      <c r="P649" s="2" t="s">
        <v>47</v>
      </c>
      <c r="Q649" s="2" t="s">
        <v>23</v>
      </c>
      <c r="R649" s="27">
        <v>45397</v>
      </c>
      <c r="S649" s="70">
        <v>29</v>
      </c>
      <c r="U649" s="2" t="s">
        <v>47</v>
      </c>
      <c r="V649" s="2" t="s">
        <v>23</v>
      </c>
      <c r="W649" s="27">
        <v>45397</v>
      </c>
      <c r="X649" s="70">
        <v>16</v>
      </c>
      <c r="Z649" s="2" t="s">
        <v>76</v>
      </c>
      <c r="AA649" s="2" t="s">
        <v>23</v>
      </c>
      <c r="AB649" s="27">
        <v>45397</v>
      </c>
      <c r="AC649" s="70">
        <v>0</v>
      </c>
    </row>
    <row r="650" spans="1:29" x14ac:dyDescent="0.35">
      <c r="A650" s="2" t="s">
        <v>78</v>
      </c>
      <c r="B650" s="2" t="s">
        <v>30</v>
      </c>
      <c r="C650" s="27">
        <v>45398</v>
      </c>
      <c r="D650" s="70">
        <v>21.3</v>
      </c>
      <c r="F650" s="2" t="s">
        <v>57</v>
      </c>
      <c r="G650" s="2" t="s">
        <v>30</v>
      </c>
      <c r="H650" s="27">
        <v>45398</v>
      </c>
      <c r="I650" s="70">
        <v>7.6</v>
      </c>
      <c r="K650" s="2" t="s">
        <v>51</v>
      </c>
      <c r="L650" s="2" t="s">
        <v>27</v>
      </c>
      <c r="M650" s="27">
        <v>45398</v>
      </c>
      <c r="N650" s="70">
        <v>11.9</v>
      </c>
      <c r="P650" s="2" t="s">
        <v>47</v>
      </c>
      <c r="Q650" s="2" t="s">
        <v>23</v>
      </c>
      <c r="R650" s="27">
        <v>45398</v>
      </c>
      <c r="S650" s="70">
        <v>39</v>
      </c>
      <c r="U650" s="2" t="s">
        <v>47</v>
      </c>
      <c r="V650" s="2" t="s">
        <v>23</v>
      </c>
      <c r="W650" s="27">
        <v>45398</v>
      </c>
      <c r="X650" s="70">
        <v>21</v>
      </c>
      <c r="Z650" s="2" t="s">
        <v>76</v>
      </c>
      <c r="AA650" s="2" t="s">
        <v>23</v>
      </c>
      <c r="AB650" s="27">
        <v>45398</v>
      </c>
      <c r="AC650" s="70">
        <v>0</v>
      </c>
    </row>
    <row r="651" spans="1:29" x14ac:dyDescent="0.35">
      <c r="A651" s="2" t="s">
        <v>78</v>
      </c>
      <c r="B651" s="2" t="s">
        <v>30</v>
      </c>
      <c r="C651" s="27">
        <v>45399</v>
      </c>
      <c r="D651" s="70">
        <v>19</v>
      </c>
      <c r="F651" s="2" t="s">
        <v>57</v>
      </c>
      <c r="G651" s="2" t="s">
        <v>30</v>
      </c>
      <c r="H651" s="27">
        <v>45399</v>
      </c>
      <c r="I651" s="70">
        <v>5.3</v>
      </c>
      <c r="K651" s="2" t="s">
        <v>51</v>
      </c>
      <c r="L651" s="2" t="s">
        <v>27</v>
      </c>
      <c r="M651" s="27">
        <v>45399</v>
      </c>
      <c r="N651" s="70">
        <v>11.1</v>
      </c>
      <c r="P651" s="2" t="s">
        <v>47</v>
      </c>
      <c r="Q651" s="2" t="s">
        <v>23</v>
      </c>
      <c r="R651" s="27">
        <v>45399</v>
      </c>
      <c r="S651" s="70">
        <v>39</v>
      </c>
      <c r="U651" s="2" t="s">
        <v>47</v>
      </c>
      <c r="V651" s="2" t="s">
        <v>23</v>
      </c>
      <c r="W651" s="27">
        <v>45399</v>
      </c>
      <c r="X651" s="70">
        <v>23</v>
      </c>
      <c r="Z651" s="2" t="s">
        <v>76</v>
      </c>
      <c r="AA651" s="2" t="s">
        <v>23</v>
      </c>
      <c r="AB651" s="27">
        <v>45399</v>
      </c>
      <c r="AC651" s="70">
        <v>0</v>
      </c>
    </row>
    <row r="652" spans="1:29" x14ac:dyDescent="0.35">
      <c r="A652" s="2" t="s">
        <v>78</v>
      </c>
      <c r="B652" s="2" t="s">
        <v>30</v>
      </c>
      <c r="C652" s="27">
        <v>45400</v>
      </c>
      <c r="D652" s="70">
        <v>19.399999999999999</v>
      </c>
      <c r="F652" s="2" t="s">
        <v>57</v>
      </c>
      <c r="G652" s="2" t="s">
        <v>30</v>
      </c>
      <c r="H652" s="27">
        <v>45400</v>
      </c>
      <c r="I652" s="70">
        <v>5.0999999999999996</v>
      </c>
      <c r="K652" s="2" t="s">
        <v>51</v>
      </c>
      <c r="L652" s="2" t="s">
        <v>27</v>
      </c>
      <c r="M652" s="27">
        <v>45400</v>
      </c>
      <c r="N652" s="70">
        <v>11</v>
      </c>
      <c r="P652" s="2" t="s">
        <v>47</v>
      </c>
      <c r="Q652" s="2" t="s">
        <v>23</v>
      </c>
      <c r="R652" s="27">
        <v>45400</v>
      </c>
      <c r="S652" s="70">
        <v>35</v>
      </c>
      <c r="U652" s="2" t="s">
        <v>47</v>
      </c>
      <c r="V652" s="2" t="s">
        <v>23</v>
      </c>
      <c r="W652" s="27">
        <v>45400</v>
      </c>
      <c r="X652" s="70">
        <v>20</v>
      </c>
      <c r="Z652" s="2" t="s">
        <v>76</v>
      </c>
      <c r="AA652" s="2" t="s">
        <v>23</v>
      </c>
      <c r="AB652" s="27">
        <v>45400</v>
      </c>
      <c r="AC652" s="70">
        <v>0</v>
      </c>
    </row>
    <row r="653" spans="1:29" x14ac:dyDescent="0.35">
      <c r="A653" s="2" t="s">
        <v>78</v>
      </c>
      <c r="B653" s="2" t="s">
        <v>30</v>
      </c>
      <c r="C653" s="27">
        <v>45401</v>
      </c>
      <c r="D653" s="70">
        <v>24.1</v>
      </c>
      <c r="F653" s="2" t="s">
        <v>57</v>
      </c>
      <c r="G653" s="2" t="s">
        <v>30</v>
      </c>
      <c r="H653" s="27">
        <v>45401</v>
      </c>
      <c r="I653" s="70">
        <v>5.8</v>
      </c>
      <c r="K653" s="2" t="s">
        <v>51</v>
      </c>
      <c r="L653" s="2" t="s">
        <v>27</v>
      </c>
      <c r="M653" s="27">
        <v>45401</v>
      </c>
      <c r="N653" s="70">
        <v>10.199999999999999</v>
      </c>
      <c r="P653" s="2" t="s">
        <v>47</v>
      </c>
      <c r="Q653" s="2" t="s">
        <v>23</v>
      </c>
      <c r="R653" s="27">
        <v>45401</v>
      </c>
      <c r="S653" s="70">
        <v>31</v>
      </c>
      <c r="U653" s="2" t="s">
        <v>47</v>
      </c>
      <c r="V653" s="2" t="s">
        <v>23</v>
      </c>
      <c r="W653" s="27">
        <v>45401</v>
      </c>
      <c r="X653" s="70">
        <v>14</v>
      </c>
      <c r="Z653" s="2" t="s">
        <v>76</v>
      </c>
      <c r="AA653" s="2" t="s">
        <v>23</v>
      </c>
      <c r="AB653" s="27">
        <v>45401</v>
      </c>
      <c r="AC653" s="70">
        <v>0</v>
      </c>
    </row>
    <row r="654" spans="1:29" x14ac:dyDescent="0.35">
      <c r="A654" s="2" t="s">
        <v>78</v>
      </c>
      <c r="B654" s="2" t="s">
        <v>30</v>
      </c>
      <c r="C654" s="27">
        <v>45402</v>
      </c>
      <c r="D654" s="70">
        <v>24.5</v>
      </c>
      <c r="F654" s="2" t="s">
        <v>57</v>
      </c>
      <c r="G654" s="2" t="s">
        <v>30</v>
      </c>
      <c r="H654" s="27">
        <v>45402</v>
      </c>
      <c r="I654" s="70">
        <v>6.7</v>
      </c>
      <c r="K654" s="2" t="s">
        <v>51</v>
      </c>
      <c r="L654" s="2" t="s">
        <v>27</v>
      </c>
      <c r="M654" s="27">
        <v>45402</v>
      </c>
      <c r="N654" s="70">
        <v>7.7</v>
      </c>
      <c r="P654" s="2" t="s">
        <v>47</v>
      </c>
      <c r="Q654" s="2" t="s">
        <v>23</v>
      </c>
      <c r="R654" s="27">
        <v>45402</v>
      </c>
      <c r="S654" s="70">
        <v>36</v>
      </c>
      <c r="U654" s="2" t="s">
        <v>47</v>
      </c>
      <c r="V654" s="2" t="s">
        <v>23</v>
      </c>
      <c r="W654" s="27">
        <v>45402</v>
      </c>
      <c r="X654" s="70">
        <v>16</v>
      </c>
      <c r="Z654" s="2" t="s">
        <v>76</v>
      </c>
      <c r="AA654" s="2" t="s">
        <v>23</v>
      </c>
      <c r="AB654" s="27">
        <v>45402</v>
      </c>
      <c r="AC654" s="70">
        <v>0</v>
      </c>
    </row>
    <row r="655" spans="1:29" x14ac:dyDescent="0.35">
      <c r="A655" s="2" t="s">
        <v>78</v>
      </c>
      <c r="B655" s="2" t="s">
        <v>30</v>
      </c>
      <c r="C655" s="27">
        <v>45403</v>
      </c>
      <c r="D655" s="70">
        <v>21.9</v>
      </c>
      <c r="F655" s="2" t="s">
        <v>57</v>
      </c>
      <c r="G655" s="2" t="s">
        <v>30</v>
      </c>
      <c r="H655" s="27">
        <v>45403</v>
      </c>
      <c r="I655" s="70">
        <v>5.9</v>
      </c>
      <c r="K655" s="2" t="s">
        <v>51</v>
      </c>
      <c r="L655" s="2" t="s">
        <v>27</v>
      </c>
      <c r="M655" s="27">
        <v>45403</v>
      </c>
      <c r="N655" s="70">
        <v>6.9</v>
      </c>
      <c r="P655" s="2" t="s">
        <v>47</v>
      </c>
      <c r="Q655" s="2" t="s">
        <v>23</v>
      </c>
      <c r="R655" s="27">
        <v>45403</v>
      </c>
      <c r="S655" s="70">
        <v>31</v>
      </c>
      <c r="U655" s="2" t="s">
        <v>47</v>
      </c>
      <c r="V655" s="2" t="s">
        <v>23</v>
      </c>
      <c r="W655" s="27">
        <v>45403</v>
      </c>
      <c r="X655" s="70">
        <v>19</v>
      </c>
      <c r="Z655" s="2" t="s">
        <v>76</v>
      </c>
      <c r="AA655" s="2" t="s">
        <v>23</v>
      </c>
      <c r="AB655" s="27">
        <v>45403</v>
      </c>
      <c r="AC655" s="70">
        <v>0</v>
      </c>
    </row>
    <row r="656" spans="1:29" x14ac:dyDescent="0.35">
      <c r="A656" s="2" t="s">
        <v>78</v>
      </c>
      <c r="B656" s="2" t="s">
        <v>30</v>
      </c>
      <c r="C656" s="27">
        <v>45404</v>
      </c>
      <c r="D656" s="70">
        <v>15.5</v>
      </c>
      <c r="F656" s="2" t="s">
        <v>57</v>
      </c>
      <c r="G656" s="2" t="s">
        <v>30</v>
      </c>
      <c r="H656" s="27">
        <v>45404</v>
      </c>
      <c r="I656" s="70">
        <v>6</v>
      </c>
      <c r="K656" s="2" t="s">
        <v>51</v>
      </c>
      <c r="L656" s="2" t="s">
        <v>27</v>
      </c>
      <c r="M656" s="27">
        <v>45404</v>
      </c>
      <c r="N656" s="70">
        <v>7.8</v>
      </c>
      <c r="P656" s="2" t="s">
        <v>47</v>
      </c>
      <c r="Q656" s="2" t="s">
        <v>23</v>
      </c>
      <c r="R656" s="27">
        <v>45404</v>
      </c>
      <c r="S656" s="70">
        <v>50</v>
      </c>
      <c r="U656" s="2" t="s">
        <v>47</v>
      </c>
      <c r="V656" s="2" t="s">
        <v>23</v>
      </c>
      <c r="W656" s="27">
        <v>45404</v>
      </c>
      <c r="X656" s="70">
        <v>30</v>
      </c>
      <c r="Z656" s="2" t="s">
        <v>76</v>
      </c>
      <c r="AA656" s="2" t="s">
        <v>23</v>
      </c>
      <c r="AB656" s="27">
        <v>45404</v>
      </c>
      <c r="AC656" s="70">
        <v>0</v>
      </c>
    </row>
    <row r="657" spans="1:29" x14ac:dyDescent="0.35">
      <c r="A657" s="2" t="s">
        <v>78</v>
      </c>
      <c r="B657" s="2" t="s">
        <v>30</v>
      </c>
      <c r="C657" s="27">
        <v>45405</v>
      </c>
      <c r="D657" s="70">
        <v>16.899999999999999</v>
      </c>
      <c r="F657" s="2" t="s">
        <v>57</v>
      </c>
      <c r="G657" s="2" t="s">
        <v>30</v>
      </c>
      <c r="H657" s="27">
        <v>45405</v>
      </c>
      <c r="I657" s="70">
        <v>2.2999999999999998</v>
      </c>
      <c r="K657" s="2" t="s">
        <v>51</v>
      </c>
      <c r="L657" s="2" t="s">
        <v>27</v>
      </c>
      <c r="M657" s="27">
        <v>45405</v>
      </c>
      <c r="N657" s="70">
        <v>4.2</v>
      </c>
      <c r="P657" s="2" t="s">
        <v>47</v>
      </c>
      <c r="Q657" s="2" t="s">
        <v>23</v>
      </c>
      <c r="R657" s="27">
        <v>45405</v>
      </c>
      <c r="S657" s="70">
        <v>49</v>
      </c>
      <c r="U657" s="2" t="s">
        <v>47</v>
      </c>
      <c r="V657" s="2" t="s">
        <v>23</v>
      </c>
      <c r="W657" s="27">
        <v>45405</v>
      </c>
      <c r="X657" s="70">
        <v>27</v>
      </c>
      <c r="Z657" s="2" t="s">
        <v>76</v>
      </c>
      <c r="AA657" s="2" t="s">
        <v>23</v>
      </c>
      <c r="AB657" s="27">
        <v>45405</v>
      </c>
      <c r="AC657" s="70">
        <v>0</v>
      </c>
    </row>
    <row r="658" spans="1:29" x14ac:dyDescent="0.35">
      <c r="A658" s="2" t="s">
        <v>78</v>
      </c>
      <c r="B658" s="2" t="s">
        <v>30</v>
      </c>
      <c r="C658" s="27">
        <v>45406</v>
      </c>
      <c r="D658" s="70">
        <v>18.600000000000001</v>
      </c>
      <c r="F658" s="2" t="s">
        <v>57</v>
      </c>
      <c r="G658" s="2" t="s">
        <v>30</v>
      </c>
      <c r="H658" s="27">
        <v>45406</v>
      </c>
      <c r="I658" s="70">
        <v>2.2000000000000002</v>
      </c>
      <c r="K658" s="2" t="s">
        <v>51</v>
      </c>
      <c r="L658" s="2" t="s">
        <v>27</v>
      </c>
      <c r="M658" s="27">
        <v>45406</v>
      </c>
      <c r="N658" s="70">
        <v>4</v>
      </c>
      <c r="P658" s="2" t="s">
        <v>47</v>
      </c>
      <c r="Q658" s="2" t="s">
        <v>23</v>
      </c>
      <c r="R658" s="27">
        <v>45406</v>
      </c>
      <c r="S658" s="70">
        <v>37</v>
      </c>
      <c r="U658" s="2" t="s">
        <v>47</v>
      </c>
      <c r="V658" s="2" t="s">
        <v>23</v>
      </c>
      <c r="W658" s="27">
        <v>45406</v>
      </c>
      <c r="X658" s="70">
        <v>20</v>
      </c>
      <c r="Z658" s="2" t="s">
        <v>76</v>
      </c>
      <c r="AA658" s="2" t="s">
        <v>23</v>
      </c>
      <c r="AB658" s="27">
        <v>45406</v>
      </c>
      <c r="AC658" s="70">
        <v>0</v>
      </c>
    </row>
    <row r="659" spans="1:29" x14ac:dyDescent="0.35">
      <c r="A659" s="2" t="s">
        <v>78</v>
      </c>
      <c r="B659" s="2" t="s">
        <v>30</v>
      </c>
      <c r="C659" s="27">
        <v>45407</v>
      </c>
      <c r="D659" s="70">
        <v>17.7</v>
      </c>
      <c r="F659" s="2" t="s">
        <v>57</v>
      </c>
      <c r="G659" s="2" t="s">
        <v>30</v>
      </c>
      <c r="H659" s="27">
        <v>45407</v>
      </c>
      <c r="I659" s="70">
        <v>7.4</v>
      </c>
      <c r="K659" s="2" t="s">
        <v>51</v>
      </c>
      <c r="L659" s="2" t="s">
        <v>27</v>
      </c>
      <c r="M659" s="27">
        <v>45407</v>
      </c>
      <c r="N659" s="70">
        <v>5.3</v>
      </c>
      <c r="P659" s="2" t="s">
        <v>47</v>
      </c>
      <c r="Q659" s="2" t="s">
        <v>23</v>
      </c>
      <c r="R659" s="27">
        <v>45407</v>
      </c>
      <c r="S659" s="70">
        <v>35</v>
      </c>
      <c r="U659" s="2" t="s">
        <v>47</v>
      </c>
      <c r="V659" s="2" t="s">
        <v>23</v>
      </c>
      <c r="W659" s="27">
        <v>45407</v>
      </c>
      <c r="X659" s="70">
        <v>20</v>
      </c>
      <c r="Z659" s="2" t="s">
        <v>76</v>
      </c>
      <c r="AA659" s="2" t="s">
        <v>23</v>
      </c>
      <c r="AB659" s="27">
        <v>45407</v>
      </c>
      <c r="AC659" s="70">
        <v>0.6</v>
      </c>
    </row>
    <row r="660" spans="1:29" x14ac:dyDescent="0.35">
      <c r="A660" s="2" t="s">
        <v>68</v>
      </c>
      <c r="B660" s="2" t="s">
        <v>30</v>
      </c>
      <c r="C660" s="27">
        <v>45394</v>
      </c>
      <c r="D660" s="70">
        <v>28.4</v>
      </c>
      <c r="F660" s="2" t="s">
        <v>78</v>
      </c>
      <c r="G660" s="2" t="s">
        <v>30</v>
      </c>
      <c r="H660" s="27">
        <v>45394</v>
      </c>
      <c r="I660" s="70">
        <v>8.8000000000000007</v>
      </c>
      <c r="K660" s="2" t="s">
        <v>38</v>
      </c>
      <c r="L660" s="2" t="s">
        <v>27</v>
      </c>
      <c r="M660" s="27">
        <v>45394</v>
      </c>
      <c r="N660" s="70">
        <v>8.9</v>
      </c>
      <c r="P660" s="2" t="s">
        <v>76</v>
      </c>
      <c r="Q660" s="2" t="s">
        <v>23</v>
      </c>
      <c r="R660" s="27">
        <v>45394</v>
      </c>
      <c r="S660" s="70">
        <v>48</v>
      </c>
      <c r="U660" s="2" t="s">
        <v>76</v>
      </c>
      <c r="V660" s="2" t="s">
        <v>23</v>
      </c>
      <c r="W660" s="27">
        <v>45394</v>
      </c>
      <c r="X660" s="70">
        <v>30</v>
      </c>
      <c r="Z660" s="2" t="s">
        <v>78</v>
      </c>
      <c r="AA660" s="2" t="s">
        <v>30</v>
      </c>
      <c r="AB660" s="27">
        <v>45394</v>
      </c>
      <c r="AC660" s="70">
        <v>0</v>
      </c>
    </row>
    <row r="661" spans="1:29" x14ac:dyDescent="0.35">
      <c r="A661" s="2" t="s">
        <v>68</v>
      </c>
      <c r="B661" s="2" t="s">
        <v>30</v>
      </c>
      <c r="C661" s="27">
        <v>45395</v>
      </c>
      <c r="D661" s="70">
        <v>29.1</v>
      </c>
      <c r="F661" s="2" t="s">
        <v>78</v>
      </c>
      <c r="G661" s="2" t="s">
        <v>30</v>
      </c>
      <c r="H661" s="27">
        <v>45395</v>
      </c>
      <c r="I661" s="70">
        <v>9.5</v>
      </c>
      <c r="K661" s="2" t="s">
        <v>38</v>
      </c>
      <c r="L661" s="2" t="s">
        <v>27</v>
      </c>
      <c r="M661" s="27">
        <v>45395</v>
      </c>
      <c r="N661" s="70">
        <v>7.2</v>
      </c>
      <c r="P661" s="2" t="s">
        <v>76</v>
      </c>
      <c r="Q661" s="2" t="s">
        <v>23</v>
      </c>
      <c r="R661" s="27">
        <v>45395</v>
      </c>
      <c r="S661" s="70">
        <v>27</v>
      </c>
      <c r="U661" s="2" t="s">
        <v>76</v>
      </c>
      <c r="V661" s="2" t="s">
        <v>23</v>
      </c>
      <c r="W661" s="27">
        <v>45395</v>
      </c>
      <c r="X661" s="70">
        <v>14</v>
      </c>
      <c r="Z661" s="2" t="s">
        <v>78</v>
      </c>
      <c r="AA661" s="2" t="s">
        <v>30</v>
      </c>
      <c r="AB661" s="27">
        <v>45395</v>
      </c>
      <c r="AC661" s="70">
        <v>0</v>
      </c>
    </row>
    <row r="662" spans="1:29" x14ac:dyDescent="0.35">
      <c r="A662" s="2" t="s">
        <v>68</v>
      </c>
      <c r="B662" s="2" t="s">
        <v>30</v>
      </c>
      <c r="C662" s="27">
        <v>45396</v>
      </c>
      <c r="D662" s="70">
        <v>27.8</v>
      </c>
      <c r="F662" s="2" t="s">
        <v>78</v>
      </c>
      <c r="G662" s="2" t="s">
        <v>30</v>
      </c>
      <c r="H662" s="27">
        <v>45396</v>
      </c>
      <c r="I662" s="70">
        <v>10.8</v>
      </c>
      <c r="K662" s="2" t="s">
        <v>38</v>
      </c>
      <c r="L662" s="2" t="s">
        <v>27</v>
      </c>
      <c r="M662" s="27">
        <v>45396</v>
      </c>
      <c r="N662" s="70">
        <v>6.9</v>
      </c>
      <c r="P662" s="2" t="s">
        <v>76</v>
      </c>
      <c r="Q662" s="2" t="s">
        <v>23</v>
      </c>
      <c r="R662" s="27">
        <v>45396</v>
      </c>
      <c r="S662" s="70">
        <v>31</v>
      </c>
      <c r="U662" s="2" t="s">
        <v>76</v>
      </c>
      <c r="V662" s="2" t="s">
        <v>23</v>
      </c>
      <c r="W662" s="27">
        <v>45396</v>
      </c>
      <c r="X662" s="70">
        <v>21</v>
      </c>
      <c r="Z662" s="2" t="s">
        <v>78</v>
      </c>
      <c r="AA662" s="2" t="s">
        <v>30</v>
      </c>
      <c r="AB662" s="27">
        <v>45396</v>
      </c>
      <c r="AC662" s="70">
        <v>0</v>
      </c>
    </row>
    <row r="663" spans="1:29" x14ac:dyDescent="0.35">
      <c r="A663" s="2" t="s">
        <v>68</v>
      </c>
      <c r="B663" s="2" t="s">
        <v>30</v>
      </c>
      <c r="C663" s="27">
        <v>45397</v>
      </c>
      <c r="D663" s="70">
        <v>22</v>
      </c>
      <c r="F663" s="2" t="s">
        <v>78</v>
      </c>
      <c r="G663" s="2" t="s">
        <v>30</v>
      </c>
      <c r="H663" s="27">
        <v>45397</v>
      </c>
      <c r="I663" s="70">
        <v>12.2</v>
      </c>
      <c r="K663" s="2" t="s">
        <v>38</v>
      </c>
      <c r="L663" s="2" t="s">
        <v>27</v>
      </c>
      <c r="M663" s="27">
        <v>45397</v>
      </c>
      <c r="N663" s="70">
        <v>6.7</v>
      </c>
      <c r="P663" s="2" t="s">
        <v>76</v>
      </c>
      <c r="Q663" s="2" t="s">
        <v>23</v>
      </c>
      <c r="R663" s="27">
        <v>45397</v>
      </c>
      <c r="S663" s="70">
        <v>34</v>
      </c>
      <c r="U663" s="2" t="s">
        <v>76</v>
      </c>
      <c r="V663" s="2" t="s">
        <v>23</v>
      </c>
      <c r="W663" s="27">
        <v>45397</v>
      </c>
      <c r="X663" s="70">
        <v>22</v>
      </c>
      <c r="Z663" s="2" t="s">
        <v>78</v>
      </c>
      <c r="AA663" s="2" t="s">
        <v>30</v>
      </c>
      <c r="AB663" s="27">
        <v>45397</v>
      </c>
      <c r="AC663" s="70">
        <v>0</v>
      </c>
    </row>
    <row r="664" spans="1:29" x14ac:dyDescent="0.35">
      <c r="A664" s="2" t="s">
        <v>68</v>
      </c>
      <c r="B664" s="2" t="s">
        <v>30</v>
      </c>
      <c r="C664" s="27">
        <v>45398</v>
      </c>
      <c r="D664" s="70">
        <v>17.8</v>
      </c>
      <c r="F664" s="2" t="s">
        <v>78</v>
      </c>
      <c r="G664" s="2" t="s">
        <v>30</v>
      </c>
      <c r="H664" s="27">
        <v>45398</v>
      </c>
      <c r="I664" s="70">
        <v>6.6</v>
      </c>
      <c r="K664" s="2" t="s">
        <v>38</v>
      </c>
      <c r="L664" s="2" t="s">
        <v>27</v>
      </c>
      <c r="M664" s="27">
        <v>45398</v>
      </c>
      <c r="N664" s="70">
        <v>11</v>
      </c>
      <c r="P664" s="2" t="s">
        <v>76</v>
      </c>
      <c r="Q664" s="2" t="s">
        <v>23</v>
      </c>
      <c r="R664" s="27">
        <v>45398</v>
      </c>
      <c r="S664" s="70">
        <v>37</v>
      </c>
      <c r="U664" s="2" t="s">
        <v>76</v>
      </c>
      <c r="V664" s="2" t="s">
        <v>23</v>
      </c>
      <c r="W664" s="27">
        <v>45398</v>
      </c>
      <c r="X664" s="70">
        <v>21</v>
      </c>
      <c r="Z664" s="2" t="s">
        <v>78</v>
      </c>
      <c r="AA664" s="2" t="s">
        <v>30</v>
      </c>
      <c r="AB664" s="27">
        <v>45398</v>
      </c>
      <c r="AC664" s="70">
        <v>0</v>
      </c>
    </row>
    <row r="665" spans="1:29" x14ac:dyDescent="0.35">
      <c r="A665" s="2" t="s">
        <v>68</v>
      </c>
      <c r="B665" s="2" t="s">
        <v>30</v>
      </c>
      <c r="C665" s="27">
        <v>45399</v>
      </c>
      <c r="D665" s="70">
        <v>16</v>
      </c>
      <c r="F665" s="2" t="s">
        <v>78</v>
      </c>
      <c r="G665" s="2" t="s">
        <v>30</v>
      </c>
      <c r="H665" s="27">
        <v>45399</v>
      </c>
      <c r="I665" s="70">
        <v>4.7</v>
      </c>
      <c r="K665" s="2" t="s">
        <v>38</v>
      </c>
      <c r="L665" s="2" t="s">
        <v>27</v>
      </c>
      <c r="M665" s="27">
        <v>45399</v>
      </c>
      <c r="N665" s="70">
        <v>9.6999999999999993</v>
      </c>
      <c r="P665" s="2" t="s">
        <v>76</v>
      </c>
      <c r="Q665" s="2" t="s">
        <v>23</v>
      </c>
      <c r="R665" s="27">
        <v>45399</v>
      </c>
      <c r="S665" s="70">
        <v>37</v>
      </c>
      <c r="U665" s="2" t="s">
        <v>76</v>
      </c>
      <c r="V665" s="2" t="s">
        <v>23</v>
      </c>
      <c r="W665" s="27">
        <v>45399</v>
      </c>
      <c r="X665" s="70">
        <v>23</v>
      </c>
      <c r="Z665" s="2" t="s">
        <v>78</v>
      </c>
      <c r="AA665" s="2" t="s">
        <v>30</v>
      </c>
      <c r="AB665" s="27">
        <v>45399</v>
      </c>
      <c r="AC665" s="70">
        <v>0</v>
      </c>
    </row>
    <row r="666" spans="1:29" x14ac:dyDescent="0.35">
      <c r="A666" s="2" t="s">
        <v>68</v>
      </c>
      <c r="B666" s="2" t="s">
        <v>30</v>
      </c>
      <c r="C666" s="27">
        <v>45400</v>
      </c>
      <c r="D666" s="70">
        <v>16.2</v>
      </c>
      <c r="F666" s="2" t="s">
        <v>78</v>
      </c>
      <c r="G666" s="2" t="s">
        <v>30</v>
      </c>
      <c r="H666" s="27">
        <v>45400</v>
      </c>
      <c r="I666" s="70">
        <v>3.4</v>
      </c>
      <c r="K666" s="2" t="s">
        <v>38</v>
      </c>
      <c r="L666" s="2" t="s">
        <v>27</v>
      </c>
      <c r="M666" s="27">
        <v>45400</v>
      </c>
      <c r="N666" s="70">
        <v>8.4</v>
      </c>
      <c r="P666" s="2" t="s">
        <v>76</v>
      </c>
      <c r="Q666" s="2" t="s">
        <v>23</v>
      </c>
      <c r="R666" s="27">
        <v>45400</v>
      </c>
      <c r="S666" s="70">
        <v>34</v>
      </c>
      <c r="U666" s="2" t="s">
        <v>76</v>
      </c>
      <c r="V666" s="2" t="s">
        <v>23</v>
      </c>
      <c r="W666" s="27">
        <v>45400</v>
      </c>
      <c r="X666" s="70">
        <v>20</v>
      </c>
      <c r="Z666" s="2" t="s">
        <v>78</v>
      </c>
      <c r="AA666" s="2" t="s">
        <v>30</v>
      </c>
      <c r="AB666" s="27">
        <v>45400</v>
      </c>
      <c r="AC666" s="70">
        <v>0</v>
      </c>
    </row>
    <row r="667" spans="1:29" x14ac:dyDescent="0.35">
      <c r="A667" s="2" t="s">
        <v>68</v>
      </c>
      <c r="B667" s="2" t="s">
        <v>30</v>
      </c>
      <c r="C667" s="27">
        <v>45401</v>
      </c>
      <c r="D667" s="70">
        <v>23.7</v>
      </c>
      <c r="F667" s="2" t="s">
        <v>78</v>
      </c>
      <c r="G667" s="2" t="s">
        <v>30</v>
      </c>
      <c r="H667" s="27">
        <v>45401</v>
      </c>
      <c r="I667" s="70">
        <v>2.7</v>
      </c>
      <c r="K667" s="2" t="s">
        <v>38</v>
      </c>
      <c r="L667" s="2" t="s">
        <v>27</v>
      </c>
      <c r="M667" s="27">
        <v>45401</v>
      </c>
      <c r="N667" s="70">
        <v>8.9</v>
      </c>
      <c r="P667" s="2" t="s">
        <v>76</v>
      </c>
      <c r="Q667" s="2" t="s">
        <v>23</v>
      </c>
      <c r="R667" s="27">
        <v>45401</v>
      </c>
      <c r="S667" s="70">
        <v>42</v>
      </c>
      <c r="U667" s="2" t="s">
        <v>76</v>
      </c>
      <c r="V667" s="2" t="s">
        <v>23</v>
      </c>
      <c r="W667" s="27">
        <v>45401</v>
      </c>
      <c r="X667" s="70">
        <v>23</v>
      </c>
      <c r="Z667" s="2" t="s">
        <v>78</v>
      </c>
      <c r="AA667" s="2" t="s">
        <v>30</v>
      </c>
      <c r="AB667" s="27">
        <v>45401</v>
      </c>
      <c r="AC667" s="70">
        <v>0</v>
      </c>
    </row>
    <row r="668" spans="1:29" x14ac:dyDescent="0.35">
      <c r="A668" s="2" t="s">
        <v>68</v>
      </c>
      <c r="B668" s="2" t="s">
        <v>30</v>
      </c>
      <c r="C668" s="27">
        <v>45402</v>
      </c>
      <c r="D668" s="70">
        <v>20.7</v>
      </c>
      <c r="F668" s="2" t="s">
        <v>78</v>
      </c>
      <c r="G668" s="2" t="s">
        <v>30</v>
      </c>
      <c r="H668" s="27">
        <v>45402</v>
      </c>
      <c r="I668" s="70">
        <v>6.1</v>
      </c>
      <c r="K668" s="2" t="s">
        <v>38</v>
      </c>
      <c r="L668" s="2" t="s">
        <v>27</v>
      </c>
      <c r="M668" s="27">
        <v>45402</v>
      </c>
      <c r="N668" s="70">
        <v>6.6</v>
      </c>
      <c r="P668" s="2" t="s">
        <v>76</v>
      </c>
      <c r="Q668" s="2" t="s">
        <v>23</v>
      </c>
      <c r="R668" s="27">
        <v>45402</v>
      </c>
      <c r="S668" s="70">
        <v>33</v>
      </c>
      <c r="U668" s="2" t="s">
        <v>76</v>
      </c>
      <c r="V668" s="2" t="s">
        <v>23</v>
      </c>
      <c r="W668" s="27">
        <v>45402</v>
      </c>
      <c r="X668" s="70">
        <v>19</v>
      </c>
      <c r="Z668" s="2" t="s">
        <v>78</v>
      </c>
      <c r="AA668" s="2" t="s">
        <v>30</v>
      </c>
      <c r="AB668" s="27">
        <v>45402</v>
      </c>
      <c r="AC668" s="70">
        <v>0</v>
      </c>
    </row>
    <row r="669" spans="1:29" x14ac:dyDescent="0.35">
      <c r="A669" s="2" t="s">
        <v>68</v>
      </c>
      <c r="B669" s="2" t="s">
        <v>30</v>
      </c>
      <c r="C669" s="27">
        <v>45403</v>
      </c>
      <c r="D669" s="70">
        <v>19.5</v>
      </c>
      <c r="F669" s="2" t="s">
        <v>78</v>
      </c>
      <c r="G669" s="2" t="s">
        <v>30</v>
      </c>
      <c r="H669" s="27">
        <v>45403</v>
      </c>
      <c r="I669" s="70">
        <v>4.5</v>
      </c>
      <c r="K669" s="2" t="s">
        <v>38</v>
      </c>
      <c r="L669" s="2" t="s">
        <v>27</v>
      </c>
      <c r="M669" s="27">
        <v>45403</v>
      </c>
      <c r="N669" s="70">
        <v>7.7</v>
      </c>
      <c r="P669" s="2" t="s">
        <v>76</v>
      </c>
      <c r="Q669" s="2" t="s">
        <v>23</v>
      </c>
      <c r="R669" s="27">
        <v>45403</v>
      </c>
      <c r="S669" s="70">
        <v>37</v>
      </c>
      <c r="U669" s="2" t="s">
        <v>76</v>
      </c>
      <c r="V669" s="2" t="s">
        <v>23</v>
      </c>
      <c r="W669" s="27">
        <v>45403</v>
      </c>
      <c r="X669" s="70">
        <v>19</v>
      </c>
      <c r="Z669" s="2" t="s">
        <v>78</v>
      </c>
      <c r="AA669" s="2" t="s">
        <v>30</v>
      </c>
      <c r="AB669" s="27">
        <v>45403</v>
      </c>
      <c r="AC669" s="70">
        <v>0</v>
      </c>
    </row>
    <row r="670" spans="1:29" x14ac:dyDescent="0.35">
      <c r="A670" s="2" t="s">
        <v>68</v>
      </c>
      <c r="B670" s="2" t="s">
        <v>30</v>
      </c>
      <c r="C670" s="27">
        <v>45404</v>
      </c>
      <c r="D670" s="70">
        <v>13.6</v>
      </c>
      <c r="F670" s="2" t="s">
        <v>78</v>
      </c>
      <c r="G670" s="2" t="s">
        <v>30</v>
      </c>
      <c r="H670" s="27">
        <v>45404</v>
      </c>
      <c r="I670" s="70">
        <v>4.0999999999999996</v>
      </c>
      <c r="K670" s="2" t="s">
        <v>38</v>
      </c>
      <c r="L670" s="2" t="s">
        <v>27</v>
      </c>
      <c r="M670" s="27">
        <v>45404</v>
      </c>
      <c r="N670" s="70">
        <v>7</v>
      </c>
      <c r="P670" s="2" t="s">
        <v>76</v>
      </c>
      <c r="Q670" s="2" t="s">
        <v>23</v>
      </c>
      <c r="R670" s="27">
        <v>45404</v>
      </c>
      <c r="S670" s="70">
        <v>40</v>
      </c>
      <c r="U670" s="2" t="s">
        <v>76</v>
      </c>
      <c r="V670" s="2" t="s">
        <v>23</v>
      </c>
      <c r="W670" s="27">
        <v>45404</v>
      </c>
      <c r="X670" s="70">
        <v>28</v>
      </c>
      <c r="Z670" s="2" t="s">
        <v>78</v>
      </c>
      <c r="AA670" s="2" t="s">
        <v>30</v>
      </c>
      <c r="AB670" s="27">
        <v>45404</v>
      </c>
      <c r="AC670" s="70">
        <v>0</v>
      </c>
    </row>
    <row r="671" spans="1:29" x14ac:dyDescent="0.35">
      <c r="A671" s="2" t="s">
        <v>68</v>
      </c>
      <c r="B671" s="2" t="s">
        <v>30</v>
      </c>
      <c r="C671" s="27">
        <v>45405</v>
      </c>
      <c r="D671" s="70">
        <v>16.399999999999999</v>
      </c>
      <c r="F671" s="2" t="s">
        <v>78</v>
      </c>
      <c r="G671" s="2" t="s">
        <v>30</v>
      </c>
      <c r="H671" s="27">
        <v>45405</v>
      </c>
      <c r="I671" s="70">
        <v>0.3</v>
      </c>
      <c r="K671" s="2" t="s">
        <v>38</v>
      </c>
      <c r="L671" s="2" t="s">
        <v>27</v>
      </c>
      <c r="M671" s="27">
        <v>45405</v>
      </c>
      <c r="N671" s="70">
        <v>8</v>
      </c>
      <c r="P671" s="2" t="s">
        <v>76</v>
      </c>
      <c r="Q671" s="2" t="s">
        <v>23</v>
      </c>
      <c r="R671" s="27">
        <v>45405</v>
      </c>
      <c r="S671" s="70">
        <v>40</v>
      </c>
      <c r="U671" s="2" t="s">
        <v>76</v>
      </c>
      <c r="V671" s="2" t="s">
        <v>23</v>
      </c>
      <c r="W671" s="27">
        <v>45405</v>
      </c>
      <c r="X671" s="70">
        <v>27</v>
      </c>
      <c r="Z671" s="2" t="s">
        <v>78</v>
      </c>
      <c r="AA671" s="2" t="s">
        <v>30</v>
      </c>
      <c r="AB671" s="27">
        <v>45405</v>
      </c>
      <c r="AC671" s="70">
        <v>0</v>
      </c>
    </row>
    <row r="672" spans="1:29" x14ac:dyDescent="0.35">
      <c r="A672" s="2" t="s">
        <v>68</v>
      </c>
      <c r="B672" s="2" t="s">
        <v>30</v>
      </c>
      <c r="C672" s="27">
        <v>45406</v>
      </c>
      <c r="D672" s="70">
        <v>16.600000000000001</v>
      </c>
      <c r="F672" s="2" t="s">
        <v>78</v>
      </c>
      <c r="G672" s="2" t="s">
        <v>30</v>
      </c>
      <c r="H672" s="27">
        <v>45406</v>
      </c>
      <c r="I672" s="70">
        <v>1.4</v>
      </c>
      <c r="K672" s="2" t="s">
        <v>38</v>
      </c>
      <c r="L672" s="2" t="s">
        <v>27</v>
      </c>
      <c r="M672" s="27">
        <v>45406</v>
      </c>
      <c r="N672" s="70">
        <v>5</v>
      </c>
      <c r="P672" s="2" t="s">
        <v>76</v>
      </c>
      <c r="Q672" s="2" t="s">
        <v>23</v>
      </c>
      <c r="R672" s="27">
        <v>45406</v>
      </c>
      <c r="S672" s="70">
        <v>36</v>
      </c>
      <c r="U672" s="2" t="s">
        <v>76</v>
      </c>
      <c r="V672" s="2" t="s">
        <v>23</v>
      </c>
      <c r="W672" s="27">
        <v>45406</v>
      </c>
      <c r="X672" s="70">
        <v>23</v>
      </c>
      <c r="Z672" s="2" t="s">
        <v>78</v>
      </c>
      <c r="AA672" s="2" t="s">
        <v>30</v>
      </c>
      <c r="AB672" s="27">
        <v>45406</v>
      </c>
      <c r="AC672" s="70">
        <v>0</v>
      </c>
    </row>
    <row r="673" spans="1:29" x14ac:dyDescent="0.35">
      <c r="A673" s="2" t="s">
        <v>68</v>
      </c>
      <c r="B673" s="2" t="s">
        <v>30</v>
      </c>
      <c r="C673" s="27">
        <v>45407</v>
      </c>
      <c r="D673" s="70">
        <v>17.3</v>
      </c>
      <c r="F673" s="2" t="s">
        <v>78</v>
      </c>
      <c r="G673" s="2" t="s">
        <v>30</v>
      </c>
      <c r="H673" s="27">
        <v>45407</v>
      </c>
      <c r="I673" s="70">
        <v>5.5</v>
      </c>
      <c r="K673" s="2" t="s">
        <v>38</v>
      </c>
      <c r="L673" s="2" t="s">
        <v>27</v>
      </c>
      <c r="M673" s="27">
        <v>45407</v>
      </c>
      <c r="N673" s="70">
        <v>7.4</v>
      </c>
      <c r="P673" s="2" t="s">
        <v>76</v>
      </c>
      <c r="Q673" s="2" t="s">
        <v>23</v>
      </c>
      <c r="R673" s="27">
        <v>45407</v>
      </c>
      <c r="S673" s="70">
        <v>50</v>
      </c>
      <c r="U673" s="2" t="s">
        <v>76</v>
      </c>
      <c r="V673" s="2" t="s">
        <v>23</v>
      </c>
      <c r="W673" s="27">
        <v>45407</v>
      </c>
      <c r="X673" s="70">
        <v>24</v>
      </c>
      <c r="Z673" s="2" t="s">
        <v>78</v>
      </c>
      <c r="AA673" s="2" t="s">
        <v>30</v>
      </c>
      <c r="AB673" s="27">
        <v>45407</v>
      </c>
      <c r="AC673" s="70">
        <v>0.6</v>
      </c>
    </row>
    <row r="674" spans="1:29" x14ac:dyDescent="0.35">
      <c r="A674" s="2" t="s">
        <v>44</v>
      </c>
      <c r="B674" s="2" t="s">
        <v>23</v>
      </c>
      <c r="C674" s="27">
        <v>45394</v>
      </c>
      <c r="D674" s="70">
        <v>25.6</v>
      </c>
      <c r="F674" s="2" t="s">
        <v>58</v>
      </c>
      <c r="G674" s="2" t="s">
        <v>34</v>
      </c>
      <c r="H674" s="27">
        <v>45394</v>
      </c>
      <c r="I674" s="70">
        <v>7.1</v>
      </c>
      <c r="K674" s="2" t="s">
        <v>56</v>
      </c>
      <c r="L674" s="2" t="s">
        <v>55</v>
      </c>
      <c r="M674" s="27">
        <v>45394</v>
      </c>
      <c r="N674" s="70">
        <v>14.5</v>
      </c>
      <c r="P674" s="2" t="s">
        <v>26</v>
      </c>
      <c r="Q674" s="2" t="s">
        <v>25</v>
      </c>
      <c r="R674" s="27">
        <v>45394</v>
      </c>
      <c r="S674" s="70">
        <v>40</v>
      </c>
      <c r="U674" s="2" t="s">
        <v>78</v>
      </c>
      <c r="V674" s="2" t="s">
        <v>30</v>
      </c>
      <c r="W674" s="27">
        <v>45394</v>
      </c>
      <c r="X674" s="70">
        <v>15</v>
      </c>
      <c r="Z674" s="2" t="s">
        <v>70</v>
      </c>
      <c r="AA674" s="2" t="s">
        <v>30</v>
      </c>
      <c r="AB674" s="27">
        <v>45394</v>
      </c>
      <c r="AC674" s="70">
        <v>0</v>
      </c>
    </row>
    <row r="675" spans="1:29" x14ac:dyDescent="0.35">
      <c r="A675" s="2" t="s">
        <v>44</v>
      </c>
      <c r="B675" s="2" t="s">
        <v>23</v>
      </c>
      <c r="C675" s="27">
        <v>45395</v>
      </c>
      <c r="D675" s="70">
        <v>28.5</v>
      </c>
      <c r="F675" s="2" t="s">
        <v>58</v>
      </c>
      <c r="G675" s="2" t="s">
        <v>34</v>
      </c>
      <c r="H675" s="27">
        <v>45395</v>
      </c>
      <c r="I675" s="70">
        <v>9.6999999999999993</v>
      </c>
      <c r="K675" s="2" t="s">
        <v>56</v>
      </c>
      <c r="L675" s="2" t="s">
        <v>55</v>
      </c>
      <c r="M675" s="27">
        <v>45395</v>
      </c>
      <c r="N675" s="70">
        <v>13.3</v>
      </c>
      <c r="P675" s="2" t="s">
        <v>26</v>
      </c>
      <c r="Q675" s="2" t="s">
        <v>25</v>
      </c>
      <c r="R675" s="27">
        <v>45395</v>
      </c>
      <c r="S675" s="70">
        <v>46</v>
      </c>
      <c r="U675" s="2" t="s">
        <v>78</v>
      </c>
      <c r="V675" s="2" t="s">
        <v>30</v>
      </c>
      <c r="W675" s="27">
        <v>45395</v>
      </c>
      <c r="X675" s="70">
        <v>16</v>
      </c>
      <c r="Z675" s="2" t="s">
        <v>70</v>
      </c>
      <c r="AA675" s="2" t="s">
        <v>30</v>
      </c>
      <c r="AB675" s="27">
        <v>45395</v>
      </c>
      <c r="AC675" s="70">
        <v>0</v>
      </c>
    </row>
    <row r="676" spans="1:29" x14ac:dyDescent="0.35">
      <c r="A676" s="2" t="s">
        <v>44</v>
      </c>
      <c r="B676" s="2" t="s">
        <v>23</v>
      </c>
      <c r="C676" s="27">
        <v>45396</v>
      </c>
      <c r="D676" s="70">
        <v>28.5</v>
      </c>
      <c r="F676" s="2" t="s">
        <v>58</v>
      </c>
      <c r="G676" s="2" t="s">
        <v>34</v>
      </c>
      <c r="H676" s="27">
        <v>45396</v>
      </c>
      <c r="I676" s="70">
        <v>11.5</v>
      </c>
      <c r="K676" s="2" t="s">
        <v>56</v>
      </c>
      <c r="L676" s="2" t="s">
        <v>55</v>
      </c>
      <c r="M676" s="27">
        <v>45396</v>
      </c>
      <c r="N676" s="70">
        <v>9.5</v>
      </c>
      <c r="P676" s="2" t="s">
        <v>26</v>
      </c>
      <c r="Q676" s="2" t="s">
        <v>25</v>
      </c>
      <c r="R676" s="27">
        <v>45396</v>
      </c>
      <c r="S676" s="70">
        <v>43</v>
      </c>
      <c r="U676" s="2" t="s">
        <v>78</v>
      </c>
      <c r="V676" s="2" t="s">
        <v>30</v>
      </c>
      <c r="W676" s="27">
        <v>45396</v>
      </c>
      <c r="X676" s="70">
        <v>16</v>
      </c>
      <c r="Z676" s="2" t="s">
        <v>70</v>
      </c>
      <c r="AA676" s="2" t="s">
        <v>30</v>
      </c>
      <c r="AB676" s="27">
        <v>45396</v>
      </c>
      <c r="AC676" s="70">
        <v>0</v>
      </c>
    </row>
    <row r="677" spans="1:29" x14ac:dyDescent="0.35">
      <c r="A677" s="2" t="s">
        <v>44</v>
      </c>
      <c r="B677" s="2" t="s">
        <v>23</v>
      </c>
      <c r="C677" s="27">
        <v>45397</v>
      </c>
      <c r="D677" s="70">
        <v>28.7</v>
      </c>
      <c r="F677" s="2" t="s">
        <v>58</v>
      </c>
      <c r="G677" s="2" t="s">
        <v>34</v>
      </c>
      <c r="H677" s="27">
        <v>45397</v>
      </c>
      <c r="I677" s="70">
        <v>12.1</v>
      </c>
      <c r="K677" s="2" t="s">
        <v>56</v>
      </c>
      <c r="L677" s="2" t="s">
        <v>55</v>
      </c>
      <c r="M677" s="27">
        <v>45397</v>
      </c>
      <c r="N677" s="70">
        <v>12.3</v>
      </c>
      <c r="P677" s="2" t="s">
        <v>26</v>
      </c>
      <c r="Q677" s="2" t="s">
        <v>25</v>
      </c>
      <c r="R677" s="27">
        <v>45397</v>
      </c>
      <c r="S677" s="70">
        <v>36</v>
      </c>
      <c r="U677" s="2" t="s">
        <v>78</v>
      </c>
      <c r="V677" s="2" t="s">
        <v>30</v>
      </c>
      <c r="W677" s="27">
        <v>45397</v>
      </c>
      <c r="X677" s="70">
        <v>20</v>
      </c>
      <c r="Z677" s="2" t="s">
        <v>70</v>
      </c>
      <c r="AA677" s="2" t="s">
        <v>30</v>
      </c>
      <c r="AB677" s="27">
        <v>45397</v>
      </c>
      <c r="AC677" s="70">
        <v>0</v>
      </c>
    </row>
    <row r="678" spans="1:29" x14ac:dyDescent="0.35">
      <c r="A678" s="2" t="s">
        <v>44</v>
      </c>
      <c r="B678" s="2" t="s">
        <v>23</v>
      </c>
      <c r="C678" s="27">
        <v>45398</v>
      </c>
      <c r="D678" s="70">
        <v>26.7</v>
      </c>
      <c r="F678" s="2" t="s">
        <v>58</v>
      </c>
      <c r="G678" s="2" t="s">
        <v>34</v>
      </c>
      <c r="H678" s="27">
        <v>45398</v>
      </c>
      <c r="I678" s="70">
        <v>8.9</v>
      </c>
      <c r="K678" s="2" t="s">
        <v>56</v>
      </c>
      <c r="L678" s="2" t="s">
        <v>55</v>
      </c>
      <c r="M678" s="27">
        <v>45398</v>
      </c>
      <c r="N678" s="70">
        <v>11.6</v>
      </c>
      <c r="P678" s="2" t="s">
        <v>26</v>
      </c>
      <c r="Q678" s="2" t="s">
        <v>25</v>
      </c>
      <c r="R678" s="27">
        <v>45398</v>
      </c>
      <c r="S678" s="70">
        <v>48</v>
      </c>
      <c r="U678" s="2" t="s">
        <v>78</v>
      </c>
      <c r="V678" s="2" t="s">
        <v>30</v>
      </c>
      <c r="W678" s="27">
        <v>45398</v>
      </c>
      <c r="X678" s="70">
        <v>20</v>
      </c>
      <c r="Z678" s="2" t="s">
        <v>70</v>
      </c>
      <c r="AA678" s="2" t="s">
        <v>30</v>
      </c>
      <c r="AB678" s="27">
        <v>45398</v>
      </c>
      <c r="AC678" s="70">
        <v>0</v>
      </c>
    </row>
    <row r="679" spans="1:29" x14ac:dyDescent="0.35">
      <c r="A679" s="2" t="s">
        <v>44</v>
      </c>
      <c r="B679" s="2" t="s">
        <v>23</v>
      </c>
      <c r="C679" s="27">
        <v>45399</v>
      </c>
      <c r="D679" s="70">
        <v>23.3</v>
      </c>
      <c r="F679" s="2" t="s">
        <v>58</v>
      </c>
      <c r="G679" s="2" t="s">
        <v>34</v>
      </c>
      <c r="H679" s="27">
        <v>45399</v>
      </c>
      <c r="I679" s="70">
        <v>7.2</v>
      </c>
      <c r="K679" s="2" t="s">
        <v>56</v>
      </c>
      <c r="L679" s="2" t="s">
        <v>55</v>
      </c>
      <c r="M679" s="27">
        <v>45399</v>
      </c>
      <c r="N679" s="70">
        <v>12.7</v>
      </c>
      <c r="P679" s="2" t="s">
        <v>26</v>
      </c>
      <c r="Q679" s="2" t="s">
        <v>25</v>
      </c>
      <c r="R679" s="27">
        <v>45399</v>
      </c>
      <c r="S679" s="70">
        <v>42</v>
      </c>
      <c r="U679" s="2" t="s">
        <v>78</v>
      </c>
      <c r="V679" s="2" t="s">
        <v>30</v>
      </c>
      <c r="W679" s="27">
        <v>45399</v>
      </c>
      <c r="X679" s="70">
        <v>21</v>
      </c>
      <c r="Z679" s="2" t="s">
        <v>70</v>
      </c>
      <c r="AA679" s="2" t="s">
        <v>30</v>
      </c>
      <c r="AB679" s="27">
        <v>45399</v>
      </c>
      <c r="AC679" s="70">
        <v>0</v>
      </c>
    </row>
    <row r="680" spans="1:29" x14ac:dyDescent="0.35">
      <c r="A680" s="2" t="s">
        <v>44</v>
      </c>
      <c r="B680" s="2" t="s">
        <v>23</v>
      </c>
      <c r="C680" s="27">
        <v>45400</v>
      </c>
      <c r="D680" s="70">
        <v>23.4</v>
      </c>
      <c r="F680" s="2" t="s">
        <v>58</v>
      </c>
      <c r="G680" s="2" t="s">
        <v>34</v>
      </c>
      <c r="H680" s="27">
        <v>45400</v>
      </c>
      <c r="I680" s="70">
        <v>5.7</v>
      </c>
      <c r="K680" s="2" t="s">
        <v>56</v>
      </c>
      <c r="L680" s="2" t="s">
        <v>55</v>
      </c>
      <c r="M680" s="27">
        <v>45400</v>
      </c>
      <c r="N680" s="70">
        <v>13.1</v>
      </c>
      <c r="P680" s="2" t="s">
        <v>26</v>
      </c>
      <c r="Q680" s="2" t="s">
        <v>25</v>
      </c>
      <c r="R680" s="27">
        <v>45400</v>
      </c>
      <c r="S680" s="70">
        <v>39</v>
      </c>
      <c r="U680" s="2" t="s">
        <v>78</v>
      </c>
      <c r="V680" s="2" t="s">
        <v>30</v>
      </c>
      <c r="W680" s="27">
        <v>45400</v>
      </c>
      <c r="X680" s="70">
        <v>23</v>
      </c>
      <c r="Z680" s="2" t="s">
        <v>70</v>
      </c>
      <c r="AA680" s="2" t="s">
        <v>30</v>
      </c>
      <c r="AB680" s="27">
        <v>45400</v>
      </c>
      <c r="AC680" s="70">
        <v>0</v>
      </c>
    </row>
    <row r="681" spans="1:29" x14ac:dyDescent="0.35">
      <c r="A681" s="2" t="s">
        <v>44</v>
      </c>
      <c r="B681" s="2" t="s">
        <v>23</v>
      </c>
      <c r="C681" s="27">
        <v>45401</v>
      </c>
      <c r="D681" s="70">
        <v>24.6</v>
      </c>
      <c r="F681" s="2" t="s">
        <v>58</v>
      </c>
      <c r="G681" s="2" t="s">
        <v>34</v>
      </c>
      <c r="H681" s="27">
        <v>45401</v>
      </c>
      <c r="I681" s="70">
        <v>4.7</v>
      </c>
      <c r="K681" s="2" t="s">
        <v>56</v>
      </c>
      <c r="L681" s="2" t="s">
        <v>55</v>
      </c>
      <c r="M681" s="27">
        <v>45401</v>
      </c>
      <c r="N681" s="70">
        <v>6.9</v>
      </c>
      <c r="P681" s="2" t="s">
        <v>26</v>
      </c>
      <c r="Q681" s="2" t="s">
        <v>25</v>
      </c>
      <c r="R681" s="27">
        <v>45401</v>
      </c>
      <c r="S681" s="70">
        <v>45</v>
      </c>
      <c r="U681" s="2" t="s">
        <v>78</v>
      </c>
      <c r="V681" s="2" t="s">
        <v>30</v>
      </c>
      <c r="W681" s="27">
        <v>45401</v>
      </c>
      <c r="X681" s="70">
        <v>18</v>
      </c>
      <c r="Z681" s="2" t="s">
        <v>70</v>
      </c>
      <c r="AA681" s="2" t="s">
        <v>30</v>
      </c>
      <c r="AB681" s="27">
        <v>45401</v>
      </c>
      <c r="AC681" s="70">
        <v>0</v>
      </c>
    </row>
    <row r="682" spans="1:29" x14ac:dyDescent="0.35">
      <c r="A682" s="2" t="s">
        <v>44</v>
      </c>
      <c r="B682" s="2" t="s">
        <v>23</v>
      </c>
      <c r="C682" s="27">
        <v>45402</v>
      </c>
      <c r="D682" s="70">
        <v>25.5</v>
      </c>
      <c r="F682" s="2" t="s">
        <v>58</v>
      </c>
      <c r="G682" s="2" t="s">
        <v>34</v>
      </c>
      <c r="H682" s="27">
        <v>45402</v>
      </c>
      <c r="I682" s="70">
        <v>6</v>
      </c>
      <c r="K682" s="2" t="s">
        <v>56</v>
      </c>
      <c r="L682" s="2" t="s">
        <v>55</v>
      </c>
      <c r="M682" s="27">
        <v>45402</v>
      </c>
      <c r="N682" s="70">
        <v>5.7</v>
      </c>
      <c r="P682" s="2" t="s">
        <v>26</v>
      </c>
      <c r="Q682" s="2" t="s">
        <v>25</v>
      </c>
      <c r="R682" s="27">
        <v>45402</v>
      </c>
      <c r="S682" s="70">
        <v>37</v>
      </c>
      <c r="U682" s="2" t="s">
        <v>78</v>
      </c>
      <c r="V682" s="2" t="s">
        <v>30</v>
      </c>
      <c r="W682" s="27">
        <v>45402</v>
      </c>
      <c r="X682" s="70">
        <v>28</v>
      </c>
      <c r="Z682" s="2" t="s">
        <v>70</v>
      </c>
      <c r="AA682" s="2" t="s">
        <v>30</v>
      </c>
      <c r="AB682" s="27">
        <v>45402</v>
      </c>
      <c r="AC682" s="70">
        <v>0</v>
      </c>
    </row>
    <row r="683" spans="1:29" x14ac:dyDescent="0.35">
      <c r="A683" s="2" t="s">
        <v>44</v>
      </c>
      <c r="B683" s="2" t="s">
        <v>23</v>
      </c>
      <c r="C683" s="27">
        <v>45403</v>
      </c>
      <c r="D683" s="70">
        <v>24.7</v>
      </c>
      <c r="F683" s="2" t="s">
        <v>58</v>
      </c>
      <c r="G683" s="2" t="s">
        <v>34</v>
      </c>
      <c r="H683" s="27">
        <v>45403</v>
      </c>
      <c r="I683" s="70">
        <v>9.4</v>
      </c>
      <c r="K683" s="2" t="s">
        <v>56</v>
      </c>
      <c r="L683" s="2" t="s">
        <v>55</v>
      </c>
      <c r="M683" s="27">
        <v>45403</v>
      </c>
      <c r="N683" s="70">
        <v>5.5</v>
      </c>
      <c r="P683" s="2" t="s">
        <v>26</v>
      </c>
      <c r="Q683" s="2" t="s">
        <v>25</v>
      </c>
      <c r="R683" s="27">
        <v>45403</v>
      </c>
      <c r="S683" s="70">
        <v>44</v>
      </c>
      <c r="U683" s="2" t="s">
        <v>78</v>
      </c>
      <c r="V683" s="2" t="s">
        <v>30</v>
      </c>
      <c r="W683" s="27">
        <v>45403</v>
      </c>
      <c r="X683" s="70">
        <v>23</v>
      </c>
      <c r="Z683" s="2" t="s">
        <v>70</v>
      </c>
      <c r="AA683" s="2" t="s">
        <v>30</v>
      </c>
      <c r="AB683" s="27">
        <v>45403</v>
      </c>
      <c r="AC683" s="70">
        <v>0</v>
      </c>
    </row>
    <row r="684" spans="1:29" x14ac:dyDescent="0.35">
      <c r="A684" s="2" t="s">
        <v>44</v>
      </c>
      <c r="B684" s="2" t="s">
        <v>23</v>
      </c>
      <c r="C684" s="27">
        <v>45404</v>
      </c>
      <c r="D684" s="70">
        <v>19.8</v>
      </c>
      <c r="F684" s="2" t="s">
        <v>58</v>
      </c>
      <c r="G684" s="2" t="s">
        <v>34</v>
      </c>
      <c r="H684" s="27">
        <v>45404</v>
      </c>
      <c r="I684" s="70">
        <v>7.7</v>
      </c>
      <c r="K684" s="2" t="s">
        <v>56</v>
      </c>
      <c r="L684" s="2" t="s">
        <v>55</v>
      </c>
      <c r="M684" s="27">
        <v>45404</v>
      </c>
      <c r="N684" s="70">
        <v>5</v>
      </c>
      <c r="P684" s="2" t="s">
        <v>26</v>
      </c>
      <c r="Q684" s="2" t="s">
        <v>25</v>
      </c>
      <c r="R684" s="27">
        <v>45404</v>
      </c>
      <c r="S684" s="70">
        <v>41</v>
      </c>
      <c r="U684" s="2" t="s">
        <v>78</v>
      </c>
      <c r="V684" s="2" t="s">
        <v>30</v>
      </c>
      <c r="W684" s="27">
        <v>45404</v>
      </c>
      <c r="X684" s="70">
        <v>29</v>
      </c>
      <c r="Z684" s="2" t="s">
        <v>70</v>
      </c>
      <c r="AA684" s="2" t="s">
        <v>30</v>
      </c>
      <c r="AB684" s="27">
        <v>45404</v>
      </c>
      <c r="AC684" s="70">
        <v>0</v>
      </c>
    </row>
    <row r="685" spans="1:29" x14ac:dyDescent="0.35">
      <c r="A685" s="2" t="s">
        <v>44</v>
      </c>
      <c r="B685" s="2" t="s">
        <v>23</v>
      </c>
      <c r="C685" s="27">
        <v>45405</v>
      </c>
      <c r="D685" s="70">
        <v>17.600000000000001</v>
      </c>
      <c r="F685" s="2" t="s">
        <v>58</v>
      </c>
      <c r="G685" s="2" t="s">
        <v>34</v>
      </c>
      <c r="H685" s="27">
        <v>45405</v>
      </c>
      <c r="I685" s="70">
        <v>3.5</v>
      </c>
      <c r="K685" s="2" t="s">
        <v>56</v>
      </c>
      <c r="L685" s="2" t="s">
        <v>55</v>
      </c>
      <c r="M685" s="27">
        <v>45405</v>
      </c>
      <c r="N685" s="70">
        <v>6.4</v>
      </c>
      <c r="P685" s="2" t="s">
        <v>26</v>
      </c>
      <c r="Q685" s="2" t="s">
        <v>25</v>
      </c>
      <c r="R685" s="27">
        <v>45405</v>
      </c>
      <c r="S685" s="70">
        <v>48</v>
      </c>
      <c r="U685" s="2" t="s">
        <v>78</v>
      </c>
      <c r="V685" s="2" t="s">
        <v>30</v>
      </c>
      <c r="W685" s="27">
        <v>45405</v>
      </c>
      <c r="X685" s="70">
        <v>26</v>
      </c>
      <c r="Z685" s="2" t="s">
        <v>70</v>
      </c>
      <c r="AA685" s="2" t="s">
        <v>30</v>
      </c>
      <c r="AB685" s="27">
        <v>45405</v>
      </c>
      <c r="AC685" s="70">
        <v>0</v>
      </c>
    </row>
    <row r="686" spans="1:29" x14ac:dyDescent="0.35">
      <c r="A686" s="2" t="s">
        <v>44</v>
      </c>
      <c r="B686" s="2" t="s">
        <v>23</v>
      </c>
      <c r="C686" s="27">
        <v>45406</v>
      </c>
      <c r="D686" s="70">
        <v>20.5</v>
      </c>
      <c r="F686" s="2" t="s">
        <v>58</v>
      </c>
      <c r="G686" s="2" t="s">
        <v>34</v>
      </c>
      <c r="H686" s="27">
        <v>45406</v>
      </c>
      <c r="I686" s="70">
        <v>3.5</v>
      </c>
      <c r="K686" s="2" t="s">
        <v>56</v>
      </c>
      <c r="L686" s="2" t="s">
        <v>55</v>
      </c>
      <c r="M686" s="27">
        <v>45406</v>
      </c>
      <c r="N686" s="70">
        <v>8.3000000000000007</v>
      </c>
      <c r="P686" s="2" t="s">
        <v>26</v>
      </c>
      <c r="Q686" s="2" t="s">
        <v>25</v>
      </c>
      <c r="R686" s="27">
        <v>45406</v>
      </c>
      <c r="S686" s="70">
        <v>44</v>
      </c>
      <c r="U686" s="2" t="s">
        <v>78</v>
      </c>
      <c r="V686" s="2" t="s">
        <v>30</v>
      </c>
      <c r="W686" s="27">
        <v>45406</v>
      </c>
      <c r="X686" s="70">
        <v>18</v>
      </c>
      <c r="Z686" s="2" t="s">
        <v>70</v>
      </c>
      <c r="AA686" s="2" t="s">
        <v>30</v>
      </c>
      <c r="AB686" s="27">
        <v>45406</v>
      </c>
      <c r="AC686" s="70">
        <v>0</v>
      </c>
    </row>
    <row r="687" spans="1:29" x14ac:dyDescent="0.35">
      <c r="A687" s="2" t="s">
        <v>44</v>
      </c>
      <c r="B687" s="2" t="s">
        <v>23</v>
      </c>
      <c r="C687" s="27">
        <v>45407</v>
      </c>
      <c r="D687" s="70">
        <v>20.5</v>
      </c>
      <c r="F687" s="2" t="s">
        <v>58</v>
      </c>
      <c r="G687" s="2" t="s">
        <v>34</v>
      </c>
      <c r="H687" s="27">
        <v>45407</v>
      </c>
      <c r="I687" s="70">
        <v>5.5</v>
      </c>
      <c r="K687" s="2" t="s">
        <v>56</v>
      </c>
      <c r="L687" s="2" t="s">
        <v>55</v>
      </c>
      <c r="M687" s="27">
        <v>45407</v>
      </c>
      <c r="N687" s="70">
        <v>8.4</v>
      </c>
      <c r="P687" s="2" t="s">
        <v>26</v>
      </c>
      <c r="Q687" s="2" t="s">
        <v>25</v>
      </c>
      <c r="R687" s="27">
        <v>45407</v>
      </c>
      <c r="S687" s="70">
        <v>34</v>
      </c>
      <c r="U687" s="2" t="s">
        <v>78</v>
      </c>
      <c r="V687" s="2" t="s">
        <v>30</v>
      </c>
      <c r="W687" s="27">
        <v>45407</v>
      </c>
      <c r="X687" s="70">
        <v>27</v>
      </c>
      <c r="Z687" s="2" t="s">
        <v>70</v>
      </c>
      <c r="AA687" s="2" t="s">
        <v>30</v>
      </c>
      <c r="AB687" s="27">
        <v>45407</v>
      </c>
      <c r="AC687" s="70">
        <v>0</v>
      </c>
    </row>
    <row r="688" spans="1:29" x14ac:dyDescent="0.35">
      <c r="A688" s="2" t="s">
        <v>72</v>
      </c>
      <c r="B688" s="2" t="s">
        <v>30</v>
      </c>
      <c r="C688" s="27">
        <v>45394</v>
      </c>
      <c r="D688" s="70">
        <v>27</v>
      </c>
      <c r="F688" s="2" t="s">
        <v>66</v>
      </c>
      <c r="G688" s="2" t="s">
        <v>66</v>
      </c>
      <c r="H688" s="27">
        <v>45394</v>
      </c>
      <c r="I688" s="70">
        <v>7.8</v>
      </c>
      <c r="K688" s="2" t="s">
        <v>62</v>
      </c>
      <c r="L688" s="2" t="s">
        <v>27</v>
      </c>
      <c r="M688" s="27">
        <v>45394</v>
      </c>
      <c r="N688" s="70">
        <v>9.8000000000000007</v>
      </c>
      <c r="P688" s="2" t="s">
        <v>78</v>
      </c>
      <c r="Q688" s="2" t="s">
        <v>30</v>
      </c>
      <c r="R688" s="27">
        <v>45394</v>
      </c>
      <c r="S688" s="70">
        <v>21</v>
      </c>
      <c r="U688" s="2" t="s">
        <v>44</v>
      </c>
      <c r="V688" s="2" t="s">
        <v>23</v>
      </c>
      <c r="W688" s="27">
        <v>45394</v>
      </c>
      <c r="X688" s="70">
        <v>18</v>
      </c>
      <c r="Z688" s="2" t="s">
        <v>72</v>
      </c>
      <c r="AA688" s="2" t="s">
        <v>30</v>
      </c>
      <c r="AB688" s="27">
        <v>45394</v>
      </c>
      <c r="AC688" s="70">
        <v>0</v>
      </c>
    </row>
    <row r="689" spans="1:29" x14ac:dyDescent="0.35">
      <c r="A689" s="2" t="s">
        <v>72</v>
      </c>
      <c r="B689" s="2" t="s">
        <v>30</v>
      </c>
      <c r="C689" s="27">
        <v>45395</v>
      </c>
      <c r="D689" s="70">
        <v>28.4</v>
      </c>
      <c r="F689" s="2" t="s">
        <v>66</v>
      </c>
      <c r="G689" s="2" t="s">
        <v>66</v>
      </c>
      <c r="H689" s="27">
        <v>45395</v>
      </c>
      <c r="I689" s="70">
        <v>11.9</v>
      </c>
      <c r="K689" s="2" t="s">
        <v>62</v>
      </c>
      <c r="L689" s="2" t="s">
        <v>27</v>
      </c>
      <c r="M689" s="27">
        <v>45395</v>
      </c>
      <c r="N689" s="70">
        <v>9.1</v>
      </c>
      <c r="P689" s="2" t="s">
        <v>78</v>
      </c>
      <c r="Q689" s="2" t="s">
        <v>30</v>
      </c>
      <c r="R689" s="27">
        <v>45395</v>
      </c>
      <c r="S689" s="70">
        <v>18</v>
      </c>
      <c r="U689" s="2" t="s">
        <v>44</v>
      </c>
      <c r="V689" s="2" t="s">
        <v>23</v>
      </c>
      <c r="W689" s="27">
        <v>45395</v>
      </c>
      <c r="X689" s="70">
        <v>17</v>
      </c>
      <c r="Z689" s="2" t="s">
        <v>72</v>
      </c>
      <c r="AA689" s="2" t="s">
        <v>30</v>
      </c>
      <c r="AB689" s="27">
        <v>45395</v>
      </c>
      <c r="AC689" s="70">
        <v>0</v>
      </c>
    </row>
    <row r="690" spans="1:29" x14ac:dyDescent="0.35">
      <c r="A690" s="2" t="s">
        <v>72</v>
      </c>
      <c r="B690" s="2" t="s">
        <v>30</v>
      </c>
      <c r="C690" s="27">
        <v>45396</v>
      </c>
      <c r="D690" s="70">
        <v>27.1</v>
      </c>
      <c r="F690" s="2" t="s">
        <v>66</v>
      </c>
      <c r="G690" s="2" t="s">
        <v>66</v>
      </c>
      <c r="H690" s="27">
        <v>45396</v>
      </c>
      <c r="I690" s="70">
        <v>11</v>
      </c>
      <c r="K690" s="2" t="s">
        <v>62</v>
      </c>
      <c r="L690" s="2" t="s">
        <v>27</v>
      </c>
      <c r="M690" s="27">
        <v>45396</v>
      </c>
      <c r="N690" s="70">
        <v>8.6999999999999993</v>
      </c>
      <c r="P690" s="2" t="s">
        <v>78</v>
      </c>
      <c r="Q690" s="2" t="s">
        <v>30</v>
      </c>
      <c r="R690" s="27">
        <v>45396</v>
      </c>
      <c r="S690" s="70">
        <v>24</v>
      </c>
      <c r="U690" s="2" t="s">
        <v>44</v>
      </c>
      <c r="V690" s="2" t="s">
        <v>23</v>
      </c>
      <c r="W690" s="27">
        <v>45396</v>
      </c>
      <c r="X690" s="70">
        <v>18</v>
      </c>
      <c r="Z690" s="2" t="s">
        <v>72</v>
      </c>
      <c r="AA690" s="2" t="s">
        <v>30</v>
      </c>
      <c r="AB690" s="27">
        <v>45396</v>
      </c>
      <c r="AC690" s="70">
        <v>0</v>
      </c>
    </row>
    <row r="691" spans="1:29" x14ac:dyDescent="0.35">
      <c r="A691" s="2" t="s">
        <v>72</v>
      </c>
      <c r="B691" s="2" t="s">
        <v>30</v>
      </c>
      <c r="C691" s="27">
        <v>45397</v>
      </c>
      <c r="D691" s="70">
        <v>23.4</v>
      </c>
      <c r="F691" s="2" t="s">
        <v>66</v>
      </c>
      <c r="G691" s="2" t="s">
        <v>66</v>
      </c>
      <c r="H691" s="27">
        <v>45397</v>
      </c>
      <c r="I691" s="70">
        <v>11.3</v>
      </c>
      <c r="K691" s="2" t="s">
        <v>62</v>
      </c>
      <c r="L691" s="2" t="s">
        <v>27</v>
      </c>
      <c r="M691" s="27">
        <v>45397</v>
      </c>
      <c r="N691" s="70">
        <v>8.4</v>
      </c>
      <c r="P691" s="2" t="s">
        <v>78</v>
      </c>
      <c r="Q691" s="2" t="s">
        <v>30</v>
      </c>
      <c r="R691" s="27">
        <v>45397</v>
      </c>
      <c r="S691" s="70">
        <v>33</v>
      </c>
      <c r="U691" s="2" t="s">
        <v>44</v>
      </c>
      <c r="V691" s="2" t="s">
        <v>23</v>
      </c>
      <c r="W691" s="27">
        <v>45397</v>
      </c>
      <c r="X691" s="70">
        <v>24</v>
      </c>
      <c r="Z691" s="2" t="s">
        <v>72</v>
      </c>
      <c r="AA691" s="2" t="s">
        <v>30</v>
      </c>
      <c r="AB691" s="27">
        <v>45397</v>
      </c>
      <c r="AC691" s="70">
        <v>0</v>
      </c>
    </row>
    <row r="692" spans="1:29" x14ac:dyDescent="0.35">
      <c r="A692" s="2" t="s">
        <v>72</v>
      </c>
      <c r="B692" s="2" t="s">
        <v>30</v>
      </c>
      <c r="C692" s="27">
        <v>45398</v>
      </c>
      <c r="D692" s="70">
        <v>20.2</v>
      </c>
      <c r="F692" s="2" t="s">
        <v>66</v>
      </c>
      <c r="G692" s="2" t="s">
        <v>66</v>
      </c>
      <c r="H692" s="27">
        <v>45398</v>
      </c>
      <c r="I692" s="70">
        <v>10.199999999999999</v>
      </c>
      <c r="K692" s="2" t="s">
        <v>62</v>
      </c>
      <c r="L692" s="2" t="s">
        <v>27</v>
      </c>
      <c r="M692" s="27">
        <v>45398</v>
      </c>
      <c r="N692" s="70">
        <v>12.3</v>
      </c>
      <c r="P692" s="2" t="s">
        <v>78</v>
      </c>
      <c r="Q692" s="2" t="s">
        <v>30</v>
      </c>
      <c r="R692" s="27">
        <v>45398</v>
      </c>
      <c r="S692" s="70">
        <v>34</v>
      </c>
      <c r="U692" s="2" t="s">
        <v>44</v>
      </c>
      <c r="V692" s="2" t="s">
        <v>23</v>
      </c>
      <c r="W692" s="27">
        <v>45398</v>
      </c>
      <c r="X692" s="70">
        <v>24</v>
      </c>
      <c r="Z692" s="2" t="s">
        <v>72</v>
      </c>
      <c r="AA692" s="2" t="s">
        <v>30</v>
      </c>
      <c r="AB692" s="27">
        <v>45398</v>
      </c>
      <c r="AC692" s="70">
        <v>0</v>
      </c>
    </row>
    <row r="693" spans="1:29" x14ac:dyDescent="0.35">
      <c r="A693" s="2" t="s">
        <v>72</v>
      </c>
      <c r="B693" s="2" t="s">
        <v>30</v>
      </c>
      <c r="C693" s="27">
        <v>45399</v>
      </c>
      <c r="D693" s="70">
        <v>17.2</v>
      </c>
      <c r="F693" s="2" t="s">
        <v>66</v>
      </c>
      <c r="G693" s="2" t="s">
        <v>66</v>
      </c>
      <c r="H693" s="27">
        <v>45399</v>
      </c>
      <c r="I693" s="70">
        <v>9.1999999999999993</v>
      </c>
      <c r="K693" s="2" t="s">
        <v>62</v>
      </c>
      <c r="L693" s="2" t="s">
        <v>27</v>
      </c>
      <c r="M693" s="27">
        <v>45399</v>
      </c>
      <c r="N693" s="70">
        <v>11.2</v>
      </c>
      <c r="P693" s="2" t="s">
        <v>78</v>
      </c>
      <c r="Q693" s="2" t="s">
        <v>30</v>
      </c>
      <c r="R693" s="27">
        <v>45399</v>
      </c>
      <c r="S693" s="70">
        <v>36</v>
      </c>
      <c r="U693" s="2" t="s">
        <v>44</v>
      </c>
      <c r="V693" s="2" t="s">
        <v>23</v>
      </c>
      <c r="W693" s="27">
        <v>45399</v>
      </c>
      <c r="X693" s="70">
        <v>22</v>
      </c>
      <c r="Z693" s="2" t="s">
        <v>72</v>
      </c>
      <c r="AA693" s="2" t="s">
        <v>30</v>
      </c>
      <c r="AB693" s="27">
        <v>45399</v>
      </c>
      <c r="AC693" s="70">
        <v>0</v>
      </c>
    </row>
    <row r="694" spans="1:29" x14ac:dyDescent="0.35">
      <c r="A694" s="2" t="s">
        <v>72</v>
      </c>
      <c r="B694" s="2" t="s">
        <v>30</v>
      </c>
      <c r="C694" s="27">
        <v>45400</v>
      </c>
      <c r="D694" s="70">
        <v>18.3</v>
      </c>
      <c r="F694" s="2" t="s">
        <v>66</v>
      </c>
      <c r="G694" s="2" t="s">
        <v>66</v>
      </c>
      <c r="H694" s="27">
        <v>45400</v>
      </c>
      <c r="I694" s="70">
        <v>7.8</v>
      </c>
      <c r="K694" s="2" t="s">
        <v>62</v>
      </c>
      <c r="L694" s="2" t="s">
        <v>27</v>
      </c>
      <c r="M694" s="27">
        <v>45400</v>
      </c>
      <c r="N694" s="70">
        <v>10.7</v>
      </c>
      <c r="P694" s="2" t="s">
        <v>78</v>
      </c>
      <c r="Q694" s="2" t="s">
        <v>30</v>
      </c>
      <c r="R694" s="27">
        <v>45400</v>
      </c>
      <c r="S694" s="70">
        <v>38</v>
      </c>
      <c r="U694" s="2" t="s">
        <v>44</v>
      </c>
      <c r="V694" s="2" t="s">
        <v>23</v>
      </c>
      <c r="W694" s="27">
        <v>45400</v>
      </c>
      <c r="X694" s="70">
        <v>22</v>
      </c>
      <c r="Z694" s="2" t="s">
        <v>72</v>
      </c>
      <c r="AA694" s="2" t="s">
        <v>30</v>
      </c>
      <c r="AB694" s="27">
        <v>45400</v>
      </c>
      <c r="AC694" s="70">
        <v>0</v>
      </c>
    </row>
    <row r="695" spans="1:29" x14ac:dyDescent="0.35">
      <c r="A695" s="2" t="s">
        <v>72</v>
      </c>
      <c r="B695" s="2" t="s">
        <v>30</v>
      </c>
      <c r="C695" s="27">
        <v>45401</v>
      </c>
      <c r="D695" s="70">
        <v>22.9</v>
      </c>
      <c r="F695" s="2" t="s">
        <v>66</v>
      </c>
      <c r="G695" s="2" t="s">
        <v>66</v>
      </c>
      <c r="H695" s="27">
        <v>45401</v>
      </c>
      <c r="I695" s="70">
        <v>4.8</v>
      </c>
      <c r="K695" s="2" t="s">
        <v>62</v>
      </c>
      <c r="L695" s="2" t="s">
        <v>27</v>
      </c>
      <c r="M695" s="27">
        <v>45401</v>
      </c>
      <c r="N695" s="70">
        <v>11.8</v>
      </c>
      <c r="P695" s="2" t="s">
        <v>78</v>
      </c>
      <c r="Q695" s="2" t="s">
        <v>30</v>
      </c>
      <c r="R695" s="27">
        <v>45401</v>
      </c>
      <c r="S695" s="70">
        <v>29</v>
      </c>
      <c r="U695" s="2" t="s">
        <v>44</v>
      </c>
      <c r="V695" s="2" t="s">
        <v>23</v>
      </c>
      <c r="W695" s="27">
        <v>45401</v>
      </c>
      <c r="X695" s="70">
        <v>27</v>
      </c>
      <c r="Z695" s="2" t="s">
        <v>72</v>
      </c>
      <c r="AA695" s="2" t="s">
        <v>30</v>
      </c>
      <c r="AB695" s="27">
        <v>45401</v>
      </c>
      <c r="AC695" s="70">
        <v>0</v>
      </c>
    </row>
    <row r="696" spans="1:29" x14ac:dyDescent="0.35">
      <c r="A696" s="2" t="s">
        <v>72</v>
      </c>
      <c r="B696" s="2" t="s">
        <v>30</v>
      </c>
      <c r="C696" s="27">
        <v>45402</v>
      </c>
      <c r="D696" s="70">
        <v>23.2</v>
      </c>
      <c r="F696" s="2" t="s">
        <v>66</v>
      </c>
      <c r="G696" s="2" t="s">
        <v>66</v>
      </c>
      <c r="H696" s="27">
        <v>45402</v>
      </c>
      <c r="I696" s="70">
        <v>9.5</v>
      </c>
      <c r="K696" s="2" t="s">
        <v>62</v>
      </c>
      <c r="L696" s="2" t="s">
        <v>27</v>
      </c>
      <c r="M696" s="27">
        <v>45402</v>
      </c>
      <c r="N696" s="70">
        <v>10</v>
      </c>
      <c r="P696" s="2" t="s">
        <v>78</v>
      </c>
      <c r="Q696" s="2" t="s">
        <v>30</v>
      </c>
      <c r="R696" s="27">
        <v>45402</v>
      </c>
      <c r="S696" s="70">
        <v>47</v>
      </c>
      <c r="U696" s="2" t="s">
        <v>44</v>
      </c>
      <c r="V696" s="2" t="s">
        <v>23</v>
      </c>
      <c r="W696" s="27">
        <v>45402</v>
      </c>
      <c r="X696" s="70">
        <v>20</v>
      </c>
      <c r="Z696" s="2" t="s">
        <v>72</v>
      </c>
      <c r="AA696" s="2" t="s">
        <v>30</v>
      </c>
      <c r="AB696" s="27">
        <v>45402</v>
      </c>
      <c r="AC696" s="70">
        <v>0</v>
      </c>
    </row>
    <row r="697" spans="1:29" x14ac:dyDescent="0.35">
      <c r="A697" s="2" t="s">
        <v>72</v>
      </c>
      <c r="B697" s="2" t="s">
        <v>30</v>
      </c>
      <c r="C697" s="27">
        <v>45403</v>
      </c>
      <c r="D697" s="70">
        <v>20.5</v>
      </c>
      <c r="F697" s="2" t="s">
        <v>66</v>
      </c>
      <c r="G697" s="2" t="s">
        <v>66</v>
      </c>
      <c r="H697" s="27">
        <v>45403</v>
      </c>
      <c r="I697" s="70">
        <v>8.3000000000000007</v>
      </c>
      <c r="K697" s="2" t="s">
        <v>62</v>
      </c>
      <c r="L697" s="2" t="s">
        <v>27</v>
      </c>
      <c r="M697" s="27">
        <v>45403</v>
      </c>
      <c r="N697" s="70">
        <v>8.9</v>
      </c>
      <c r="P697" s="2" t="s">
        <v>78</v>
      </c>
      <c r="Q697" s="2" t="s">
        <v>30</v>
      </c>
      <c r="R697" s="27">
        <v>45403</v>
      </c>
      <c r="S697" s="70">
        <v>41</v>
      </c>
      <c r="U697" s="2" t="s">
        <v>44</v>
      </c>
      <c r="V697" s="2" t="s">
        <v>23</v>
      </c>
      <c r="W697" s="27">
        <v>45403</v>
      </c>
      <c r="X697" s="70">
        <v>23</v>
      </c>
      <c r="Z697" s="2" t="s">
        <v>72</v>
      </c>
      <c r="AA697" s="2" t="s">
        <v>30</v>
      </c>
      <c r="AB697" s="27">
        <v>45403</v>
      </c>
      <c r="AC697" s="70">
        <v>0</v>
      </c>
    </row>
    <row r="698" spans="1:29" x14ac:dyDescent="0.35">
      <c r="A698" s="2" t="s">
        <v>72</v>
      </c>
      <c r="B698" s="2" t="s">
        <v>30</v>
      </c>
      <c r="C698" s="27">
        <v>45404</v>
      </c>
      <c r="D698" s="70">
        <v>13.9</v>
      </c>
      <c r="F698" s="2" t="s">
        <v>66</v>
      </c>
      <c r="G698" s="2" t="s">
        <v>66</v>
      </c>
      <c r="H698" s="27">
        <v>45404</v>
      </c>
      <c r="I698" s="70">
        <v>7.1</v>
      </c>
      <c r="K698" s="2" t="s">
        <v>62</v>
      </c>
      <c r="L698" s="2" t="s">
        <v>27</v>
      </c>
      <c r="M698" s="27">
        <v>45404</v>
      </c>
      <c r="N698" s="70">
        <v>7.4</v>
      </c>
      <c r="P698" s="2" t="s">
        <v>78</v>
      </c>
      <c r="Q698" s="2" t="s">
        <v>30</v>
      </c>
      <c r="R698" s="27">
        <v>45404</v>
      </c>
      <c r="S698" s="70">
        <v>47</v>
      </c>
      <c r="U698" s="2" t="s">
        <v>44</v>
      </c>
      <c r="V698" s="2" t="s">
        <v>23</v>
      </c>
      <c r="W698" s="27">
        <v>45404</v>
      </c>
      <c r="X698" s="70">
        <v>28</v>
      </c>
      <c r="Z698" s="2" t="s">
        <v>72</v>
      </c>
      <c r="AA698" s="2" t="s">
        <v>30</v>
      </c>
      <c r="AB698" s="27">
        <v>45404</v>
      </c>
      <c r="AC698" s="70">
        <v>0</v>
      </c>
    </row>
    <row r="699" spans="1:29" x14ac:dyDescent="0.35">
      <c r="A699" s="2" t="s">
        <v>72</v>
      </c>
      <c r="B699" s="2" t="s">
        <v>30</v>
      </c>
      <c r="C699" s="27">
        <v>45405</v>
      </c>
      <c r="D699" s="70">
        <v>14.8</v>
      </c>
      <c r="F699" s="2" t="s">
        <v>66</v>
      </c>
      <c r="G699" s="2" t="s">
        <v>66</v>
      </c>
      <c r="H699" s="27">
        <v>45405</v>
      </c>
      <c r="I699" s="70">
        <v>6.8</v>
      </c>
      <c r="K699" s="2" t="s">
        <v>62</v>
      </c>
      <c r="L699" s="2" t="s">
        <v>27</v>
      </c>
      <c r="M699" s="27">
        <v>45405</v>
      </c>
      <c r="N699" s="70">
        <v>9.8000000000000007</v>
      </c>
      <c r="P699" s="2" t="s">
        <v>78</v>
      </c>
      <c r="Q699" s="2" t="s">
        <v>30</v>
      </c>
      <c r="R699" s="27">
        <v>45405</v>
      </c>
      <c r="S699" s="70">
        <v>44</v>
      </c>
      <c r="U699" s="2" t="s">
        <v>44</v>
      </c>
      <c r="V699" s="2" t="s">
        <v>23</v>
      </c>
      <c r="W699" s="27">
        <v>45405</v>
      </c>
      <c r="X699" s="70">
        <v>28</v>
      </c>
      <c r="Z699" s="2" t="s">
        <v>72</v>
      </c>
      <c r="AA699" s="2" t="s">
        <v>30</v>
      </c>
      <c r="AB699" s="27">
        <v>45405</v>
      </c>
      <c r="AC699" s="70">
        <v>0</v>
      </c>
    </row>
    <row r="700" spans="1:29" x14ac:dyDescent="0.35">
      <c r="A700" s="2" t="s">
        <v>72</v>
      </c>
      <c r="B700" s="2" t="s">
        <v>30</v>
      </c>
      <c r="C700" s="27">
        <v>45406</v>
      </c>
      <c r="D700" s="70">
        <v>17.399999999999999</v>
      </c>
      <c r="F700" s="2" t="s">
        <v>66</v>
      </c>
      <c r="G700" s="2" t="s">
        <v>66</v>
      </c>
      <c r="H700" s="27">
        <v>45406</v>
      </c>
      <c r="I700" s="70">
        <v>5.9</v>
      </c>
      <c r="K700" s="2" t="s">
        <v>62</v>
      </c>
      <c r="L700" s="2" t="s">
        <v>27</v>
      </c>
      <c r="M700" s="27">
        <v>45406</v>
      </c>
      <c r="N700" s="70">
        <v>5.3</v>
      </c>
      <c r="P700" s="2" t="s">
        <v>78</v>
      </c>
      <c r="Q700" s="2" t="s">
        <v>30</v>
      </c>
      <c r="R700" s="27">
        <v>45406</v>
      </c>
      <c r="S700" s="70">
        <v>29</v>
      </c>
      <c r="U700" s="2" t="s">
        <v>44</v>
      </c>
      <c r="V700" s="2" t="s">
        <v>23</v>
      </c>
      <c r="W700" s="27">
        <v>45406</v>
      </c>
      <c r="X700" s="70">
        <v>25</v>
      </c>
      <c r="Z700" s="2" t="s">
        <v>72</v>
      </c>
      <c r="AA700" s="2" t="s">
        <v>30</v>
      </c>
      <c r="AB700" s="27">
        <v>45406</v>
      </c>
      <c r="AC700" s="70">
        <v>0</v>
      </c>
    </row>
    <row r="701" spans="1:29" x14ac:dyDescent="0.35">
      <c r="A701" s="2" t="s">
        <v>72</v>
      </c>
      <c r="B701" s="2" t="s">
        <v>30</v>
      </c>
      <c r="C701" s="27">
        <v>45407</v>
      </c>
      <c r="D701" s="70">
        <v>15.9</v>
      </c>
      <c r="F701" s="2" t="s">
        <v>66</v>
      </c>
      <c r="G701" s="2" t="s">
        <v>66</v>
      </c>
      <c r="H701" s="27">
        <v>45407</v>
      </c>
      <c r="I701" s="70">
        <v>7.8</v>
      </c>
      <c r="K701" s="2" t="s">
        <v>62</v>
      </c>
      <c r="L701" s="2" t="s">
        <v>27</v>
      </c>
      <c r="M701" s="27">
        <v>45407</v>
      </c>
      <c r="N701" s="70">
        <v>7.8</v>
      </c>
      <c r="P701" s="2" t="s">
        <v>78</v>
      </c>
      <c r="Q701" s="2" t="s">
        <v>30</v>
      </c>
      <c r="R701" s="27">
        <v>45407</v>
      </c>
      <c r="S701" s="70">
        <v>39</v>
      </c>
      <c r="U701" s="2" t="s">
        <v>44</v>
      </c>
      <c r="V701" s="2" t="s">
        <v>23</v>
      </c>
      <c r="W701" s="27">
        <v>45407</v>
      </c>
      <c r="X701" s="70">
        <v>28</v>
      </c>
      <c r="Z701" s="2" t="s">
        <v>72</v>
      </c>
      <c r="AA701" s="2" t="s">
        <v>30</v>
      </c>
      <c r="AB701" s="27">
        <v>45407</v>
      </c>
      <c r="AC701" s="70">
        <v>0</v>
      </c>
    </row>
    <row r="702" spans="1:29" x14ac:dyDescent="0.35">
      <c r="A702" s="2" t="s">
        <v>47</v>
      </c>
      <c r="B702" s="2" t="s">
        <v>23</v>
      </c>
      <c r="C702" s="27">
        <v>45394</v>
      </c>
      <c r="D702" s="70">
        <v>25.1</v>
      </c>
      <c r="F702" s="2" t="s">
        <v>54</v>
      </c>
      <c r="G702" s="2" t="s">
        <v>54</v>
      </c>
      <c r="H702" s="27">
        <v>45394</v>
      </c>
      <c r="I702" s="70">
        <v>9.1999999999999993</v>
      </c>
      <c r="K702" s="2" t="s">
        <v>63</v>
      </c>
      <c r="L702" s="2" t="s">
        <v>63</v>
      </c>
      <c r="M702" s="27">
        <v>45394</v>
      </c>
      <c r="N702" s="70">
        <v>15.2</v>
      </c>
      <c r="P702" s="2" t="s">
        <v>63</v>
      </c>
      <c r="Q702" s="2" t="s">
        <v>63</v>
      </c>
      <c r="R702" s="27">
        <v>45394</v>
      </c>
      <c r="S702" s="70">
        <v>32</v>
      </c>
      <c r="U702" s="2" t="s">
        <v>41</v>
      </c>
      <c r="V702" s="2" t="s">
        <v>41</v>
      </c>
      <c r="W702" s="27">
        <v>45394</v>
      </c>
      <c r="X702" s="70">
        <v>28</v>
      </c>
      <c r="Z702" s="2" t="s">
        <v>61</v>
      </c>
      <c r="AA702" s="2" t="s">
        <v>60</v>
      </c>
      <c r="AB702" s="27">
        <v>45394</v>
      </c>
      <c r="AC702" s="70">
        <v>0</v>
      </c>
    </row>
    <row r="703" spans="1:29" x14ac:dyDescent="0.35">
      <c r="A703" s="2" t="s">
        <v>47</v>
      </c>
      <c r="B703" s="2" t="s">
        <v>23</v>
      </c>
      <c r="C703" s="27">
        <v>45395</v>
      </c>
      <c r="D703" s="70">
        <v>27.7</v>
      </c>
      <c r="F703" s="2" t="s">
        <v>54</v>
      </c>
      <c r="G703" s="2" t="s">
        <v>54</v>
      </c>
      <c r="H703" s="27">
        <v>45395</v>
      </c>
      <c r="I703" s="70">
        <v>10.5</v>
      </c>
      <c r="K703" s="2" t="s">
        <v>63</v>
      </c>
      <c r="L703" s="2" t="s">
        <v>63</v>
      </c>
      <c r="M703" s="27">
        <v>45395</v>
      </c>
      <c r="N703" s="70">
        <v>13.5</v>
      </c>
      <c r="P703" s="2" t="s">
        <v>63</v>
      </c>
      <c r="Q703" s="2" t="s">
        <v>63</v>
      </c>
      <c r="R703" s="27">
        <v>45395</v>
      </c>
      <c r="S703" s="70">
        <v>30</v>
      </c>
      <c r="U703" s="2" t="s">
        <v>41</v>
      </c>
      <c r="V703" s="2" t="s">
        <v>41</v>
      </c>
      <c r="W703" s="27">
        <v>45395</v>
      </c>
      <c r="X703" s="70">
        <v>25</v>
      </c>
      <c r="Z703" s="2" t="s">
        <v>61</v>
      </c>
      <c r="AA703" s="2" t="s">
        <v>60</v>
      </c>
      <c r="AB703" s="27">
        <v>45395</v>
      </c>
      <c r="AC703" s="70">
        <v>0</v>
      </c>
    </row>
    <row r="704" spans="1:29" x14ac:dyDescent="0.35">
      <c r="A704" s="2" t="s">
        <v>47</v>
      </c>
      <c r="B704" s="2" t="s">
        <v>23</v>
      </c>
      <c r="C704" s="27">
        <v>45396</v>
      </c>
      <c r="D704" s="70">
        <v>27.1</v>
      </c>
      <c r="F704" s="2" t="s">
        <v>54</v>
      </c>
      <c r="G704" s="2" t="s">
        <v>54</v>
      </c>
      <c r="H704" s="27">
        <v>45396</v>
      </c>
      <c r="I704" s="70">
        <v>11.7</v>
      </c>
      <c r="K704" s="2" t="s">
        <v>63</v>
      </c>
      <c r="L704" s="2" t="s">
        <v>63</v>
      </c>
      <c r="M704" s="27">
        <v>45396</v>
      </c>
      <c r="N704" s="70">
        <v>13.8</v>
      </c>
      <c r="P704" s="2" t="s">
        <v>63</v>
      </c>
      <c r="Q704" s="2" t="s">
        <v>63</v>
      </c>
      <c r="R704" s="27">
        <v>45396</v>
      </c>
      <c r="S704" s="70">
        <v>27</v>
      </c>
      <c r="U704" s="2" t="s">
        <v>41</v>
      </c>
      <c r="V704" s="2" t="s">
        <v>41</v>
      </c>
      <c r="W704" s="27">
        <v>45396</v>
      </c>
      <c r="X704" s="70">
        <v>22</v>
      </c>
      <c r="Z704" s="2" t="s">
        <v>61</v>
      </c>
      <c r="AA704" s="2" t="s">
        <v>60</v>
      </c>
      <c r="AB704" s="27">
        <v>45396</v>
      </c>
      <c r="AC704" s="70">
        <v>0</v>
      </c>
    </row>
    <row r="705" spans="1:29" x14ac:dyDescent="0.35">
      <c r="A705" s="2" t="s">
        <v>47</v>
      </c>
      <c r="B705" s="2" t="s">
        <v>23</v>
      </c>
      <c r="C705" s="27">
        <v>45397</v>
      </c>
      <c r="D705" s="70">
        <v>27.6</v>
      </c>
      <c r="F705" s="2" t="s">
        <v>54</v>
      </c>
      <c r="G705" s="2" t="s">
        <v>54</v>
      </c>
      <c r="H705" s="27">
        <v>45397</v>
      </c>
      <c r="I705" s="70">
        <v>11.1</v>
      </c>
      <c r="K705" s="2" t="s">
        <v>63</v>
      </c>
      <c r="L705" s="2" t="s">
        <v>63</v>
      </c>
      <c r="M705" s="27">
        <v>45397</v>
      </c>
      <c r="N705" s="70">
        <v>14.1</v>
      </c>
      <c r="P705" s="2" t="s">
        <v>63</v>
      </c>
      <c r="Q705" s="2" t="s">
        <v>63</v>
      </c>
      <c r="R705" s="27">
        <v>45397</v>
      </c>
      <c r="S705" s="70">
        <v>23</v>
      </c>
      <c r="U705" s="2" t="s">
        <v>41</v>
      </c>
      <c r="V705" s="2" t="s">
        <v>41</v>
      </c>
      <c r="W705" s="27">
        <v>45397</v>
      </c>
      <c r="X705" s="70">
        <v>14</v>
      </c>
      <c r="Z705" s="2" t="s">
        <v>61</v>
      </c>
      <c r="AA705" s="2" t="s">
        <v>60</v>
      </c>
      <c r="AB705" s="27">
        <v>45397</v>
      </c>
      <c r="AC705" s="70">
        <v>0</v>
      </c>
    </row>
    <row r="706" spans="1:29" x14ac:dyDescent="0.35">
      <c r="A706" s="2" t="s">
        <v>47</v>
      </c>
      <c r="B706" s="2" t="s">
        <v>23</v>
      </c>
      <c r="C706" s="27">
        <v>45398</v>
      </c>
      <c r="D706" s="70">
        <v>25.7</v>
      </c>
      <c r="F706" s="2" t="s">
        <v>54</v>
      </c>
      <c r="G706" s="2" t="s">
        <v>54</v>
      </c>
      <c r="H706" s="27">
        <v>45398</v>
      </c>
      <c r="I706" s="70">
        <v>9.5</v>
      </c>
      <c r="K706" s="2" t="s">
        <v>63</v>
      </c>
      <c r="L706" s="2" t="s">
        <v>63</v>
      </c>
      <c r="M706" s="27">
        <v>45398</v>
      </c>
      <c r="N706" s="70">
        <v>16.8</v>
      </c>
      <c r="P706" s="2" t="s">
        <v>63</v>
      </c>
      <c r="Q706" s="2" t="s">
        <v>63</v>
      </c>
      <c r="R706" s="27">
        <v>45398</v>
      </c>
      <c r="S706" s="70">
        <v>26</v>
      </c>
      <c r="U706" s="2" t="s">
        <v>41</v>
      </c>
      <c r="V706" s="2" t="s">
        <v>41</v>
      </c>
      <c r="W706" s="27">
        <v>45398</v>
      </c>
      <c r="X706" s="70">
        <v>12</v>
      </c>
      <c r="Z706" s="2" t="s">
        <v>61</v>
      </c>
      <c r="AA706" s="2" t="s">
        <v>60</v>
      </c>
      <c r="AB706" s="27">
        <v>45398</v>
      </c>
      <c r="AC706" s="70">
        <v>0</v>
      </c>
    </row>
    <row r="707" spans="1:29" x14ac:dyDescent="0.35">
      <c r="A707" s="2" t="s">
        <v>47</v>
      </c>
      <c r="B707" s="2" t="s">
        <v>23</v>
      </c>
      <c r="C707" s="27">
        <v>45399</v>
      </c>
      <c r="D707" s="70">
        <v>21.3</v>
      </c>
      <c r="F707" s="2" t="s">
        <v>54</v>
      </c>
      <c r="G707" s="2" t="s">
        <v>54</v>
      </c>
      <c r="H707" s="27">
        <v>45399</v>
      </c>
      <c r="I707" s="70">
        <v>8.6999999999999993</v>
      </c>
      <c r="K707" s="2" t="s">
        <v>63</v>
      </c>
      <c r="L707" s="2" t="s">
        <v>63</v>
      </c>
      <c r="M707" s="27">
        <v>45399</v>
      </c>
      <c r="N707" s="70">
        <v>18.2</v>
      </c>
      <c r="P707" s="2" t="s">
        <v>63</v>
      </c>
      <c r="Q707" s="2" t="s">
        <v>63</v>
      </c>
      <c r="R707" s="27">
        <v>45399</v>
      </c>
      <c r="S707" s="70">
        <v>36</v>
      </c>
      <c r="U707" s="2" t="s">
        <v>41</v>
      </c>
      <c r="V707" s="2" t="s">
        <v>41</v>
      </c>
      <c r="W707" s="27">
        <v>45399</v>
      </c>
      <c r="X707" s="70">
        <v>26</v>
      </c>
      <c r="Z707" s="2" t="s">
        <v>61</v>
      </c>
      <c r="AA707" s="2" t="s">
        <v>60</v>
      </c>
      <c r="AB707" s="27">
        <v>45399</v>
      </c>
      <c r="AC707" s="70">
        <v>0</v>
      </c>
    </row>
    <row r="708" spans="1:29" x14ac:dyDescent="0.35">
      <c r="A708" s="2" t="s">
        <v>47</v>
      </c>
      <c r="B708" s="2" t="s">
        <v>23</v>
      </c>
      <c r="C708" s="27">
        <v>45400</v>
      </c>
      <c r="D708" s="70">
        <v>21.1</v>
      </c>
      <c r="F708" s="2" t="s">
        <v>54</v>
      </c>
      <c r="G708" s="2" t="s">
        <v>54</v>
      </c>
      <c r="H708" s="27">
        <v>45400</v>
      </c>
      <c r="I708" s="70">
        <v>8.1999999999999993</v>
      </c>
      <c r="K708" s="2" t="s">
        <v>63</v>
      </c>
      <c r="L708" s="2" t="s">
        <v>63</v>
      </c>
      <c r="M708" s="27">
        <v>45400</v>
      </c>
      <c r="N708" s="70">
        <v>17.8</v>
      </c>
      <c r="P708" s="2" t="s">
        <v>63</v>
      </c>
      <c r="Q708" s="2" t="s">
        <v>63</v>
      </c>
      <c r="R708" s="27">
        <v>45400</v>
      </c>
      <c r="S708" s="70">
        <v>24</v>
      </c>
      <c r="U708" s="2" t="s">
        <v>41</v>
      </c>
      <c r="V708" s="2" t="s">
        <v>41</v>
      </c>
      <c r="W708" s="27">
        <v>45400</v>
      </c>
      <c r="X708" s="70">
        <v>14</v>
      </c>
      <c r="Z708" s="2" t="s">
        <v>61</v>
      </c>
      <c r="AA708" s="2" t="s">
        <v>60</v>
      </c>
      <c r="AB708" s="27">
        <v>45400</v>
      </c>
      <c r="AC708" s="70">
        <v>0</v>
      </c>
    </row>
    <row r="709" spans="1:29" x14ac:dyDescent="0.35">
      <c r="A709" s="2" t="s">
        <v>47</v>
      </c>
      <c r="B709" s="2" t="s">
        <v>23</v>
      </c>
      <c r="C709" s="27">
        <v>45401</v>
      </c>
      <c r="D709" s="70">
        <v>22.4</v>
      </c>
      <c r="F709" s="2" t="s">
        <v>54</v>
      </c>
      <c r="G709" s="2" t="s">
        <v>54</v>
      </c>
      <c r="H709" s="27">
        <v>45401</v>
      </c>
      <c r="I709" s="70">
        <v>4.5</v>
      </c>
      <c r="K709" s="2" t="s">
        <v>63</v>
      </c>
      <c r="L709" s="2" t="s">
        <v>63</v>
      </c>
      <c r="M709" s="27">
        <v>45401</v>
      </c>
      <c r="N709" s="70">
        <v>16.2</v>
      </c>
      <c r="P709" s="2" t="s">
        <v>63</v>
      </c>
      <c r="Q709" s="2" t="s">
        <v>63</v>
      </c>
      <c r="R709" s="27">
        <v>45401</v>
      </c>
      <c r="S709" s="70">
        <v>44</v>
      </c>
      <c r="U709" s="2" t="s">
        <v>41</v>
      </c>
      <c r="V709" s="2" t="s">
        <v>41</v>
      </c>
      <c r="W709" s="27">
        <v>45401</v>
      </c>
      <c r="X709" s="70">
        <v>28</v>
      </c>
      <c r="Z709" s="2" t="s">
        <v>61</v>
      </c>
      <c r="AA709" s="2" t="s">
        <v>60</v>
      </c>
      <c r="AB709" s="27">
        <v>45401</v>
      </c>
      <c r="AC709" s="70">
        <v>0</v>
      </c>
    </row>
    <row r="710" spans="1:29" x14ac:dyDescent="0.35">
      <c r="A710" s="2" t="s">
        <v>47</v>
      </c>
      <c r="B710" s="2" t="s">
        <v>23</v>
      </c>
      <c r="C710" s="27">
        <v>45402</v>
      </c>
      <c r="D710" s="70">
        <v>24.6</v>
      </c>
      <c r="F710" s="2" t="s">
        <v>54</v>
      </c>
      <c r="G710" s="2" t="s">
        <v>54</v>
      </c>
      <c r="H710" s="27">
        <v>45402</v>
      </c>
      <c r="I710" s="70">
        <v>7.5</v>
      </c>
      <c r="K710" s="2" t="s">
        <v>63</v>
      </c>
      <c r="L710" s="2" t="s">
        <v>63</v>
      </c>
      <c r="M710" s="27">
        <v>45402</v>
      </c>
      <c r="N710" s="70">
        <v>15.5</v>
      </c>
      <c r="P710" s="2" t="s">
        <v>63</v>
      </c>
      <c r="Q710" s="2" t="s">
        <v>63</v>
      </c>
      <c r="R710" s="27">
        <v>45402</v>
      </c>
      <c r="S710" s="70">
        <v>30</v>
      </c>
      <c r="U710" s="2" t="s">
        <v>41</v>
      </c>
      <c r="V710" s="2" t="s">
        <v>41</v>
      </c>
      <c r="W710" s="27">
        <v>45402</v>
      </c>
      <c r="X710" s="70">
        <v>21</v>
      </c>
      <c r="Z710" s="2" t="s">
        <v>61</v>
      </c>
      <c r="AA710" s="2" t="s">
        <v>60</v>
      </c>
      <c r="AB710" s="27">
        <v>45402</v>
      </c>
      <c r="AC710" s="70">
        <v>0</v>
      </c>
    </row>
    <row r="711" spans="1:29" x14ac:dyDescent="0.35">
      <c r="A711" s="2" t="s">
        <v>47</v>
      </c>
      <c r="B711" s="2" t="s">
        <v>23</v>
      </c>
      <c r="C711" s="27">
        <v>45403</v>
      </c>
      <c r="D711" s="70">
        <v>23.1</v>
      </c>
      <c r="F711" s="2" t="s">
        <v>54</v>
      </c>
      <c r="G711" s="2" t="s">
        <v>54</v>
      </c>
      <c r="H711" s="27">
        <v>45403</v>
      </c>
      <c r="I711" s="70">
        <v>7.3</v>
      </c>
      <c r="K711" s="2" t="s">
        <v>63</v>
      </c>
      <c r="L711" s="2" t="s">
        <v>63</v>
      </c>
      <c r="M711" s="27">
        <v>45403</v>
      </c>
      <c r="N711" s="70">
        <v>15</v>
      </c>
      <c r="P711" s="2" t="s">
        <v>63</v>
      </c>
      <c r="Q711" s="2" t="s">
        <v>63</v>
      </c>
      <c r="R711" s="27">
        <v>45403</v>
      </c>
      <c r="S711" s="70">
        <v>36</v>
      </c>
      <c r="U711" s="2" t="s">
        <v>41</v>
      </c>
      <c r="V711" s="2" t="s">
        <v>41</v>
      </c>
      <c r="W711" s="27">
        <v>45403</v>
      </c>
      <c r="X711" s="70">
        <v>24</v>
      </c>
      <c r="Z711" s="2" t="s">
        <v>61</v>
      </c>
      <c r="AA711" s="2" t="s">
        <v>60</v>
      </c>
      <c r="AB711" s="27">
        <v>45403</v>
      </c>
      <c r="AC711" s="70">
        <v>0</v>
      </c>
    </row>
    <row r="712" spans="1:29" x14ac:dyDescent="0.35">
      <c r="A712" s="2" t="s">
        <v>47</v>
      </c>
      <c r="B712" s="2" t="s">
        <v>23</v>
      </c>
      <c r="C712" s="27">
        <v>45404</v>
      </c>
      <c r="D712" s="70">
        <v>17.2</v>
      </c>
      <c r="F712" s="2" t="s">
        <v>54</v>
      </c>
      <c r="G712" s="2" t="s">
        <v>54</v>
      </c>
      <c r="H712" s="27">
        <v>45404</v>
      </c>
      <c r="I712" s="70">
        <v>6.6</v>
      </c>
      <c r="K712" s="2" t="s">
        <v>63</v>
      </c>
      <c r="L712" s="2" t="s">
        <v>63</v>
      </c>
      <c r="M712" s="27">
        <v>45404</v>
      </c>
      <c r="N712" s="70">
        <v>11.6</v>
      </c>
      <c r="P712" s="2" t="s">
        <v>63</v>
      </c>
      <c r="Q712" s="2" t="s">
        <v>63</v>
      </c>
      <c r="R712" s="27">
        <v>45404</v>
      </c>
      <c r="S712" s="70">
        <v>24</v>
      </c>
      <c r="U712" s="2" t="s">
        <v>41</v>
      </c>
      <c r="V712" s="2" t="s">
        <v>41</v>
      </c>
      <c r="W712" s="27">
        <v>45404</v>
      </c>
      <c r="X712" s="70">
        <v>12</v>
      </c>
      <c r="Z712" s="2" t="s">
        <v>61</v>
      </c>
      <c r="AA712" s="2" t="s">
        <v>60</v>
      </c>
      <c r="AB712" s="27">
        <v>45404</v>
      </c>
      <c r="AC712" s="70">
        <v>0</v>
      </c>
    </row>
    <row r="713" spans="1:29" x14ac:dyDescent="0.35">
      <c r="A713" s="2" t="s">
        <v>47</v>
      </c>
      <c r="B713" s="2" t="s">
        <v>23</v>
      </c>
      <c r="C713" s="27">
        <v>45405</v>
      </c>
      <c r="D713" s="70">
        <v>16.5</v>
      </c>
      <c r="F713" s="2" t="s">
        <v>54</v>
      </c>
      <c r="G713" s="2" t="s">
        <v>54</v>
      </c>
      <c r="H713" s="27">
        <v>45405</v>
      </c>
      <c r="I713" s="70">
        <v>5.9</v>
      </c>
      <c r="K713" s="2" t="s">
        <v>63</v>
      </c>
      <c r="L713" s="2" t="s">
        <v>63</v>
      </c>
      <c r="M713" s="27">
        <v>45405</v>
      </c>
      <c r="N713" s="70">
        <v>14.9</v>
      </c>
      <c r="P713" s="2" t="s">
        <v>63</v>
      </c>
      <c r="Q713" s="2" t="s">
        <v>63</v>
      </c>
      <c r="R713" s="27">
        <v>45405</v>
      </c>
      <c r="S713" s="70">
        <v>28</v>
      </c>
      <c r="U713" s="2" t="s">
        <v>41</v>
      </c>
      <c r="V713" s="2" t="s">
        <v>41</v>
      </c>
      <c r="W713" s="27">
        <v>45405</v>
      </c>
      <c r="X713" s="70">
        <v>19</v>
      </c>
      <c r="Z713" s="2" t="s">
        <v>61</v>
      </c>
      <c r="AA713" s="2" t="s">
        <v>60</v>
      </c>
      <c r="AB713" s="27">
        <v>45405</v>
      </c>
      <c r="AC713" s="70">
        <v>0</v>
      </c>
    </row>
    <row r="714" spans="1:29" x14ac:dyDescent="0.35">
      <c r="A714" s="2" t="s">
        <v>47</v>
      </c>
      <c r="B714" s="2" t="s">
        <v>23</v>
      </c>
      <c r="C714" s="27">
        <v>45406</v>
      </c>
      <c r="D714" s="70">
        <v>18.399999999999999</v>
      </c>
      <c r="F714" s="2" t="s">
        <v>54</v>
      </c>
      <c r="G714" s="2" t="s">
        <v>54</v>
      </c>
      <c r="H714" s="27">
        <v>45406</v>
      </c>
      <c r="I714" s="70">
        <v>4.8</v>
      </c>
      <c r="K714" s="2" t="s">
        <v>63</v>
      </c>
      <c r="L714" s="2" t="s">
        <v>63</v>
      </c>
      <c r="M714" s="27">
        <v>45406</v>
      </c>
      <c r="N714" s="70">
        <v>13</v>
      </c>
      <c r="P714" s="2" t="s">
        <v>63</v>
      </c>
      <c r="Q714" s="2" t="s">
        <v>63</v>
      </c>
      <c r="R714" s="27">
        <v>45406</v>
      </c>
      <c r="S714" s="70">
        <v>29</v>
      </c>
      <c r="U714" s="2" t="s">
        <v>41</v>
      </c>
      <c r="V714" s="2" t="s">
        <v>41</v>
      </c>
      <c r="W714" s="27">
        <v>45406</v>
      </c>
      <c r="X714" s="70">
        <v>16</v>
      </c>
      <c r="Z714" s="2" t="s">
        <v>61</v>
      </c>
      <c r="AA714" s="2" t="s">
        <v>60</v>
      </c>
      <c r="AB714" s="27">
        <v>45406</v>
      </c>
      <c r="AC714" s="70">
        <v>0</v>
      </c>
    </row>
    <row r="715" spans="1:29" x14ac:dyDescent="0.35">
      <c r="A715" s="2" t="s">
        <v>47</v>
      </c>
      <c r="B715" s="2" t="s">
        <v>23</v>
      </c>
      <c r="C715" s="27">
        <v>45407</v>
      </c>
      <c r="D715" s="70">
        <v>18.100000000000001</v>
      </c>
      <c r="F715" s="2" t="s">
        <v>54</v>
      </c>
      <c r="G715" s="2" t="s">
        <v>54</v>
      </c>
      <c r="H715" s="27">
        <v>45407</v>
      </c>
      <c r="I715" s="70">
        <v>7.9</v>
      </c>
      <c r="K715" s="2" t="s">
        <v>63</v>
      </c>
      <c r="L715" s="2" t="s">
        <v>63</v>
      </c>
      <c r="M715" s="27">
        <v>45407</v>
      </c>
      <c r="N715" s="70">
        <v>12.5</v>
      </c>
      <c r="P715" s="2" t="s">
        <v>63</v>
      </c>
      <c r="Q715" s="2" t="s">
        <v>63</v>
      </c>
      <c r="R715" s="27">
        <v>45407</v>
      </c>
      <c r="S715" s="70">
        <v>39</v>
      </c>
      <c r="U715" s="2" t="s">
        <v>41</v>
      </c>
      <c r="V715" s="2" t="s">
        <v>41</v>
      </c>
      <c r="W715" s="27">
        <v>45407</v>
      </c>
      <c r="X715" s="70">
        <v>21</v>
      </c>
      <c r="Z715" s="2" t="s">
        <v>61</v>
      </c>
      <c r="AA715" s="2" t="s">
        <v>60</v>
      </c>
      <c r="AB715" s="27">
        <v>45407</v>
      </c>
      <c r="AC715" s="70">
        <v>0</v>
      </c>
    </row>
    <row r="716" spans="1:29" x14ac:dyDescent="0.35">
      <c r="A716" s="2" t="s">
        <v>31</v>
      </c>
      <c r="B716" s="2" t="s">
        <v>30</v>
      </c>
      <c r="C716" s="27">
        <v>45394</v>
      </c>
      <c r="D716" s="70">
        <v>26</v>
      </c>
      <c r="F716" s="2" t="s">
        <v>74</v>
      </c>
      <c r="G716" s="2" t="s">
        <v>30</v>
      </c>
      <c r="H716" s="27">
        <v>45394</v>
      </c>
      <c r="I716" s="70">
        <v>5.9</v>
      </c>
      <c r="K716" s="2" t="s">
        <v>41</v>
      </c>
      <c r="L716" s="2" t="s">
        <v>41</v>
      </c>
      <c r="M716" s="27">
        <v>45394</v>
      </c>
      <c r="N716" s="70">
        <v>15.1</v>
      </c>
      <c r="P716" s="2" t="s">
        <v>67</v>
      </c>
      <c r="Q716" s="2" t="s">
        <v>52</v>
      </c>
      <c r="R716" s="27">
        <v>45394</v>
      </c>
      <c r="S716" s="70">
        <v>26</v>
      </c>
      <c r="U716" s="2" t="s">
        <v>67</v>
      </c>
      <c r="V716" s="2" t="s">
        <v>52</v>
      </c>
      <c r="W716" s="27">
        <v>45394</v>
      </c>
      <c r="X716" s="70">
        <v>14</v>
      </c>
      <c r="Z716" s="2" t="s">
        <v>31</v>
      </c>
      <c r="AA716" s="2" t="s">
        <v>30</v>
      </c>
      <c r="AB716" s="27">
        <v>45394</v>
      </c>
      <c r="AC716" s="70">
        <v>0</v>
      </c>
    </row>
    <row r="717" spans="1:29" x14ac:dyDescent="0.35">
      <c r="A717" s="2" t="s">
        <v>31</v>
      </c>
      <c r="B717" s="2" t="s">
        <v>30</v>
      </c>
      <c r="C717" s="27">
        <v>45395</v>
      </c>
      <c r="D717" s="70">
        <v>26.6</v>
      </c>
      <c r="F717" s="2" t="s">
        <v>74</v>
      </c>
      <c r="G717" s="2" t="s">
        <v>30</v>
      </c>
      <c r="H717" s="27">
        <v>45395</v>
      </c>
      <c r="I717" s="70">
        <v>7.9</v>
      </c>
      <c r="K717" s="2" t="s">
        <v>41</v>
      </c>
      <c r="L717" s="2" t="s">
        <v>41</v>
      </c>
      <c r="M717" s="27">
        <v>45395</v>
      </c>
      <c r="N717" s="70">
        <v>14.7</v>
      </c>
      <c r="P717" s="2" t="s">
        <v>67</v>
      </c>
      <c r="Q717" s="2" t="s">
        <v>52</v>
      </c>
      <c r="R717" s="27">
        <v>45395</v>
      </c>
      <c r="S717" s="70">
        <v>29</v>
      </c>
      <c r="U717" s="2" t="s">
        <v>67</v>
      </c>
      <c r="V717" s="2" t="s">
        <v>52</v>
      </c>
      <c r="W717" s="27">
        <v>45395</v>
      </c>
      <c r="X717" s="70">
        <v>17</v>
      </c>
      <c r="Z717" s="2" t="s">
        <v>31</v>
      </c>
      <c r="AA717" s="2" t="s">
        <v>30</v>
      </c>
      <c r="AB717" s="27">
        <v>45395</v>
      </c>
      <c r="AC717" s="70">
        <v>0</v>
      </c>
    </row>
    <row r="718" spans="1:29" x14ac:dyDescent="0.35">
      <c r="A718" s="2" t="s">
        <v>31</v>
      </c>
      <c r="B718" s="2" t="s">
        <v>30</v>
      </c>
      <c r="C718" s="27">
        <v>45396</v>
      </c>
      <c r="D718" s="70">
        <v>27.6</v>
      </c>
      <c r="F718" s="2" t="s">
        <v>74</v>
      </c>
      <c r="G718" s="2" t="s">
        <v>30</v>
      </c>
      <c r="H718" s="27">
        <v>45396</v>
      </c>
      <c r="I718" s="70">
        <v>8.8000000000000007</v>
      </c>
      <c r="K718" s="2" t="s">
        <v>41</v>
      </c>
      <c r="L718" s="2" t="s">
        <v>41</v>
      </c>
      <c r="M718" s="27">
        <v>45396</v>
      </c>
      <c r="N718" s="70">
        <v>15.2</v>
      </c>
      <c r="P718" s="2" t="s">
        <v>67</v>
      </c>
      <c r="Q718" s="2" t="s">
        <v>52</v>
      </c>
      <c r="R718" s="27">
        <v>45396</v>
      </c>
      <c r="S718" s="70">
        <v>37</v>
      </c>
      <c r="U718" s="2" t="s">
        <v>67</v>
      </c>
      <c r="V718" s="2" t="s">
        <v>52</v>
      </c>
      <c r="W718" s="27">
        <v>45396</v>
      </c>
      <c r="X718" s="70">
        <v>19</v>
      </c>
      <c r="Z718" s="2" t="s">
        <v>31</v>
      </c>
      <c r="AA718" s="2" t="s">
        <v>30</v>
      </c>
      <c r="AB718" s="27">
        <v>45396</v>
      </c>
      <c r="AC718" s="70">
        <v>0</v>
      </c>
    </row>
    <row r="719" spans="1:29" x14ac:dyDescent="0.35">
      <c r="A719" s="2" t="s">
        <v>31</v>
      </c>
      <c r="B719" s="2" t="s">
        <v>30</v>
      </c>
      <c r="C719" s="27">
        <v>45397</v>
      </c>
      <c r="D719" s="70">
        <v>26.3</v>
      </c>
      <c r="F719" s="2" t="s">
        <v>74</v>
      </c>
      <c r="G719" s="2" t="s">
        <v>30</v>
      </c>
      <c r="H719" s="27">
        <v>45397</v>
      </c>
      <c r="I719" s="70">
        <v>10.7</v>
      </c>
      <c r="K719" s="2" t="s">
        <v>41</v>
      </c>
      <c r="L719" s="2" t="s">
        <v>41</v>
      </c>
      <c r="M719" s="27">
        <v>45397</v>
      </c>
      <c r="N719" s="70">
        <v>14.5</v>
      </c>
      <c r="P719" s="2" t="s">
        <v>67</v>
      </c>
      <c r="Q719" s="2" t="s">
        <v>52</v>
      </c>
      <c r="R719" s="27">
        <v>45397</v>
      </c>
      <c r="S719" s="70">
        <v>37</v>
      </c>
      <c r="U719" s="2" t="s">
        <v>67</v>
      </c>
      <c r="V719" s="2" t="s">
        <v>52</v>
      </c>
      <c r="W719" s="27">
        <v>45397</v>
      </c>
      <c r="X719" s="70">
        <v>21</v>
      </c>
      <c r="Z719" s="2" t="s">
        <v>31</v>
      </c>
      <c r="AA719" s="2" t="s">
        <v>30</v>
      </c>
      <c r="AB719" s="27">
        <v>45397</v>
      </c>
      <c r="AC719" s="70">
        <v>0</v>
      </c>
    </row>
    <row r="720" spans="1:29" x14ac:dyDescent="0.35">
      <c r="A720" s="2" t="s">
        <v>31</v>
      </c>
      <c r="B720" s="2" t="s">
        <v>30</v>
      </c>
      <c r="C720" s="27">
        <v>45398</v>
      </c>
      <c r="D720" s="70">
        <v>23.6</v>
      </c>
      <c r="F720" s="2" t="s">
        <v>74</v>
      </c>
      <c r="G720" s="2" t="s">
        <v>30</v>
      </c>
      <c r="H720" s="27">
        <v>45398</v>
      </c>
      <c r="I720" s="70">
        <v>6.5</v>
      </c>
      <c r="K720" s="2" t="s">
        <v>41</v>
      </c>
      <c r="L720" s="2" t="s">
        <v>41</v>
      </c>
      <c r="M720" s="27">
        <v>45398</v>
      </c>
      <c r="N720" s="70">
        <v>16.3</v>
      </c>
      <c r="P720" s="2" t="s">
        <v>67</v>
      </c>
      <c r="Q720" s="2" t="s">
        <v>52</v>
      </c>
      <c r="R720" s="27">
        <v>45398</v>
      </c>
      <c r="S720" s="70">
        <v>37</v>
      </c>
      <c r="U720" s="2" t="s">
        <v>67</v>
      </c>
      <c r="V720" s="2" t="s">
        <v>52</v>
      </c>
      <c r="W720" s="27">
        <v>45398</v>
      </c>
      <c r="X720" s="70">
        <v>19</v>
      </c>
      <c r="Z720" s="2" t="s">
        <v>31</v>
      </c>
      <c r="AA720" s="2" t="s">
        <v>30</v>
      </c>
      <c r="AB720" s="27">
        <v>45398</v>
      </c>
      <c r="AC720" s="70">
        <v>0</v>
      </c>
    </row>
    <row r="721" spans="1:29" x14ac:dyDescent="0.35">
      <c r="A721" s="2" t="s">
        <v>31</v>
      </c>
      <c r="B721" s="2" t="s">
        <v>30</v>
      </c>
      <c r="C721" s="27">
        <v>45399</v>
      </c>
      <c r="D721" s="70">
        <v>20.5</v>
      </c>
      <c r="F721" s="2" t="s">
        <v>74</v>
      </c>
      <c r="G721" s="2" t="s">
        <v>30</v>
      </c>
      <c r="H721" s="27">
        <v>45399</v>
      </c>
      <c r="I721" s="70">
        <v>4.2</v>
      </c>
      <c r="K721" s="2" t="s">
        <v>41</v>
      </c>
      <c r="L721" s="2" t="s">
        <v>41</v>
      </c>
      <c r="M721" s="27">
        <v>45399</v>
      </c>
      <c r="N721" s="70">
        <v>16.899999999999999</v>
      </c>
      <c r="P721" s="2" t="s">
        <v>67</v>
      </c>
      <c r="Q721" s="2" t="s">
        <v>52</v>
      </c>
      <c r="R721" s="27">
        <v>45399</v>
      </c>
      <c r="S721" s="70">
        <v>27</v>
      </c>
      <c r="U721" s="2" t="s">
        <v>67</v>
      </c>
      <c r="V721" s="2" t="s">
        <v>52</v>
      </c>
      <c r="W721" s="27">
        <v>45399</v>
      </c>
      <c r="X721" s="70">
        <v>15</v>
      </c>
      <c r="Z721" s="2" t="s">
        <v>31</v>
      </c>
      <c r="AA721" s="2" t="s">
        <v>30</v>
      </c>
      <c r="AB721" s="27">
        <v>45399</v>
      </c>
      <c r="AC721" s="70">
        <v>0</v>
      </c>
    </row>
    <row r="722" spans="1:29" x14ac:dyDescent="0.35">
      <c r="A722" s="2" t="s">
        <v>31</v>
      </c>
      <c r="B722" s="2" t="s">
        <v>30</v>
      </c>
      <c r="C722" s="27">
        <v>45400</v>
      </c>
      <c r="D722" s="70">
        <v>22.4</v>
      </c>
      <c r="F722" s="2" t="s">
        <v>74</v>
      </c>
      <c r="G722" s="2" t="s">
        <v>30</v>
      </c>
      <c r="H722" s="27">
        <v>45400</v>
      </c>
      <c r="I722" s="70">
        <v>2.2999999999999998</v>
      </c>
      <c r="K722" s="2" t="s">
        <v>41</v>
      </c>
      <c r="L722" s="2" t="s">
        <v>41</v>
      </c>
      <c r="M722" s="27">
        <v>45400</v>
      </c>
      <c r="N722" s="70">
        <v>16.399999999999999</v>
      </c>
      <c r="P722" s="2" t="s">
        <v>67</v>
      </c>
      <c r="Q722" s="2" t="s">
        <v>52</v>
      </c>
      <c r="R722" s="27">
        <v>45400</v>
      </c>
      <c r="S722" s="70">
        <v>26</v>
      </c>
      <c r="U722" s="2" t="s">
        <v>67</v>
      </c>
      <c r="V722" s="2" t="s">
        <v>52</v>
      </c>
      <c r="W722" s="27">
        <v>45400</v>
      </c>
      <c r="X722" s="70">
        <v>13</v>
      </c>
      <c r="Z722" s="2" t="s">
        <v>31</v>
      </c>
      <c r="AA722" s="2" t="s">
        <v>30</v>
      </c>
      <c r="AB722" s="27">
        <v>45400</v>
      </c>
      <c r="AC722" s="70">
        <v>0</v>
      </c>
    </row>
    <row r="723" spans="1:29" x14ac:dyDescent="0.35">
      <c r="A723" s="2" t="s">
        <v>31</v>
      </c>
      <c r="B723" s="2" t="s">
        <v>30</v>
      </c>
      <c r="C723" s="27">
        <v>45401</v>
      </c>
      <c r="D723" s="70">
        <v>22.8</v>
      </c>
      <c r="F723" s="2" t="s">
        <v>74</v>
      </c>
      <c r="G723" s="2" t="s">
        <v>30</v>
      </c>
      <c r="H723" s="27">
        <v>45401</v>
      </c>
      <c r="I723" s="70">
        <v>-0.4</v>
      </c>
      <c r="K723" s="2" t="s">
        <v>41</v>
      </c>
      <c r="L723" s="2" t="s">
        <v>41</v>
      </c>
      <c r="M723" s="27">
        <v>45401</v>
      </c>
      <c r="N723" s="70">
        <v>16.5</v>
      </c>
      <c r="P723" s="2" t="s">
        <v>67</v>
      </c>
      <c r="Q723" s="2" t="s">
        <v>52</v>
      </c>
      <c r="R723" s="27">
        <v>45401</v>
      </c>
      <c r="S723" s="70">
        <v>34</v>
      </c>
      <c r="U723" s="2" t="s">
        <v>67</v>
      </c>
      <c r="V723" s="2" t="s">
        <v>52</v>
      </c>
      <c r="W723" s="27">
        <v>45401</v>
      </c>
      <c r="X723" s="70">
        <v>19</v>
      </c>
      <c r="Z723" s="2" t="s">
        <v>31</v>
      </c>
      <c r="AA723" s="2" t="s">
        <v>30</v>
      </c>
      <c r="AB723" s="27">
        <v>45401</v>
      </c>
      <c r="AC723" s="70">
        <v>0</v>
      </c>
    </row>
    <row r="724" spans="1:29" x14ac:dyDescent="0.35">
      <c r="A724" s="2" t="s">
        <v>31</v>
      </c>
      <c r="B724" s="2" t="s">
        <v>30</v>
      </c>
      <c r="C724" s="27">
        <v>45402</v>
      </c>
      <c r="D724" s="70">
        <v>24.2</v>
      </c>
      <c r="F724" s="2" t="s">
        <v>74</v>
      </c>
      <c r="G724" s="2" t="s">
        <v>30</v>
      </c>
      <c r="H724" s="27">
        <v>45402</v>
      </c>
      <c r="I724" s="70">
        <v>4</v>
      </c>
      <c r="K724" s="2" t="s">
        <v>41</v>
      </c>
      <c r="L724" s="2" t="s">
        <v>41</v>
      </c>
      <c r="M724" s="27">
        <v>45402</v>
      </c>
      <c r="N724" s="70">
        <v>13.6</v>
      </c>
      <c r="P724" s="2" t="s">
        <v>67</v>
      </c>
      <c r="Q724" s="2" t="s">
        <v>52</v>
      </c>
      <c r="R724" s="27">
        <v>45402</v>
      </c>
      <c r="S724" s="70">
        <v>30</v>
      </c>
      <c r="U724" s="2" t="s">
        <v>67</v>
      </c>
      <c r="V724" s="2" t="s">
        <v>52</v>
      </c>
      <c r="W724" s="27">
        <v>45402</v>
      </c>
      <c r="X724" s="70">
        <v>15</v>
      </c>
      <c r="Z724" s="2" t="s">
        <v>31</v>
      </c>
      <c r="AA724" s="2" t="s">
        <v>30</v>
      </c>
      <c r="AB724" s="27">
        <v>45402</v>
      </c>
      <c r="AC724" s="70">
        <v>0</v>
      </c>
    </row>
    <row r="725" spans="1:29" x14ac:dyDescent="0.35">
      <c r="A725" s="2" t="s">
        <v>31</v>
      </c>
      <c r="B725" s="2" t="s">
        <v>30</v>
      </c>
      <c r="C725" s="27">
        <v>45403</v>
      </c>
      <c r="D725" s="70">
        <v>23</v>
      </c>
      <c r="F725" s="2" t="s">
        <v>74</v>
      </c>
      <c r="G725" s="2" t="s">
        <v>30</v>
      </c>
      <c r="H725" s="27">
        <v>45403</v>
      </c>
      <c r="I725" s="70">
        <v>3.2</v>
      </c>
      <c r="K725" s="2" t="s">
        <v>41</v>
      </c>
      <c r="L725" s="2" t="s">
        <v>41</v>
      </c>
      <c r="M725" s="27">
        <v>45403</v>
      </c>
      <c r="N725" s="70">
        <v>13.8</v>
      </c>
      <c r="P725" s="2" t="s">
        <v>67</v>
      </c>
      <c r="Q725" s="2" t="s">
        <v>52</v>
      </c>
      <c r="R725" s="27">
        <v>45403</v>
      </c>
      <c r="S725" s="70">
        <v>29</v>
      </c>
      <c r="U725" s="2" t="s">
        <v>67</v>
      </c>
      <c r="V725" s="2" t="s">
        <v>52</v>
      </c>
      <c r="W725" s="27">
        <v>45403</v>
      </c>
      <c r="X725" s="70">
        <v>15</v>
      </c>
      <c r="Z725" s="2" t="s">
        <v>31</v>
      </c>
      <c r="AA725" s="2" t="s">
        <v>30</v>
      </c>
      <c r="AB725" s="27">
        <v>45403</v>
      </c>
      <c r="AC725" s="70">
        <v>0</v>
      </c>
    </row>
    <row r="726" spans="1:29" x14ac:dyDescent="0.35">
      <c r="A726" s="2" t="s">
        <v>31</v>
      </c>
      <c r="B726" s="2" t="s">
        <v>30</v>
      </c>
      <c r="C726" s="27">
        <v>45404</v>
      </c>
      <c r="D726" s="70">
        <v>16.399999999999999</v>
      </c>
      <c r="F726" s="2" t="s">
        <v>74</v>
      </c>
      <c r="G726" s="2" t="s">
        <v>30</v>
      </c>
      <c r="H726" s="27">
        <v>45404</v>
      </c>
      <c r="I726" s="70">
        <v>1.7</v>
      </c>
      <c r="K726" s="2" t="s">
        <v>41</v>
      </c>
      <c r="L726" s="2" t="s">
        <v>41</v>
      </c>
      <c r="M726" s="27">
        <v>45404</v>
      </c>
      <c r="N726" s="70">
        <v>13.9</v>
      </c>
      <c r="P726" s="2" t="s">
        <v>67</v>
      </c>
      <c r="Q726" s="2" t="s">
        <v>52</v>
      </c>
      <c r="R726" s="27">
        <v>45404</v>
      </c>
      <c r="S726" s="70">
        <v>39</v>
      </c>
      <c r="U726" s="2" t="s">
        <v>67</v>
      </c>
      <c r="V726" s="2" t="s">
        <v>52</v>
      </c>
      <c r="W726" s="27">
        <v>45404</v>
      </c>
      <c r="X726" s="70">
        <v>19</v>
      </c>
      <c r="Z726" s="2" t="s">
        <v>31</v>
      </c>
      <c r="AA726" s="2" t="s">
        <v>30</v>
      </c>
      <c r="AB726" s="27">
        <v>45404</v>
      </c>
      <c r="AC726" s="70">
        <v>0</v>
      </c>
    </row>
    <row r="727" spans="1:29" x14ac:dyDescent="0.35">
      <c r="A727" s="2" t="s">
        <v>31</v>
      </c>
      <c r="B727" s="2" t="s">
        <v>30</v>
      </c>
      <c r="C727" s="27">
        <v>45405</v>
      </c>
      <c r="D727" s="70">
        <v>16.5</v>
      </c>
      <c r="F727" s="2" t="s">
        <v>74</v>
      </c>
      <c r="G727" s="2" t="s">
        <v>30</v>
      </c>
      <c r="H727" s="27">
        <v>45405</v>
      </c>
      <c r="I727" s="70">
        <v>0.8</v>
      </c>
      <c r="K727" s="2" t="s">
        <v>41</v>
      </c>
      <c r="L727" s="2" t="s">
        <v>41</v>
      </c>
      <c r="M727" s="27">
        <v>45405</v>
      </c>
      <c r="N727" s="70">
        <v>15.5</v>
      </c>
      <c r="P727" s="2" t="s">
        <v>67</v>
      </c>
      <c r="Q727" s="2" t="s">
        <v>52</v>
      </c>
      <c r="R727" s="27">
        <v>45405</v>
      </c>
      <c r="S727" s="70">
        <v>39</v>
      </c>
      <c r="U727" s="2" t="s">
        <v>67</v>
      </c>
      <c r="V727" s="2" t="s">
        <v>52</v>
      </c>
      <c r="W727" s="27">
        <v>45405</v>
      </c>
      <c r="X727" s="70">
        <v>21</v>
      </c>
      <c r="Z727" s="2" t="s">
        <v>31</v>
      </c>
      <c r="AA727" s="2" t="s">
        <v>30</v>
      </c>
      <c r="AB727" s="27">
        <v>45405</v>
      </c>
      <c r="AC727" s="70">
        <v>0</v>
      </c>
    </row>
    <row r="728" spans="1:29" x14ac:dyDescent="0.35">
      <c r="A728" s="2" t="s">
        <v>31</v>
      </c>
      <c r="B728" s="2" t="s">
        <v>30</v>
      </c>
      <c r="C728" s="27">
        <v>45406</v>
      </c>
      <c r="D728" s="70">
        <v>19.2</v>
      </c>
      <c r="F728" s="2" t="s">
        <v>74</v>
      </c>
      <c r="G728" s="2" t="s">
        <v>30</v>
      </c>
      <c r="H728" s="27">
        <v>45406</v>
      </c>
      <c r="I728" s="70">
        <v>0.2</v>
      </c>
      <c r="K728" s="2" t="s">
        <v>41</v>
      </c>
      <c r="L728" s="2" t="s">
        <v>41</v>
      </c>
      <c r="M728" s="27">
        <v>45406</v>
      </c>
      <c r="N728" s="70">
        <v>15.1</v>
      </c>
      <c r="P728" s="2" t="s">
        <v>67</v>
      </c>
      <c r="Q728" s="2" t="s">
        <v>52</v>
      </c>
      <c r="R728" s="27">
        <v>45406</v>
      </c>
      <c r="S728" s="70">
        <v>34</v>
      </c>
      <c r="U728" s="2" t="s">
        <v>67</v>
      </c>
      <c r="V728" s="2" t="s">
        <v>52</v>
      </c>
      <c r="W728" s="27">
        <v>45406</v>
      </c>
      <c r="X728" s="70">
        <v>17</v>
      </c>
      <c r="Z728" s="2" t="s">
        <v>31</v>
      </c>
      <c r="AA728" s="2" t="s">
        <v>30</v>
      </c>
      <c r="AB728" s="27">
        <v>45406</v>
      </c>
      <c r="AC728" s="70">
        <v>0</v>
      </c>
    </row>
    <row r="729" spans="1:29" x14ac:dyDescent="0.35">
      <c r="A729" s="2" t="s">
        <v>31</v>
      </c>
      <c r="B729" s="2" t="s">
        <v>30</v>
      </c>
      <c r="C729" s="27">
        <v>45407</v>
      </c>
      <c r="D729" s="70">
        <v>17.5</v>
      </c>
      <c r="F729" s="2" t="s">
        <v>74</v>
      </c>
      <c r="G729" s="2" t="s">
        <v>30</v>
      </c>
      <c r="H729" s="27">
        <v>45407</v>
      </c>
      <c r="I729" s="70">
        <v>3.7</v>
      </c>
      <c r="K729" s="2" t="s">
        <v>41</v>
      </c>
      <c r="L729" s="2" t="s">
        <v>41</v>
      </c>
      <c r="M729" s="27">
        <v>45407</v>
      </c>
      <c r="N729" s="70">
        <v>14.6</v>
      </c>
      <c r="P729" s="2" t="s">
        <v>67</v>
      </c>
      <c r="Q729" s="2" t="s">
        <v>52</v>
      </c>
      <c r="R729" s="27">
        <v>45407</v>
      </c>
      <c r="S729" s="70">
        <v>43</v>
      </c>
      <c r="U729" s="2" t="s">
        <v>67</v>
      </c>
      <c r="V729" s="2" t="s">
        <v>52</v>
      </c>
      <c r="W729" s="27">
        <v>45407</v>
      </c>
      <c r="X729" s="70">
        <v>21</v>
      </c>
      <c r="Z729" s="2" t="s">
        <v>31</v>
      </c>
      <c r="AA729" s="2" t="s">
        <v>30</v>
      </c>
      <c r="AB729" s="27">
        <v>45407</v>
      </c>
      <c r="AC729" s="70">
        <v>0</v>
      </c>
    </row>
  </sheetData>
  <sheetProtection sheet="1" objects="1" scenarios="1" autoFilter="0" pivotTables="0"/>
  <pageMargins left="0.7" right="0.7" top="0.75" bottom="0.75" header="0.3" footer="0.3"/>
  <pageSetup paperSize="9" orientation="portrait"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 2 0 2 2 - 0 7 - 1 4 T 1 0 : 1 2 : 2 3 . 1 2 6 0 4 7 5 + 0 2 : 0 0 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 T a g s \ T a b l e s \ & l t ; T a b l e s \ H i s t o r i a l T i e m p o & g t ; < / K e y > < / D i a g r a m O b j e c t K e y > < D i a g r a m O b j e c t K e y > < K e y > D y n a m i c   T a g s \ T a b l e s \ & l t ; T a b l e s \ T a b l a A u t o n o m � a s & g t ; < / K e y > < / D i a g r a m O b j e c t K e y > < D i a g r a m O b j e c t K e y > < K e y > T a b l e s \ H i s t o r i a l T i e m p o < / K e y > < / D i a g r a m O b j e c t K e y > < D i a g r a m O b j e c t K e y > < K e y > T a b l e s \ H i s t o r i a l T i e m p o \ C o l u m n s \ F e c h a < / K e y > < / D i a g r a m O b j e c t K e y > < D i a g r a m O b j e c t K e y > < K e y > T a b l e s \ H i s t o r i a l T i e m p o \ C o l u m n s \ P r o v i n c i a < / K e y > < / D i a g r a m O b j e c t K e y > < D i a g r a m O b j e c t K e y > < K e y > T a b l e s \ H i s t o r i a l T i e m p o \ C o l u m n s \ P r o v i n c i a 2 < / K e y > < / D i a g r a m O b j e c t K e y > < D i a g r a m O b j e c t K e y > < K e y > T a b l e s \ H i s t o r i a l T i e m p o \ C o l u m n s \ M � x i m a   ( � C ) < / K e y > < / D i a g r a m O b j e c t K e y > < D i a g r a m O b j e c t K e y > < K e y > T a b l e s \ H i s t o r i a l T i e m p o \ C o l u m n s \ E s t a c i � n   M � x i m a < / K e y > < / D i a g r a m O b j e c t K e y > < D i a g r a m O b j e c t K e y > < K e y > T a b l e s \ H i s t o r i a l T i e m p o \ C o l u m n s \ H o r a   M � x i m a < / K e y > < / D i a g r a m O b j e c t K e y > < D i a g r a m O b j e c t K e y > < K e y > T a b l e s \ H i s t o r i a l T i e m p o \ C o l u m n s \ M � n i m a   m � x .   ( � C ) < / K e y > < / D i a g r a m O b j e c t K e y > < D i a g r a m O b j e c t K e y > < K e y > T a b l e s \ H i s t o r i a l T i e m p o \ C o l u m n s \ E s t a c i � n   M � n i m a   m � x . < / K e y > < / D i a g r a m O b j e c t K e y > < D i a g r a m O b j e c t K e y > < K e y > T a b l e s \ H i s t o r i a l T i e m p o \ C o l u m n s \ H o r a   M � n i m a   m � x . < / K e y > < / D i a g r a m O b j e c t K e y > < D i a g r a m O b j e c t K e y > < K e y > T a b l e s \ H i s t o r i a l T i e m p o \ C o l u m n s \ M � n i m a   ( � C ) < / K e y > < / D i a g r a m O b j e c t K e y > < D i a g r a m O b j e c t K e y > < K e y > T a b l e s \ H i s t o r i a l T i e m p o \ C o l u m n s \ E s t a c i � n   M � n i m a < / K e y > < / D i a g r a m O b j e c t K e y > < D i a g r a m O b j e c t K e y > < K e y > T a b l e s \ H i s t o r i a l T i e m p o \ C o l u m n s \ H o r a   M � n i m a < / K e y > < / D i a g r a m O b j e c t K e y > < D i a g r a m O b j e c t K e y > < K e y > T a b l e s \ H i s t o r i a l T i e m p o \ C o l u m n s \ R a c h a   ( k m / h ) < / K e y > < / D i a g r a m O b j e c t K e y > < D i a g r a m O b j e c t K e y > < K e y > T a b l e s \ H i s t o r i a l T i e m p o \ C o l u m n s \ E s t a c i � n   R a c h a < / K e y > < / D i a g r a m O b j e c t K e y > < D i a g r a m O b j e c t K e y > < K e y > T a b l e s \ H i s t o r i a l T i e m p o \ C o l u m n s \ H o r a   R a c h a < / K e y > < / D i a g r a m O b j e c t K e y > < D i a g r a m O b j e c t K e y > < K e y > T a b l e s \ H i s t o r i a l T i e m p o \ C o l u m n s \ V e l o c i d a d   m � x i m a   ( k m / h ) < / K e y > < / D i a g r a m O b j e c t K e y > < D i a g r a m O b j e c t K e y > < K e y > T a b l e s \ H i s t o r i a l T i e m p o \ C o l u m n s \ E s t a c i � n   V e l o c i d a d < / K e y > < / D i a g r a m O b j e c t K e y > < D i a g r a m O b j e c t K e y > < K e y > T a b l e s \ H i s t o r i a l T i e m p o \ C o l u m n s \ H o r a   V e l o c i d a d < / K e y > < / D i a g r a m O b j e c t K e y > < D i a g r a m O b j e c t K e y > < K e y > T a b l e s \ H i s t o r i a l T i e m p o \ C o l u m n s \ P r e c i p i t a c i � n   ( m m ) < / K e y > < / D i a g r a m O b j e c t K e y > < D i a g r a m O b j e c t K e y > < K e y > T a b l e s \ H i s t o r i a l T i e m p o \ C o l u m n s \ E s t a c i � n   P r e c i p i t a c i � n < / K e y > < / D i a g r a m O b j e c t K e y > < D i a g r a m O b j e c t K e y > < K e y > T a b l e s \ H i s t o r i a l T i e m p o \ M e a s u r e s \ S u m a   d e   R a c h a   ( k m / h ) < / K e y > < / D i a g r a m O b j e c t K e y > < D i a g r a m O b j e c t K e y > < K e y > T a b l e s \ H i s t o r i a l T i e m p o \ S u m a   d e   R a c h a   ( k m / h ) \ A d d i t i o n a l   I n f o \ M e d i d a   i m p l � c i t a < / K e y > < / D i a g r a m O b j e c t K e y > < D i a g r a m O b j e c t K e y > < K e y > T a b l e s \ T a b l a A u t o n o m � a s < / K e y > < / D i a g r a m O b j e c t K e y > < D i a g r a m O b j e c t K e y > < K e y > T a b l e s \ T a b l a A u t o n o m � a s \ C o l u m n s \ A u t o n o m � a s < / K e y > < / D i a g r a m O b j e c t K e y > < D i a g r a m O b j e c t K e y > < K e y > T a b l e s \ T a b l a A u t o n o m � a s \ C o l u m n s \ 5 0   P r o v i n c i a s   +   2   C A < / K e y > < / D i a g r a m O b j e c t K e y > < D i a g r a m O b j e c t K e y > < K e y > R e l a t i o n s h i p s \ & l t ; T a b l e s \ H i s t o r i a l T i e m p o \ C o l u m n s \ P r o v i n c i a & g t ; - & l t ; T a b l e s \ T a b l a A u t o n o m � a s \ C o l u m n s \ 5 0   P r o v i n c i a s   +   2   C A & g t ; < / K e y > < / D i a g r a m O b j e c t K e y > < D i a g r a m O b j e c t K e y > < K e y > R e l a t i o n s h i p s \ & l t ; T a b l e s \ H i s t o r i a l T i e m p o \ C o l u m n s \ P r o v i n c i a & g t ; - & l t ; T a b l e s \ T a b l a A u t o n o m � a s \ C o l u m n s \ 5 0   P r o v i n c i a s   +   2   C A & g t ; \ F K < / K e y > < / D i a g r a m O b j e c t K e y > < D i a g r a m O b j e c t K e y > < K e y > R e l a t i o n s h i p s \ & l t ; T a b l e s \ H i s t o r i a l T i e m p o \ C o l u m n s \ P r o v i n c i a & g t ; - & l t ; T a b l e s \ T a b l a A u t o n o m � a s \ C o l u m n s \ 5 0   P r o v i n c i a s   +   2   C A & g t ; \ P K < / K e y > < / D i a g r a m O b j e c t K e y > < D i a g r a m O b j e c t K e y > < K e y > R e l a t i o n s h i p s \ & l t ; T a b l e s \ H i s t o r i a l T i e m p o \ C o l u m n s \ P r o v i n c i a & g t ; - & l t ; T a b l e s \ T a b l a A u t o n o m � a s \ C o l u m n s \ 5 0   P r o v i n c i a s   +   2   C A & g t ; \ C r o s s F i l t e r < / K e y > < / D i a g r a m O b j e c t K e y > < / A l l K e y s > < S e l e c t e d K e y s > < D i a g r a m O b j e c t K e y > < K e y > R e l a t i o n s h i p s \ & l t ; T a b l e s \ H i s t o r i a l T i e m p o \ C o l u m n s \ P r o v i n c i a & g t ; - & l t ; T a b l e s \ T a b l a A u t o n o m � a s \ C o l u m n s \ 5 0   P r o v i n c i a s   +   2   C A & g t ; \ C r o s s F i l t e r 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 T a g s \ T a b l e s \ & l t ; T a b l e s \ H i s t o r i a l T i e m p o & g t ; 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 T a g s \ T a b l e s \ & l t ; T a b l e s \ T a b l a A u t o n o m � a s & g t ; 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 T a b l e s \ H i s t o r i a l T i e m p o 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 T a b l e s \ H i s t o r i a l T i e m p o \ C o l u m n s \ P r o v i n c i a 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 T a b l e s \ H i s t o r i a l T i e m p o \ C o l u m n s \ P r o v i n c i a 2 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 T a b l e s \ H i s t o r i a l T i e m p o \ C o l u m n s \ M � x i m a   ( � C ) 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 M � x i m a 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 T a b l e s \ H i s t o r i a l T i e m p o \ C o l u m n s \ H o r a   M � x i m a 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 T a b l e s \ H i s t o r i a l T i e m p o \ C o l u m n s \ M � n i m a   m � x .   ( � C ) 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 M � n i m a   m � x . 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 T a b l e s \ H i s t o r i a l T i e m p o \ C o l u m n s \ H o r a   M � n i m a   m � x . 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 T a b l e s \ H i s t o r i a l T i e m p o \ C o l u m n s \ M � n i m a   ( � C ) 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 M � n i m a 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 T a b l e s \ H i s t o r i a l T i e m p o \ C o l u m n s \ H o r a   M � n i m a 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 T a b l e s \ H i s t o r i a l T i e m p o \ C o l u m n s \ R a c h a   ( k m / h ) 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 R a c h a 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 T a b l e s \ H i s t o r i a l T i e m p o \ C o l u m n s \ H o r a   R a c h a 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 T a b l e s \ H i s t o r i a l T i e m p o \ C o l u m n s \ V e l o c i d a d   m � x i m a   ( k m / h ) 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 V e l o c i d a d 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 T a b l e s \ H i s t o r i a l T i e m p o \ C o l u m n s \ H o r a   V e l o c i d a d 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 T a b l e s \ H i s t o r i a l T i e m p o \ C o l u m n s \ P r e c i p i t a c i � n   ( m m ) 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 T a b l e s \ H i s t o r i a l T i e m p o \ C o l u m n s \ E s t a c i � n   P r e c i p i t a c i � n 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 T a b l e s \ H i s t o r i a l T i e m p o \ M e a s u r e s \ S u m a   d e   R a c h a   ( k m / h ) 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 T a b l e s \ H i s t o r i a l T i e m p o \ S u m a   d e   R a c h a   ( k m / h ) \ A d d i t i o n a l 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 T a b l e s \ T a b l a A u t o n o m � a s 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T o p > 1 8 5 . 1 4 5 7 0 1 5 1 6 7 7 1 3 4 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 T a b l e s \ T a b l a A u t o n o m � a s \ C o l u m n s \ A u t o n o m � a s 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 T a b l e s \ T a b l a A u t o n o m � a s \ C o l u m n s \ 5 0   P r o v i n c i a s   +   2  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 R e l a t i o n s h i p s \ & l t ; T a b l e s \ H i s t o r i a l T i e m p o \ C o l u m n s \ P r o v i n c i a & g t ; - & l t ; T a b l e s \ T a b l a A u t o n o m � a s \ C o l u m n s \ 5 0   P r o v i n c i a s   +   2   C A & g t ; < / K e y > < / a : K e y > < a : V a l u e   i : t y p e = " D i a g r a m D i s p l a y L i n k V i e w S t a t e " > < A u t o m a t i o n P r o p e r t y H e l p e r T e x t > E x t r e m o   1 :   ( 2 1 6 , 7 5 ) .   E x t r e m o   2 :   ( 3 1 3 , 9 0 3 8 1 0 5 6 7 6 6 6 , 2 6 0 , 1 4 5 7 0 2 ) 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 2 6 2 . 9 5 1 9 0 5 5 < / b : _ x > < b : _ y > 7 5 < / b : _ y > < / b : P o i n t > < b : P o i n t > < b : _ x > 2 6 4 . 9 5 1 9 0 5 5 < / b : _ x > < b : _ y > 7 7 < / b : _ y > < / b : P o i n t > < b : P o i n t > < b : _ x > 2 6 4 . 9 5 1 9 0 5 5 < / b : _ x > < b : _ y > 2 5 8 . 1 4 5 7 0 2 < / b : _ y > < / b : P o i n t > < b : P o i n t > < b : _ x > 2 6 6 . 9 5 1 9 0 5 5 < / b : _ x > < b : _ y > 2 6 0 . 1 4 5 7 0 2 < / b : _ y > < / b : P o i n t > < b : P o i n t > < b : _ x > 3 1 3 . 9 0 3 8 1 0 5 6 7 6 6 5 8 < / b : _ x > < b : _ y > 2 6 0 . 1 4 5 7 0 2 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 R e l a t i o n s h i p s \ & l t ; T a b l e s \ H i s t o r i a l T i e m p o \ C o l u m n s \ P r o v i n c i a & g t ; - & l t ; T a b l e s \ T a b l a A u t o n o m � a s \ C o l u m n s \ 5 0   P r o v i n c i a s   +   2   C A & g t ; \ F K 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 R e l a t i o n s h i p s \ & l t ; T a b l e s \ H i s t o r i a l T i e m p o \ C o l u m n s \ P r o v i n c i a & g t ; - & l t ; T a b l e s \ T a b l a A u t o n o m � a s \ C o l u m n s \ 5 0   P r o v i n c i a s   +   2   C A & g t ; \ P K 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 2 5 2 . 1 4 5 7 0 2 0 0 0 0 0 0 0 3 < / b : _ y > < / L a b e l L o c a t i o n > < L o c a t i o n   x m l n s : b = " h t t p : / / s c h e m a s . d a t a c o n t r a c t . o r g / 2 0 0 4 / 0 7 / S y s t e m . W i n d o w s " > < b : _ x > 3 2 9 . 9 0 3 8 1 0 5 6 7 6 6 5 8 < / b : _ x > < b : _ y > 2 6 0 . 1 4 5 7 0 2 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 R e l a t i o n s h i p s \ & l t ; T a b l e s \ H i s t o r i a l T i e m p o \ C o l u m n s \ P r o v i n c i a & g t ; - & l t ; T a b l e s \ T a b l a A u t o n o m � a s \ C o l u m n s \ 5 0   P r o v i n c i a s   +   2   C A & g t ; \ C r o s s F i l t e r 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 2 6 2 . 9 5 1 9 0 5 5 < / b : _ x > < b : _ y > 7 5 < / b : _ y > < / b : P o i n t > < b : P o i n t > < b : _ x > 2 6 4 . 9 5 1 9 0 5 5 < / b : _ x > < b : _ y > 7 7 < / b : _ y > < / b : P o i n t > < b : P o i n t > < b : _ x > 2 6 4 . 9 5 1 9 0 5 5 < / b : _ x > < b : _ y > 2 5 8 . 1 4 5 7 0 2 < / b : _ y > < / b : P o i n t > < b : P o i n t > < b : _ x > 2 6 6 . 9 5 1 9 0 5 5 < / b : _ x > < b : _ y > 2 6 0 . 1 4 5 7 0 2 < / b : _ y > < / b : P o i n t > < b : P o i n t > < b : _ x > 3 1 3 . 9 0 3 8 1 0 5 6 7 6 6 5 8 < / b : _ x > < b : _ y > 2 6 0 . 1 4 5 7 0 2 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 H i s t o r i a l T i e m p o 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 H i s t o r i a l T i e m p o 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 R a c h a   ( k m / h ) < / K e y > < / D i a g r a m O b j e c t K e y > < D i a g r a m O b j e c t K e y > < K e y > M e a s u r e s \ S u m a   d e   R a c h a   ( k m / h ) \ T a g I n f o \ F � r m u l a < / K e y > < / D i a g r a m O b j e c t K e y > < D i a g r a m O b j e c t K e y > < K e y > M e a s u r e s \ S u m a   d e   R a c h a   ( k m / h ) \ T a g I n f o \ V a l o r < / K e y > < / D i a g r a m O b j e c t K e y > < D i a g r a m O b j e c t K e y > < K e y > C o l u m n s \ F e c h a < / K e y > < / D i a g r a m O b j e c t K e y > < D i a g r a m O b j e c t K e y > < K e y > C o l u m n s \ P r o v i n c i a < / K e y > < / D i a g r a m O b j e c t K e y > < D i a g r a m O b j e c t K e y > < K e y > C o l u m n s \ P r o v i n c i a 2 < / K e y > < / D i a g r a m O b j e c t K e y > < D i a g r a m O b j e c t K e y > < K e y > C o l u m n s \ M � x i m a   ( � C ) < / K e y > < / D i a g r a m O b j e c t K e y > < D i a g r a m O b j e c t K e y > < K e y > C o l u m n s \ E s t a c i � n   M � x i m a < / K e y > < / D i a g r a m O b j e c t K e y > < D i a g r a m O b j e c t K e y > < K e y > C o l u m n s \ H o r a   M � x i m a < / K e y > < / D i a g r a m O b j e c t K e y > < D i a g r a m O b j e c t K e y > < K e y > C o l u m n s \ M � n i m a   m � x .   ( � C ) < / K e y > < / D i a g r a m O b j e c t K e y > < D i a g r a m O b j e c t K e y > < K e y > C o l u m n s \ E s t a c i � n   M � n i m a   m � x . < / K e y > < / D i a g r a m O b j e c t K e y > < D i a g r a m O b j e c t K e y > < K e y > C o l u m n s \ H o r a   M � n i m a   m � x . < / K e y > < / D i a g r a m O b j e c t K e y > < D i a g r a m O b j e c t K e y > < K e y > C o l u m n s \ M � n i m a   ( � C ) < / K e y > < / D i a g r a m O b j e c t K e y > < D i a g r a m O b j e c t K e y > < K e y > C o l u m n s \ E s t a c i � n   M � n i m a < / K e y > < / D i a g r a m O b j e c t K e y > < D i a g r a m O b j e c t K e y > < K e y > C o l u m n s \ H o r a   M � n i m a < / K e y > < / D i a g r a m O b j e c t K e y > < D i a g r a m O b j e c t K e y > < K e y > C o l u m n s \ R a c h a   ( k m / h ) < / K e y > < / D i a g r a m O b j e c t K e y > < D i a g r a m O b j e c t K e y > < K e y > C o l u m n s \ E s t a c i � n   R a c h a < / K e y > < / D i a g r a m O b j e c t K e y > < D i a g r a m O b j e c t K e y > < K e y > C o l u m n s \ H o r a   R a c h a < / K e y > < / D i a g r a m O b j e c t K e y > < D i a g r a m O b j e c t K e y > < K e y > C o l u m n s \ V e l o c i d a d   m � x i m a   ( k m / h ) < / K e y > < / D i a g r a m O b j e c t K e y > < D i a g r a m O b j e c t K e y > < K e y > C o l u m n s \ E s t a c i � n   V e l o c i d a d < / K e y > < / D i a g r a m O b j e c t K e y > < D i a g r a m O b j e c t K e y > < K e y > C o l u m n s \ H o r a   V e l o c i d a d < / K e y > < / D i a g r a m O b j e c t K e y > < D i a g r a m O b j e c t K e y > < K e y > C o l u m n s \ P r e c i p i t a c i � n   ( m m ) < / K e y > < / D i a g r a m O b j e c t K e y > < D i a g r a m O b j e c t K e y > < K e y > C o l u m n s \ E s t a c i � n   P r e c i p i t a c i � n < / K e y > < / D i a g r a m O b j e c t K e y > < D i a g r a m O b j e c t K e y > < K e y > L i n k s \ & l t ; C o l u m n s \ S u m a   d e   R a c h a   ( k m / h ) & g t ; - & l t ; M e a s u r e s \ R a c h a   ( k m / h ) & g t ; < / K e y > < / D i a g r a m O b j e c t K e y > < D i a g r a m O b j e c t K e y > < K e y > L i n k s \ & l t ; C o l u m n s \ S u m a   d e   R a c h a   ( k m / h ) & g t ; - & l t ; M e a s u r e s \ R a c h a   ( k m / h ) & g t ; \ C O L U M N < / K e y > < / D i a g r a m O b j e c t K e y > < D i a g r a m O b j e c t K e y > < K e y > L i n k s \ & l t ; C o l u m n s \ S u m a   d e   R a c h a   ( k m / h ) & g t ; - & l t ; M e a s u r e s \ R a c h a   ( k m / h ) & g t ; \ M E A S U R E 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 R a c h a   ( k m / h ) 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 R a c h a   ( k m / h ) \ T a g I n f o \ F � r m u l a 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 R a c h a   ( k m / h ) \ T a g I n f o \ V a l o r 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 C o l u m n s \ P r o v i n c i a 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 C o l u m n s \ P r o v i n c i a 2 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 C o l u m n s \ M � x i m a   ( � C ) 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 M � x i m a 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 M � x i m a 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 C o l u m n s \ M � n i m a   m � x .   ( � C ) 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 M � n i m a   m � x . 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 M � n i m a   m � x . 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 C o l u m n s \ M � n i m a   ( � C ) 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 M � n i m a 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 M � n i m a 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 C o l u m n s \ R a c h a   ( k m / h ) 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 R a c h a 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 R a c h a 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 C o l u m n s \ V e l o c i d a d   m � x i m a   ( k m / h ) 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 V e l o c i d a d 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 C o l u m n s \ H o r a   V e l o c i d a d 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 C o l u m n s \ P r e c i p i t a c i � n   ( m m ) 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 C o l u m n s \ E s t a c i � n   P r e c i p i t a c i � n 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 R a c h a   ( k m / h ) & g t ; - & l t ; M e a s u r e s \ R a c h a   ( k m / h ) & g t ; 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 R a c h a   ( k m / h ) & g t ; - & l t ; M e a s u r e s \ R a c h a   ( k m / h ) & g t ; \ C O L U M N 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 R a c h a   ( k m / h ) & g t ; - & l t ; M e a s u r e s \ R a c h a   ( k m / h ) & g t ; \ M E A S U R E 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 T a b l a A u t o n o m � a s 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 T a b l a A u t o n o m � a s 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 C o l u m n s \ A u t o n o m � a s < / K e y > < / D i a g r a m O b j e c t K e y > < D i a g r a m O b j e c t K e y > < K e y > C o l u m n s \ 5 0   P r o v i n c i a s   +   2   C A 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 C o l u m n s \ A u t o n o m � a s 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  P r o v i n c i a s   +   2  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a A u t o n o m �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 A u t o n o m � a s < / s t r i n g > < / k e y > < v a l u e > < i n t > 1 6 0 < / i n t > < / v a l u e > < / i t e m > < i t e m > < k e y > < s t r i n g > 5 0   P r o v i n c i a s   +   2   C A < / s t r i n g > < / k e y > < v a l u e > < i n t > 2 3 0 < / i n t > < / v a l u e > < / i t e m > < / C o l u m n W i d t h s > < C o l u m n D i s p l a y I n d e x > < i t e m > < k e y > < s t r i n g > A u t o n o m � a s < / s t r i n g > < / k e y > < v a l u e > < i n t > 0 < / i n t > < / v a l u e > < / i t e m > < i t e m > < k e y > < s t r i n g > 5 0   P r o v i n c i a s   +   2   C A 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T a b l a A u t o n o m � a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 H i s t o r i a l T i e m p o 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 T a b l a A u t o n o m � a s 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H i s t o r i a l T i e m p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 1 0 2 < / i n t > < / v a l u e > < / i t e m > < i t e m > < k e y > < s t r i n g > P r o v i n c i a < / s t r i n g > < / k e y > < v a l u e > < i n t > 1 3 2 < / i n t > < / v a l u e > < / i t e m > < i t e m > < k e y > < s t r i n g > P r o v i n c i a 2 < / s t r i n g > < / k e y > < v a l u e > < i n t > 1 4 3 < / i n t > < / v a l u e > < / i t e m > < i t e m > < k e y > < s t r i n g > M � x i m a   ( � C ) < / s t r i n g > < / k e y > < v a l u e > < i n t > 1 6 3 < / i n t > < / v a l u e > < / i t e m > < i t e m > < k e y > < s t r i n g > E s t a c i � n   M � x i m a < / s t r i n g > < / k e y > < v a l u e > < i n t > 2 0 4 < / i n t > < / v a l u e > < / i t e m > < i t e m > < k e y > < s t r i n g > H o r a   M � x i m a < / s t r i n g > < / k e y > < v a l u e > < i n t > 1 7 3 < / i n t > < / v a l u e > < / i t e m > < i t e m > < k e y > < s t r i n g > M � n i m a   m � x .   ( � C ) < / s t r i n g > < / k e y > < v a l u e > < i n t > 2 0 9 < / i n t > < / v a l u e > < / i t e m > < i t e m > < k e y > < s t r i n g > E s t a c i � n   M � n i m a   m � x . < / s t r i n g > < / k e y > < v a l u e > < i n t > 2 5 0 < / i n t > < / v a l u e > < / i t e m > < i t e m > < k e y > < s t r i n g > H o r a   M � n i m a   m � x . < / s t r i n g > < / k e y > < v a l u e > < i n t > 2 1 9 < / i n t > < / v a l u e > < / i t e m > < i t e m > < k e y > < s t r i n g > M � n i m a   ( � C ) < / s t r i n g > < / k e y > < v a l u e > < i n t > 1 5 9 < / i n t > < / v a l u e > < / i t e m > < i t e m > < k e y > < s t r i n g > E s t a c i � n   M � n i m a < / s t r i n g > < / k e y > < v a l u e > < i n t > 2 0 0 < / i n t > < / v a l u e > < / i t e m > < i t e m > < k e y > < s t r i n g > H o r a   M � n i m a < / s t r i n g > < / k e y > < v a l u e > < i n t > 1 6 9 < / i n t > < / v a l u e > < / i t e m > < i t e m > < k e y > < s t r i n g > R a c h a   ( k m / h ) < / s t r i n g > < / k e y > < v a l u e > < i n t > 1 7 2 < / i n t > < / v a l u e > < / i t e m > < i t e m > < k e y > < s t r i n g > E s t a c i � n   R a c h a < / s t r i n g > < / k e y > < v a l u e > < i n t > 1 8 5 < / i n t > < / v a l u e > < / i t e m > < i t e m > < k e y > < s t r i n g > H o r a   R a c h a < / s t r i n g > < / k e y > < v a l u e > < i n t > 1 5 4 < / i n t > < / v a l u e > < / i t e m > < i t e m > < k e y > < s t r i n g > V e l o c i d a d   m � x i m a   ( k m / h ) < / s t r i n g > < / k e y > < v a l u e > < i n t > 2 8 3 < / i n t > < / v a l u e > < / i t e m > < i t e m > < k e y > < s t r i n g > E s t a c i � n   V e l o c i d a d < / s t r i n g > < / k e y > < v a l u e > < i n t > 2 1 8 < / i n t > < / v a l u e > < / i t e m > < i t e m > < k e y > < s t r i n g > H o r a   V e l o c i d a d < / s t r i n g > < / k e y > < v a l u e > < i n t > 1 8 7 < / i n t > < / v a l u e > < / i t e m > < i t e m > < k e y > < s t r i n g > P r e c i p i t a c i � n   ( m m ) < / s t r i n g > < / k e y > < v a l u e > < i n t > 2 2 1 < / i n t > < / v a l u e > < / i t e m > < i t e m > < k e y > < s t r i n g > E s t a c i � n   P r e c i p i t a c i � n < / s t r i n g > < / k e y > < v a l u e > < i n t > 2 4 7 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 P r o v i n c i a < / s t r i n g > < / k e y > < v a l u e > < i n t > 1 < / i n t > < / v a l u e > < / i t e m > < i t e m > < k e y > < s t r i n g > P r o v i n c i a 2 < / s t r i n g > < / k e y > < v a l u e > < i n t > 2 < / i n t > < / v a l u e > < / i t e m > < i t e m > < k e y > < s t r i n g > M � x i m a   ( � C ) < / s t r i n g > < / k e y > < v a l u e > < i n t > 3 < / i n t > < / v a l u e > < / i t e m > < i t e m > < k e y > < s t r i n g > E s t a c i � n   M � x i m a < / s t r i n g > < / k e y > < v a l u e > < i n t > 4 < / i n t > < / v a l u e > < / i t e m > < i t e m > < k e y > < s t r i n g > H o r a   M � x i m a < / s t r i n g > < / k e y > < v a l u e > < i n t > 5 < / i n t > < / v a l u e > < / i t e m > < i t e m > < k e y > < s t r i n g > M � n i m a   m � x .   ( � C ) < / s t r i n g > < / k e y > < v a l u e > < i n t > 6 < / i n t > < / v a l u e > < / i t e m > < i t e m > < k e y > < s t r i n g > E s t a c i � n   M � n i m a   m � x . < / s t r i n g > < / k e y > < v a l u e > < i n t > 7 < / i n t > < / v a l u e > < / i t e m > < i t e m > < k e y > < s t r i n g > H o r a   M � n i m a   m � x . < / s t r i n g > < / k e y > < v a l u e > < i n t > 8 < / i n t > < / v a l u e > < / i t e m > < i t e m > < k e y > < s t r i n g > M � n i m a   ( � C ) < / s t r i n g > < / k e y > < v a l u e > < i n t > 9 < / i n t > < / v a l u e > < / i t e m > < i t e m > < k e y > < s t r i n g > E s t a c i � n   M � n i m a < / s t r i n g > < / k e y > < v a l u e > < i n t > 1 0 < / i n t > < / v a l u e > < / i t e m > < i t e m > < k e y > < s t r i n g > H o r a   M � n i m a < / s t r i n g > < / k e y > < v a l u e > < i n t > 1 1 < / i n t > < / v a l u e > < / i t e m > < i t e m > < k e y > < s t r i n g > R a c h a   ( k m / h ) < / s t r i n g > < / k e y > < v a l u e > < i n t > 1 2 < / i n t > < / v a l u e > < / i t e m > < i t e m > < k e y > < s t r i n g > E s t a c i � n   R a c h a < / s t r i n g > < / k e y > < v a l u e > < i n t > 1 3 < / i n t > < / v a l u e > < / i t e m > < i t e m > < k e y > < s t r i n g > H o r a   R a c h a < / s t r i n g > < / k e y > < v a l u e > < i n t > 1 4 < / i n t > < / v a l u e > < / i t e m > < i t e m > < k e y > < s t r i n g > V e l o c i d a d   m � x i m a   ( k m / h ) < / s t r i n g > < / k e y > < v a l u e > < i n t > 1 5 < / i n t > < / v a l u e > < / i t e m > < i t e m > < k e y > < s t r i n g > E s t a c i � n   V e l o c i d a d < / s t r i n g > < / k e y > < v a l u e > < i n t > 1 6 < / i n t > < / v a l u e > < / i t e m > < i t e m > < k e y > < s t r i n g > H o r a   V e l o c i d a d < / s t r i n g > < / k e y > < v a l u e > < i n t > 1 7 < / i n t > < / v a l u e > < / i t e m > < i t e m > < k e y > < s t r i n g > P r e c i p i t a c i � n   ( m m ) < / s t r i n g > < / k e y > < v a l u e > < i n t > 1 8 < / i n t > < / v a l u e > < / i t e m > < i t e m > < k e y > < s t r i n g > E s t a c i � n   P r e c i p i t a c i � n 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D a t a M a s h u p   x m l n s = " h t t p : / / s c h e m a s . m i c r o s o f t . c o m / D a t a M a s h u p " > A A A A A B Q D A A B Q S w M E F A A C A A g A / U W a W L Q u o V O k A A A A 9 g A A A B I A H A B D b 2 5 m a W c v U G F j a 2 F n Z S 5 4 b W w g o h g A K K A U A A A A A A A A A A A A A A A A A A A A A A A A A A A A h Y 8 x D o I w G I W v Q r r T l j p g y E 8 Z j J s k J i T G t S k V G q A Y W i x 3 c / B I X k G M o m 6 O 7 3 v f 8 N 7 9 e o N s 6 t r g o g a r e 5 O i C F M U K C P 7 U p s q R a M 7 h W u U c d g L 2 Y h K B b N s b D L Z M k W 1 c + e E E O 8 9 9 i v c D x V h l E b k m O 8 K W a t O o I + s / 8 u h N t Y J I x X i c H i N 4 Q x H L M Y s j j E F s k D I t f k K b N 7 7 b H 8 g b M b W j Y P i y o b b A s g S g b w / 8 A d Q S w M E F A A C A A g A / U W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1 F m l g o i k e 4 D g A A A B E A A A A T A B w A R m 9 y b X V s Y X M v U 2 V j d G l v b j E u b S C i G A A o o B Q A A A A A A A A A A A A A A A A A A A A A A A A A A A A r T k 0 u y c z P U w i G 0 I b W A F B L A Q I t A B Q A A g A I A P 1 F m l i 0 L q F T p A A A A P Y A A A A S A A A A A A A A A A A A A A A A A A A A A A B D b 2 5 m a W c v U G F j a 2 F n Z S 5 4 b W x Q S w E C L Q A U A A I A C A D 9 R Z p Y D 8 r p q 6 Q A A A D p A A A A E w A A A A A A A A A A A A A A A A D w A A A A W 0 N v b n R l b n R f V H l w Z X N d L n h t b F B L A Q I t A B Q A A g A I A P 1 F m l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i l Z / n T H S 0 k y w Z q N n 9 8 K m X w A A A A A C A A A A A A A Q Z g A A A A E A A C A A A A D 2 M i D 5 3 u d / v k L u W + 5 R p / J W I t 3 q E v v U u t U E l Z v I F E g J 0 Q A A A A A O g A A A A A I A A C A A A A D 4 J m W f N w E 8 Y c R y W g G N 4 G n 8 k 6 u 0 l z d Q U N N a c T X T m e w E p F A A A A B S P Q i 6 S f 0 C k m 8 a I Y o a 0 Q x W M B r c x 3 N I d b 7 h f l M k 3 r R o L i j o / t Z O 4 Y b 4 A Z b M P + j c B 8 t y M 3 4 F k L t 5 l j P u B 3 o u n g d a G 5 G y d O K Q v K p O G g 7 P F A k N 3 k A A A A A D 5 T Y A g x 6 C w h Q S l W D k V 9 h I w I S D 4 O m r 2 I V 6 w R L N O 0 f s s V o c F l 2 / Y o 2 M D l 2 X d h Q s g o / + l a y Q N x U G H B r B n F O y p q B p < / D a t a M a s h u p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8 3 4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 H i s t o r i a l T i e m p o 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 H i s t o r i a l T i e m p o 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 C o l u m n s \ P r o v i n c i a 2 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 C o l u m n s \ M � x i m a   ( � C ) 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 M � x i m a 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 M � x i m a 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 C o l u m n s \ M � n i m a   m � x .   ( � C ) 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 M � n i m a   m � x . 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 M � n i m a   m � x . 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 C o l u m n s \ M � n i m a   ( � C ) 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 M � n i m a 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 M � n i m a 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 C o l u m n s \ R a c h a   ( k m / h ) 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 R a c h a 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 R a c h a 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 C o l u m n s \ V e l o c i d a d   m � x i m a   ( k m / h ) 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 V e l o c i d a d 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 C o l u m n s \ H o r a   V e l o c i d a d 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 C o l u m n s \ P r e c i p i t a c i � n   ( m m ) 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 C o l u m n s \ E s t a c i � n   P r e c i p i t a c i � n 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 T a b l a A u t o n o m � a s 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 T a b l a A u t o n o m � a s 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 C o l u m n s \ A u t o n o m � a s 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  P r o v i n c i a s   +   2  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H i s t o r i a l T i e m p o , T a b l a A u t o n o m � a s ] ] > < / C u s t o m C o n t e n t > < / G e m i n i > 
</file>

<file path=customXml/itemProps1.xml><?xml version="1.0" encoding="utf-8"?>
<ds:datastoreItem xmlns:ds="http://schemas.openxmlformats.org/officeDocument/2006/customXml" ds:itemID="{51BB3A74-717D-4FC7-8D22-81A75B0800CA}">
  <ds:schemaRefs/>
</ds:datastoreItem>
</file>

<file path=customXml/itemProps10.xml><?xml version="1.0" encoding="utf-8"?>
<ds:datastoreItem xmlns:ds="http://schemas.openxmlformats.org/officeDocument/2006/customXml" ds:itemID="{E4EF7723-0F7C-453B-92D1-1C4900323C6F}">
  <ds:schemaRefs/>
</ds:datastoreItem>
</file>

<file path=customXml/itemProps11.xml><?xml version="1.0" encoding="utf-8"?>
<ds:datastoreItem xmlns:ds="http://schemas.openxmlformats.org/officeDocument/2006/customXml" ds:itemID="{89CD4AD1-A6A8-42CB-9F9B-5FB96B5DEAFB}">
  <ds:schemaRefs/>
</ds:datastoreItem>
</file>

<file path=customXml/itemProps12.xml><?xml version="1.0" encoding="utf-8"?>
<ds:datastoreItem xmlns:ds="http://schemas.openxmlformats.org/officeDocument/2006/customXml" ds:itemID="{47A78474-181E-4C14-8AD5-573897FEB4FB}">
  <ds:schemaRefs/>
</ds:datastoreItem>
</file>

<file path=customXml/itemProps13.xml><?xml version="1.0" encoding="utf-8"?>
<ds:datastoreItem xmlns:ds="http://schemas.openxmlformats.org/officeDocument/2006/customXml" ds:itemID="{7DEF2D6A-862D-43B4-B7B0-F4892C7064FD}">
  <ds:schemaRefs/>
</ds:datastoreItem>
</file>

<file path=customXml/itemProps14.xml><?xml version="1.0" encoding="utf-8"?>
<ds:datastoreItem xmlns:ds="http://schemas.openxmlformats.org/officeDocument/2006/customXml" ds:itemID="{3E4F64D5-0E32-4032-83BF-6E50012F2747}">
  <ds:schemaRefs/>
</ds:datastoreItem>
</file>

<file path=customXml/itemProps15.xml><?xml version="1.0" encoding="utf-8"?>
<ds:datastoreItem xmlns:ds="http://schemas.openxmlformats.org/officeDocument/2006/customXml" ds:itemID="{A25E6EC6-AFCB-461D-BA05-C764D78253AA}">
  <ds:schemaRefs/>
</ds:datastoreItem>
</file>

<file path=customXml/itemProps16.xml><?xml version="1.0" encoding="utf-8"?>
<ds:datastoreItem xmlns:ds="http://schemas.openxmlformats.org/officeDocument/2006/customXml" ds:itemID="{95D3BBA0-695D-4514-9702-7EE41E4FE993}">
  <ds:schemaRefs/>
</ds:datastoreItem>
</file>

<file path=customXml/itemProps17.xml><?xml version="1.0" encoding="utf-8"?>
<ds:datastoreItem xmlns:ds="http://schemas.openxmlformats.org/officeDocument/2006/customXml" ds:itemID="{633B479B-9F80-422B-9C8A-9DD6CE5B8050}">
  <ds:schemaRefs/>
</ds:datastoreItem>
</file>

<file path=customXml/itemProps18.xml><?xml version="1.0" encoding="utf-8"?>
<ds:datastoreItem xmlns:ds="http://schemas.openxmlformats.org/officeDocument/2006/customXml" ds:itemID="{E40B0BF0-4DD9-40A0-AB4A-421D949BF88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48E5911-EEAF-4DDA-BC70-041C12C78B85}">
  <ds:schemaRefs/>
</ds:datastoreItem>
</file>

<file path=customXml/itemProps3.xml><?xml version="1.0" encoding="utf-8"?>
<ds:datastoreItem xmlns:ds="http://schemas.openxmlformats.org/officeDocument/2006/customXml" ds:itemID="{ADF1C006-6076-43AA-B9B7-D606EEB93C2E}">
  <ds:schemaRefs/>
</ds:datastoreItem>
</file>

<file path=customXml/itemProps4.xml><?xml version="1.0" encoding="utf-8"?>
<ds:datastoreItem xmlns:ds="http://schemas.openxmlformats.org/officeDocument/2006/customXml" ds:itemID="{24EEE2A4-5BAA-4EB0-A5E2-CF156561638B}">
  <ds:schemaRefs/>
</ds:datastoreItem>
</file>

<file path=customXml/itemProps5.xml><?xml version="1.0" encoding="utf-8"?>
<ds:datastoreItem xmlns:ds="http://schemas.openxmlformats.org/officeDocument/2006/customXml" ds:itemID="{8F7F2861-11AD-4FE5-9069-6E20FBD2CD80}">
  <ds:schemaRefs/>
</ds:datastoreItem>
</file>

<file path=customXml/itemProps6.xml><?xml version="1.0" encoding="utf-8"?>
<ds:datastoreItem xmlns:ds="http://schemas.openxmlformats.org/officeDocument/2006/customXml" ds:itemID="{A18D923D-6697-488B-A73D-9E6A61D54F39}">
  <ds:schemaRefs/>
</ds:datastoreItem>
</file>

<file path=customXml/itemProps7.xml><?xml version="1.0" encoding="utf-8"?>
<ds:datastoreItem xmlns:ds="http://schemas.openxmlformats.org/officeDocument/2006/customXml" ds:itemID="{10894EFA-5DAE-4C89-9FCA-D8C649FAA2FC}">
  <ds:schemaRefs/>
</ds:datastoreItem>
</file>

<file path=customXml/itemProps8.xml><?xml version="1.0" encoding="utf-8"?>
<ds:datastoreItem xmlns:ds="http://schemas.openxmlformats.org/officeDocument/2006/customXml" ds:itemID="{FDFFD150-267F-4CCF-A060-3BA6EE517692}">
  <ds:schemaRefs/>
</ds:datastoreItem>
</file>

<file path=customXml/itemProps9.xml><?xml version="1.0" encoding="utf-8"?>
<ds:datastoreItem xmlns:ds="http://schemas.openxmlformats.org/officeDocument/2006/customXml" ds:itemID="{3AA2F54B-2705-40B3-8ECE-B44F235DFF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Mapa</vt:lpstr>
      <vt:lpstr>ProvinciasMapa</vt:lpstr>
      <vt:lpstr>TiempoMapa</vt:lpstr>
      <vt:lpstr>Gráfico</vt:lpstr>
      <vt:lpstr>Provincias</vt:lpstr>
      <vt:lpstr>Autonomías</vt:lpstr>
      <vt:lpstr>Tiempo</vt:lpstr>
      <vt:lpstr>TOP</vt:lpstr>
      <vt:lpstr>Gráfico!Área_de_impresión</vt:lpstr>
      <vt:lpstr>Mapa!Área_de_impresión</vt:lpstr>
      <vt:lpstr>miFecha</vt:lpstr>
      <vt:lpstr>miListaProvincias</vt:lpstr>
      <vt:lpstr>miMapa</vt:lpstr>
      <vt:lpstr>misProvincias</vt:lpstr>
      <vt:lpstr>miTiempo</vt:lpstr>
      <vt:lpstr>miTipoDatos</vt:lpstr>
      <vt:lpstr>miTOP</vt:lpstr>
      <vt:lpstr>miTotalDatos</vt:lpstr>
      <vt:lpstr>MiTotalProvincias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Mapa y Gráfico TOP Clima España</dc:title>
  <dc:subject>Tiempo AEMET</dc:subject>
  <dc:creator>Pedro Wave</dc:creator>
  <cp:keywords>Excel; Microsoft365</cp:keywords>
  <dc:description>https://pedrowave.blogspot.com</dc:description>
  <cp:lastModifiedBy>Pedro Wave</cp:lastModifiedBy>
  <cp:revision>0</cp:revision>
  <cp:lastPrinted>2022-07-26T08:45:02Z</cp:lastPrinted>
  <dcterms:created xsi:type="dcterms:W3CDTF">2021-08-27T10:20:31Z</dcterms:created>
  <dcterms:modified xsi:type="dcterms:W3CDTF">2024-04-26T06:48:21Z</dcterms:modified>
  <cp:version>1</cp:version>
</cp:coreProperties>
</file>