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always"/>
  <xr:revisionPtr revIDLastSave="5153" documentId="11_5D4B55BF84DCCEE36F5F6E189031F45BEAF67F11" xr6:coauthVersionLast="47" xr6:coauthVersionMax="47" xr10:uidLastSave="{A7841CE1-86F0-E54F-8FDC-613D722218EA}"/>
  <bookViews>
    <workbookView xWindow="240" yWindow="105" windowWidth="14805" windowHeight="8010" firstSheet="1" xr2:uid="{00000000-000D-0000-FFFF-FFFF00000000}"/>
  </bookViews>
  <sheets>
    <sheet name="€€€" sheetId="2" r:id="rId1"/>
    <sheet name="ESG possu" sheetId="6" r:id="rId2"/>
    <sheet name="Käppyrät" sheetId="3" r:id="rId3"/>
    <sheet name="Taul2" sheetId="5" r:id="rId4"/>
  </sheets>
  <definedNames>
    <definedName name="_xlnm._FilterDatabase" localSheetId="0" hidden="1">'€€€'!$A$106:$B$106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H13" i="2" l="1"/>
  <c r="CH21" i="2"/>
  <c r="CH23" i="2"/>
  <c r="CH25" i="2"/>
  <c r="CH26" i="2"/>
  <c r="I15" i="6"/>
  <c r="I14" i="6"/>
  <c r="I13" i="6"/>
  <c r="I12" i="6"/>
  <c r="I11" i="6"/>
  <c r="I10" i="6"/>
  <c r="I9" i="6"/>
  <c r="I8" i="6"/>
  <c r="I7" i="6"/>
  <c r="I6" i="6"/>
  <c r="I5" i="6"/>
  <c r="I4" i="6"/>
  <c r="I3" i="6"/>
  <c r="H4" i="6"/>
  <c r="H5" i="6"/>
  <c r="H6" i="6"/>
  <c r="H7" i="6"/>
  <c r="H8" i="6"/>
  <c r="H9" i="6"/>
  <c r="H10" i="6"/>
  <c r="H11" i="6"/>
  <c r="H12" i="6"/>
  <c r="H13" i="6"/>
  <c r="H14" i="6"/>
  <c r="H15" i="6"/>
  <c r="H3" i="6"/>
  <c r="U74" i="2"/>
  <c r="U82" i="2"/>
  <c r="U84" i="2"/>
  <c r="U79" i="2"/>
  <c r="CG64" i="2"/>
  <c r="CG67" i="2"/>
  <c r="CG68" i="2"/>
  <c r="CG69" i="2"/>
  <c r="CG70" i="2"/>
  <c r="CG71" i="2"/>
  <c r="CG72" i="2"/>
  <c r="CG73" i="2"/>
  <c r="CG74" i="2"/>
  <c r="CG76" i="2"/>
  <c r="CG77" i="2"/>
  <c r="CG78" i="2"/>
  <c r="CG79" i="2"/>
  <c r="CG80" i="2"/>
  <c r="CG81" i="2"/>
  <c r="CG21" i="2"/>
  <c r="CG82" i="2"/>
  <c r="CG23" i="2"/>
  <c r="CG84" i="2"/>
  <c r="CG25" i="2"/>
  <c r="CG86" i="2"/>
  <c r="CG26" i="2"/>
  <c r="CG87" i="2"/>
  <c r="CG17" i="2"/>
  <c r="CG49" i="2"/>
  <c r="S104" i="2"/>
  <c r="CF12" i="2"/>
  <c r="CF3" i="2"/>
  <c r="CF64" i="2"/>
  <c r="CF67" i="2"/>
  <c r="CF68" i="2"/>
  <c r="CF69" i="2"/>
  <c r="CF70" i="2"/>
  <c r="CF71" i="2"/>
  <c r="CF72" i="2"/>
  <c r="CF73" i="2"/>
  <c r="CF13" i="2"/>
  <c r="CF74" i="2"/>
  <c r="CF76" i="2"/>
  <c r="CF77" i="2"/>
  <c r="CF78" i="2"/>
  <c r="CF79" i="2"/>
  <c r="CF80" i="2"/>
  <c r="CF81" i="2"/>
  <c r="CF21" i="2"/>
  <c r="CF82" i="2"/>
  <c r="CF23" i="2"/>
  <c r="CF84" i="2"/>
  <c r="CF25" i="2"/>
  <c r="CF86" i="2"/>
  <c r="CF26" i="2"/>
  <c r="CF87" i="2"/>
  <c r="CF6" i="2"/>
  <c r="M114" i="2"/>
  <c r="S28" i="2"/>
  <c r="C29" i="6"/>
  <c r="C33" i="6"/>
  <c r="C35" i="6"/>
  <c r="F28" i="5"/>
  <c r="B30" i="5"/>
  <c r="B28" i="5"/>
  <c r="U3" i="2"/>
  <c r="C3" i="2"/>
  <c r="C41" i="6"/>
  <c r="D41" i="6"/>
  <c r="C209" i="2"/>
  <c r="C210" i="2"/>
  <c r="C211" i="2"/>
  <c r="C212" i="2"/>
  <c r="C213" i="2"/>
  <c r="M115" i="2"/>
  <c r="CG53" i="2"/>
  <c r="U53" i="2"/>
  <c r="U55" i="2"/>
  <c r="U57" i="2"/>
  <c r="U60" i="2"/>
  <c r="CE12" i="2"/>
  <c r="CE9" i="2"/>
  <c r="DK35" i="2"/>
  <c r="ED35" i="2"/>
  <c r="EW35" i="2"/>
  <c r="FP35" i="2"/>
  <c r="GI35" i="2"/>
  <c r="HB35" i="2"/>
  <c r="HU35" i="2"/>
  <c r="IN35" i="2"/>
  <c r="JG35" i="2"/>
  <c r="JZ35" i="2"/>
  <c r="KS35" i="2"/>
  <c r="LL35" i="2"/>
  <c r="ME35" i="2"/>
  <c r="DL35" i="2"/>
  <c r="EE35" i="2"/>
  <c r="EX35" i="2"/>
  <c r="FQ35" i="2"/>
  <c r="GJ35" i="2"/>
  <c r="HC35" i="2"/>
  <c r="HV35" i="2"/>
  <c r="IO35" i="2"/>
  <c r="JH35" i="2"/>
  <c r="KA35" i="2"/>
  <c r="KT35" i="2"/>
  <c r="LM35" i="2"/>
  <c r="MF35" i="2"/>
  <c r="DM35" i="2"/>
  <c r="EF35" i="2"/>
  <c r="EY35" i="2"/>
  <c r="FR35" i="2"/>
  <c r="GK35" i="2"/>
  <c r="HD35" i="2"/>
  <c r="HW35" i="2"/>
  <c r="IP35" i="2"/>
  <c r="JI35" i="2"/>
  <c r="KB35" i="2"/>
  <c r="KU35" i="2"/>
  <c r="LN35" i="2"/>
  <c r="MG35" i="2"/>
  <c r="DN35" i="2"/>
  <c r="EG35" i="2"/>
  <c r="EZ35" i="2"/>
  <c r="FS35" i="2"/>
  <c r="GL35" i="2"/>
  <c r="HE35" i="2"/>
  <c r="HX35" i="2"/>
  <c r="IQ35" i="2"/>
  <c r="JJ35" i="2"/>
  <c r="KC35" i="2"/>
  <c r="KV35" i="2"/>
  <c r="LO35" i="2"/>
  <c r="MH35" i="2"/>
  <c r="DV35" i="2"/>
  <c r="EO35" i="2"/>
  <c r="FH35" i="2"/>
  <c r="GA35" i="2"/>
  <c r="GT35" i="2"/>
  <c r="HM35" i="2"/>
  <c r="IF35" i="2"/>
  <c r="IY35" i="2"/>
  <c r="JR35" i="2"/>
  <c r="KK35" i="2"/>
  <c r="LD35" i="2"/>
  <c r="LW35" i="2"/>
  <c r="MP35" i="2"/>
  <c r="DU35" i="2"/>
  <c r="EN35" i="2"/>
  <c r="FG35" i="2"/>
  <c r="FZ35" i="2"/>
  <c r="GS35" i="2"/>
  <c r="HL35" i="2"/>
  <c r="IE35" i="2"/>
  <c r="IX35" i="2"/>
  <c r="JQ35" i="2"/>
  <c r="KJ35" i="2"/>
  <c r="LC35" i="2"/>
  <c r="LV35" i="2"/>
  <c r="MO35" i="2"/>
  <c r="DT35" i="2"/>
  <c r="EM35" i="2"/>
  <c r="FF35" i="2"/>
  <c r="FY35" i="2"/>
  <c r="GR35" i="2"/>
  <c r="HK35" i="2"/>
  <c r="ID35" i="2"/>
  <c r="IW35" i="2"/>
  <c r="JP35" i="2"/>
  <c r="KI35" i="2"/>
  <c r="LB35" i="2"/>
  <c r="LU35" i="2"/>
  <c r="MN35" i="2"/>
  <c r="DS35" i="2"/>
  <c r="EL35" i="2"/>
  <c r="FE35" i="2"/>
  <c r="FX35" i="2"/>
  <c r="GQ35" i="2"/>
  <c r="HJ35" i="2"/>
  <c r="IC35" i="2"/>
  <c r="IV35" i="2"/>
  <c r="JO35" i="2"/>
  <c r="KH35" i="2"/>
  <c r="LA35" i="2"/>
  <c r="LT35" i="2"/>
  <c r="MM35" i="2"/>
  <c r="DR35" i="2"/>
  <c r="EK35" i="2"/>
  <c r="FD35" i="2"/>
  <c r="FW35" i="2"/>
  <c r="GP35" i="2"/>
  <c r="HI35" i="2"/>
  <c r="IB35" i="2"/>
  <c r="IU35" i="2"/>
  <c r="JN35" i="2"/>
  <c r="KG35" i="2"/>
  <c r="KZ35" i="2"/>
  <c r="LS35" i="2"/>
  <c r="ML35" i="2"/>
  <c r="DQ35" i="2"/>
  <c r="EJ35" i="2"/>
  <c r="FC35" i="2"/>
  <c r="FV35" i="2"/>
  <c r="GO35" i="2"/>
  <c r="HH35" i="2"/>
  <c r="IA35" i="2"/>
  <c r="IT35" i="2"/>
  <c r="JM35" i="2"/>
  <c r="KF35" i="2"/>
  <c r="KY35" i="2"/>
  <c r="LR35" i="2"/>
  <c r="MK35" i="2"/>
  <c r="DP35" i="2"/>
  <c r="EI35" i="2"/>
  <c r="FB35" i="2"/>
  <c r="FU35" i="2"/>
  <c r="GN35" i="2"/>
  <c r="HG35" i="2"/>
  <c r="HZ35" i="2"/>
  <c r="IS35" i="2"/>
  <c r="JL35" i="2"/>
  <c r="KE35" i="2"/>
  <c r="KX35" i="2"/>
  <c r="LQ35" i="2"/>
  <c r="MJ35" i="2"/>
  <c r="DO35" i="2"/>
  <c r="EH35" i="2"/>
  <c r="FA35" i="2"/>
  <c r="FT35" i="2"/>
  <c r="GM35" i="2"/>
  <c r="HF35" i="2"/>
  <c r="HY35" i="2"/>
  <c r="IR35" i="2"/>
  <c r="JK35" i="2"/>
  <c r="KD35" i="2"/>
  <c r="KW35" i="2"/>
  <c r="LP35" i="2"/>
  <c r="MI35" i="2"/>
  <c r="MB35" i="2"/>
  <c r="AW35" i="2"/>
  <c r="DK38" i="2"/>
  <c r="ED38" i="2"/>
  <c r="EW38" i="2"/>
  <c r="FP38" i="2"/>
  <c r="GI38" i="2"/>
  <c r="HB38" i="2"/>
  <c r="HU38" i="2"/>
  <c r="IN38" i="2"/>
  <c r="JG38" i="2"/>
  <c r="JZ38" i="2"/>
  <c r="KS38" i="2"/>
  <c r="LL38" i="2"/>
  <c r="ME38" i="2"/>
  <c r="CS38" i="2"/>
  <c r="DL38" i="2"/>
  <c r="EE38" i="2"/>
  <c r="EX38" i="2"/>
  <c r="FQ38" i="2"/>
  <c r="GJ38" i="2"/>
  <c r="HC38" i="2"/>
  <c r="HV38" i="2"/>
  <c r="IO38" i="2"/>
  <c r="JH38" i="2"/>
  <c r="KA38" i="2"/>
  <c r="KT38" i="2"/>
  <c r="LM38" i="2"/>
  <c r="MF38" i="2"/>
  <c r="CT38" i="2"/>
  <c r="DM38" i="2"/>
  <c r="EF38" i="2"/>
  <c r="EY38" i="2"/>
  <c r="FR38" i="2"/>
  <c r="GK38" i="2"/>
  <c r="HD38" i="2"/>
  <c r="HW38" i="2"/>
  <c r="IP38" i="2"/>
  <c r="JI38" i="2"/>
  <c r="KB38" i="2"/>
  <c r="KU38" i="2"/>
  <c r="LN38" i="2"/>
  <c r="MG38" i="2"/>
  <c r="CU38" i="2"/>
  <c r="DN38" i="2"/>
  <c r="EG38" i="2"/>
  <c r="EZ38" i="2"/>
  <c r="FS38" i="2"/>
  <c r="GL38" i="2"/>
  <c r="HE38" i="2"/>
  <c r="HX38" i="2"/>
  <c r="IQ38" i="2"/>
  <c r="JJ38" i="2"/>
  <c r="KC38" i="2"/>
  <c r="KV38" i="2"/>
  <c r="LO38" i="2"/>
  <c r="MH38" i="2"/>
  <c r="CV38" i="2"/>
  <c r="CW38" i="2"/>
  <c r="CX38" i="2"/>
  <c r="CY38" i="2"/>
  <c r="CZ38" i="2"/>
  <c r="DA38" i="2"/>
  <c r="DB38" i="2"/>
  <c r="DC38" i="2"/>
  <c r="DV38" i="2"/>
  <c r="EO38" i="2"/>
  <c r="FH38" i="2"/>
  <c r="GA38" i="2"/>
  <c r="GT38" i="2"/>
  <c r="HM38" i="2"/>
  <c r="IF38" i="2"/>
  <c r="IY38" i="2"/>
  <c r="JR38" i="2"/>
  <c r="KK38" i="2"/>
  <c r="LD38" i="2"/>
  <c r="LW38" i="2"/>
  <c r="MP38" i="2"/>
  <c r="DU38" i="2"/>
  <c r="EN38" i="2"/>
  <c r="FG38" i="2"/>
  <c r="FZ38" i="2"/>
  <c r="GS38" i="2"/>
  <c r="HL38" i="2"/>
  <c r="IE38" i="2"/>
  <c r="IX38" i="2"/>
  <c r="JQ38" i="2"/>
  <c r="KJ38" i="2"/>
  <c r="LC38" i="2"/>
  <c r="LV38" i="2"/>
  <c r="MO38" i="2"/>
  <c r="DT38" i="2"/>
  <c r="EM38" i="2"/>
  <c r="FF38" i="2"/>
  <c r="FY38" i="2"/>
  <c r="GR38" i="2"/>
  <c r="HK38" i="2"/>
  <c r="ID38" i="2"/>
  <c r="IW38" i="2"/>
  <c r="JP38" i="2"/>
  <c r="KI38" i="2"/>
  <c r="LB38" i="2"/>
  <c r="LU38" i="2"/>
  <c r="MN38" i="2"/>
  <c r="DS38" i="2"/>
  <c r="EL38" i="2"/>
  <c r="FE38" i="2"/>
  <c r="FX38" i="2"/>
  <c r="GQ38" i="2"/>
  <c r="HJ38" i="2"/>
  <c r="IC38" i="2"/>
  <c r="IV38" i="2"/>
  <c r="JO38" i="2"/>
  <c r="KH38" i="2"/>
  <c r="LA38" i="2"/>
  <c r="LT38" i="2"/>
  <c r="MM38" i="2"/>
  <c r="DR38" i="2"/>
  <c r="EK38" i="2"/>
  <c r="FD38" i="2"/>
  <c r="FW38" i="2"/>
  <c r="GP38" i="2"/>
  <c r="HI38" i="2"/>
  <c r="IB38" i="2"/>
  <c r="IU38" i="2"/>
  <c r="JN38" i="2"/>
  <c r="KG38" i="2"/>
  <c r="KZ38" i="2"/>
  <c r="LS38" i="2"/>
  <c r="ML38" i="2"/>
  <c r="DQ38" i="2"/>
  <c r="EJ38" i="2"/>
  <c r="FC38" i="2"/>
  <c r="FV38" i="2"/>
  <c r="GO38" i="2"/>
  <c r="HH38" i="2"/>
  <c r="IA38" i="2"/>
  <c r="IT38" i="2"/>
  <c r="JM38" i="2"/>
  <c r="KF38" i="2"/>
  <c r="KY38" i="2"/>
  <c r="LR38" i="2"/>
  <c r="MK38" i="2"/>
  <c r="DP38" i="2"/>
  <c r="EI38" i="2"/>
  <c r="FB38" i="2"/>
  <c r="FU38" i="2"/>
  <c r="GN38" i="2"/>
  <c r="HG38" i="2"/>
  <c r="HZ38" i="2"/>
  <c r="IS38" i="2"/>
  <c r="JL38" i="2"/>
  <c r="KE38" i="2"/>
  <c r="KX38" i="2"/>
  <c r="LQ38" i="2"/>
  <c r="MJ38" i="2"/>
  <c r="DO38" i="2"/>
  <c r="EH38" i="2"/>
  <c r="FA38" i="2"/>
  <c r="FT38" i="2"/>
  <c r="GM38" i="2"/>
  <c r="HF38" i="2"/>
  <c r="HY38" i="2"/>
  <c r="IR38" i="2"/>
  <c r="JK38" i="2"/>
  <c r="KD38" i="2"/>
  <c r="KW38" i="2"/>
  <c r="LP38" i="2"/>
  <c r="MI38" i="2"/>
  <c r="MB38" i="2"/>
  <c r="AW38" i="2"/>
  <c r="DK39" i="2"/>
  <c r="ED39" i="2"/>
  <c r="EW39" i="2"/>
  <c r="FP39" i="2"/>
  <c r="GI39" i="2"/>
  <c r="HB39" i="2"/>
  <c r="HU39" i="2"/>
  <c r="IN39" i="2"/>
  <c r="JG39" i="2"/>
  <c r="JZ39" i="2"/>
  <c r="KS39" i="2"/>
  <c r="LL39" i="2"/>
  <c r="ME39" i="2"/>
  <c r="CS39" i="2"/>
  <c r="DL39" i="2"/>
  <c r="EE39" i="2"/>
  <c r="EX39" i="2"/>
  <c r="FQ39" i="2"/>
  <c r="GJ39" i="2"/>
  <c r="HC39" i="2"/>
  <c r="HV39" i="2"/>
  <c r="IO39" i="2"/>
  <c r="JH39" i="2"/>
  <c r="KA39" i="2"/>
  <c r="KT39" i="2"/>
  <c r="LM39" i="2"/>
  <c r="MF39" i="2"/>
  <c r="CT39" i="2"/>
  <c r="DM39" i="2"/>
  <c r="EF39" i="2"/>
  <c r="EY39" i="2"/>
  <c r="FR39" i="2"/>
  <c r="GK39" i="2"/>
  <c r="HD39" i="2"/>
  <c r="HW39" i="2"/>
  <c r="IP39" i="2"/>
  <c r="JI39" i="2"/>
  <c r="KB39" i="2"/>
  <c r="KU39" i="2"/>
  <c r="LN39" i="2"/>
  <c r="MG39" i="2"/>
  <c r="CU39" i="2"/>
  <c r="DN39" i="2"/>
  <c r="EG39" i="2"/>
  <c r="EZ39" i="2"/>
  <c r="FS39" i="2"/>
  <c r="GL39" i="2"/>
  <c r="HE39" i="2"/>
  <c r="HX39" i="2"/>
  <c r="IQ39" i="2"/>
  <c r="JJ39" i="2"/>
  <c r="KC39" i="2"/>
  <c r="KV39" i="2"/>
  <c r="LO39" i="2"/>
  <c r="MH39" i="2"/>
  <c r="DC39" i="2"/>
  <c r="DV39" i="2"/>
  <c r="EO39" i="2"/>
  <c r="FH39" i="2"/>
  <c r="GA39" i="2"/>
  <c r="GT39" i="2"/>
  <c r="HM39" i="2"/>
  <c r="IF39" i="2"/>
  <c r="IY39" i="2"/>
  <c r="JR39" i="2"/>
  <c r="KK39" i="2"/>
  <c r="LD39" i="2"/>
  <c r="LW39" i="2"/>
  <c r="MP39" i="2"/>
  <c r="DB39" i="2"/>
  <c r="DU39" i="2"/>
  <c r="EN39" i="2"/>
  <c r="FG39" i="2"/>
  <c r="FZ39" i="2"/>
  <c r="GS39" i="2"/>
  <c r="HL39" i="2"/>
  <c r="IE39" i="2"/>
  <c r="IX39" i="2"/>
  <c r="JQ39" i="2"/>
  <c r="KJ39" i="2"/>
  <c r="LC39" i="2"/>
  <c r="LV39" i="2"/>
  <c r="MO39" i="2"/>
  <c r="DA39" i="2"/>
  <c r="DT39" i="2"/>
  <c r="EM39" i="2"/>
  <c r="FF39" i="2"/>
  <c r="FY39" i="2"/>
  <c r="GR39" i="2"/>
  <c r="HK39" i="2"/>
  <c r="ID39" i="2"/>
  <c r="IW39" i="2"/>
  <c r="JP39" i="2"/>
  <c r="KI39" i="2"/>
  <c r="LB39" i="2"/>
  <c r="LU39" i="2"/>
  <c r="MN39" i="2"/>
  <c r="CZ39" i="2"/>
  <c r="DS39" i="2"/>
  <c r="EL39" i="2"/>
  <c r="FE39" i="2"/>
  <c r="FX39" i="2"/>
  <c r="GQ39" i="2"/>
  <c r="HJ39" i="2"/>
  <c r="IC39" i="2"/>
  <c r="IV39" i="2"/>
  <c r="JO39" i="2"/>
  <c r="KH39" i="2"/>
  <c r="LA39" i="2"/>
  <c r="LT39" i="2"/>
  <c r="MM39" i="2"/>
  <c r="CV39" i="2"/>
  <c r="CW39" i="2"/>
  <c r="CX39" i="2"/>
  <c r="CY39" i="2"/>
  <c r="DR39" i="2"/>
  <c r="EK39" i="2"/>
  <c r="FD39" i="2"/>
  <c r="FW39" i="2"/>
  <c r="GP39" i="2"/>
  <c r="HI39" i="2"/>
  <c r="IB39" i="2"/>
  <c r="IU39" i="2"/>
  <c r="JN39" i="2"/>
  <c r="KG39" i="2"/>
  <c r="KZ39" i="2"/>
  <c r="LS39" i="2"/>
  <c r="ML39" i="2"/>
  <c r="DQ39" i="2"/>
  <c r="EJ39" i="2"/>
  <c r="FC39" i="2"/>
  <c r="FV39" i="2"/>
  <c r="GO39" i="2"/>
  <c r="HH39" i="2"/>
  <c r="IA39" i="2"/>
  <c r="IT39" i="2"/>
  <c r="JM39" i="2"/>
  <c r="KF39" i="2"/>
  <c r="KY39" i="2"/>
  <c r="LR39" i="2"/>
  <c r="MK39" i="2"/>
  <c r="DP39" i="2"/>
  <c r="EI39" i="2"/>
  <c r="FB39" i="2"/>
  <c r="FU39" i="2"/>
  <c r="GN39" i="2"/>
  <c r="HG39" i="2"/>
  <c r="HZ39" i="2"/>
  <c r="IS39" i="2"/>
  <c r="JL39" i="2"/>
  <c r="KE39" i="2"/>
  <c r="KX39" i="2"/>
  <c r="LQ39" i="2"/>
  <c r="MJ39" i="2"/>
  <c r="DO39" i="2"/>
  <c r="EH39" i="2"/>
  <c r="FA39" i="2"/>
  <c r="FT39" i="2"/>
  <c r="GM39" i="2"/>
  <c r="HF39" i="2"/>
  <c r="HY39" i="2"/>
  <c r="IR39" i="2"/>
  <c r="JK39" i="2"/>
  <c r="KD39" i="2"/>
  <c r="KW39" i="2"/>
  <c r="LP39" i="2"/>
  <c r="MI39" i="2"/>
  <c r="MB39" i="2"/>
  <c r="AW39" i="2"/>
  <c r="DK40" i="2"/>
  <c r="ED40" i="2"/>
  <c r="EW40" i="2"/>
  <c r="FP40" i="2"/>
  <c r="GI40" i="2"/>
  <c r="HB40" i="2"/>
  <c r="HU40" i="2"/>
  <c r="IN40" i="2"/>
  <c r="JG40" i="2"/>
  <c r="JZ40" i="2"/>
  <c r="KS40" i="2"/>
  <c r="LL40" i="2"/>
  <c r="ME40" i="2"/>
  <c r="DL40" i="2"/>
  <c r="EE40" i="2"/>
  <c r="EX40" i="2"/>
  <c r="FQ40" i="2"/>
  <c r="GJ40" i="2"/>
  <c r="HC40" i="2"/>
  <c r="HV40" i="2"/>
  <c r="IO40" i="2"/>
  <c r="JH40" i="2"/>
  <c r="KA40" i="2"/>
  <c r="KT40" i="2"/>
  <c r="LM40" i="2"/>
  <c r="MF40" i="2"/>
  <c r="DM40" i="2"/>
  <c r="EF40" i="2"/>
  <c r="EY40" i="2"/>
  <c r="FR40" i="2"/>
  <c r="GK40" i="2"/>
  <c r="HD40" i="2"/>
  <c r="HW40" i="2"/>
  <c r="IP40" i="2"/>
  <c r="JI40" i="2"/>
  <c r="KB40" i="2"/>
  <c r="KU40" i="2"/>
  <c r="LN40" i="2"/>
  <c r="MG40" i="2"/>
  <c r="DN40" i="2"/>
  <c r="EG40" i="2"/>
  <c r="EZ40" i="2"/>
  <c r="FS40" i="2"/>
  <c r="GL40" i="2"/>
  <c r="HE40" i="2"/>
  <c r="HX40" i="2"/>
  <c r="IQ40" i="2"/>
  <c r="JJ40" i="2"/>
  <c r="KC40" i="2"/>
  <c r="KV40" i="2"/>
  <c r="LO40" i="2"/>
  <c r="MH40" i="2"/>
  <c r="DV40" i="2"/>
  <c r="EO40" i="2"/>
  <c r="FH40" i="2"/>
  <c r="GA40" i="2"/>
  <c r="GT40" i="2"/>
  <c r="HM40" i="2"/>
  <c r="IF40" i="2"/>
  <c r="IY40" i="2"/>
  <c r="JR40" i="2"/>
  <c r="KK40" i="2"/>
  <c r="LD40" i="2"/>
  <c r="LW40" i="2"/>
  <c r="MP40" i="2"/>
  <c r="DU40" i="2"/>
  <c r="EN40" i="2"/>
  <c r="FG40" i="2"/>
  <c r="FZ40" i="2"/>
  <c r="GS40" i="2"/>
  <c r="HL40" i="2"/>
  <c r="IE40" i="2"/>
  <c r="IX40" i="2"/>
  <c r="JQ40" i="2"/>
  <c r="KJ40" i="2"/>
  <c r="LC40" i="2"/>
  <c r="LV40" i="2"/>
  <c r="MO40" i="2"/>
  <c r="DT40" i="2"/>
  <c r="EM40" i="2"/>
  <c r="FF40" i="2"/>
  <c r="FY40" i="2"/>
  <c r="GR40" i="2"/>
  <c r="HK40" i="2"/>
  <c r="ID40" i="2"/>
  <c r="IW40" i="2"/>
  <c r="JP40" i="2"/>
  <c r="KI40" i="2"/>
  <c r="LB40" i="2"/>
  <c r="LU40" i="2"/>
  <c r="MN40" i="2"/>
  <c r="DS40" i="2"/>
  <c r="EL40" i="2"/>
  <c r="FE40" i="2"/>
  <c r="FX40" i="2"/>
  <c r="GQ40" i="2"/>
  <c r="HJ40" i="2"/>
  <c r="IC40" i="2"/>
  <c r="IV40" i="2"/>
  <c r="JO40" i="2"/>
  <c r="KH40" i="2"/>
  <c r="LA40" i="2"/>
  <c r="LT40" i="2"/>
  <c r="MM40" i="2"/>
  <c r="DR40" i="2"/>
  <c r="EK40" i="2"/>
  <c r="FD40" i="2"/>
  <c r="FW40" i="2"/>
  <c r="GP40" i="2"/>
  <c r="HI40" i="2"/>
  <c r="IB40" i="2"/>
  <c r="IU40" i="2"/>
  <c r="JN40" i="2"/>
  <c r="KG40" i="2"/>
  <c r="KZ40" i="2"/>
  <c r="LS40" i="2"/>
  <c r="ML40" i="2"/>
  <c r="DQ40" i="2"/>
  <c r="EJ40" i="2"/>
  <c r="FC40" i="2"/>
  <c r="FV40" i="2"/>
  <c r="GO40" i="2"/>
  <c r="HH40" i="2"/>
  <c r="IA40" i="2"/>
  <c r="IT40" i="2"/>
  <c r="JM40" i="2"/>
  <c r="KF40" i="2"/>
  <c r="KY40" i="2"/>
  <c r="LR40" i="2"/>
  <c r="MK40" i="2"/>
  <c r="DP40" i="2"/>
  <c r="EI40" i="2"/>
  <c r="FB40" i="2"/>
  <c r="FU40" i="2"/>
  <c r="GN40" i="2"/>
  <c r="HG40" i="2"/>
  <c r="HZ40" i="2"/>
  <c r="IS40" i="2"/>
  <c r="JL40" i="2"/>
  <c r="KE40" i="2"/>
  <c r="KX40" i="2"/>
  <c r="LQ40" i="2"/>
  <c r="MJ40" i="2"/>
  <c r="DO40" i="2"/>
  <c r="EH40" i="2"/>
  <c r="FA40" i="2"/>
  <c r="FT40" i="2"/>
  <c r="GM40" i="2"/>
  <c r="HF40" i="2"/>
  <c r="HY40" i="2"/>
  <c r="IR40" i="2"/>
  <c r="JK40" i="2"/>
  <c r="KD40" i="2"/>
  <c r="KW40" i="2"/>
  <c r="LP40" i="2"/>
  <c r="MI40" i="2"/>
  <c r="MB40" i="2"/>
  <c r="AW40" i="2"/>
  <c r="DK41" i="2"/>
  <c r="ED41" i="2"/>
  <c r="EW41" i="2"/>
  <c r="FP41" i="2"/>
  <c r="GI41" i="2"/>
  <c r="HB41" i="2"/>
  <c r="HU41" i="2"/>
  <c r="IN41" i="2"/>
  <c r="JG41" i="2"/>
  <c r="JZ41" i="2"/>
  <c r="KS41" i="2"/>
  <c r="LL41" i="2"/>
  <c r="ME41" i="2"/>
  <c r="DL41" i="2"/>
  <c r="EE41" i="2"/>
  <c r="EX41" i="2"/>
  <c r="FQ41" i="2"/>
  <c r="GJ41" i="2"/>
  <c r="HC41" i="2"/>
  <c r="HV41" i="2"/>
  <c r="IO41" i="2"/>
  <c r="JH41" i="2"/>
  <c r="KA41" i="2"/>
  <c r="KT41" i="2"/>
  <c r="LM41" i="2"/>
  <c r="MF41" i="2"/>
  <c r="DM41" i="2"/>
  <c r="EF41" i="2"/>
  <c r="EY41" i="2"/>
  <c r="FR41" i="2"/>
  <c r="GK41" i="2"/>
  <c r="HD41" i="2"/>
  <c r="HW41" i="2"/>
  <c r="IP41" i="2"/>
  <c r="JI41" i="2"/>
  <c r="KB41" i="2"/>
  <c r="KU41" i="2"/>
  <c r="LN41" i="2"/>
  <c r="MG41" i="2"/>
  <c r="DN41" i="2"/>
  <c r="EG41" i="2"/>
  <c r="EZ41" i="2"/>
  <c r="FS41" i="2"/>
  <c r="GL41" i="2"/>
  <c r="HE41" i="2"/>
  <c r="HX41" i="2"/>
  <c r="IQ41" i="2"/>
  <c r="JJ41" i="2"/>
  <c r="KC41" i="2"/>
  <c r="KV41" i="2"/>
  <c r="LO41" i="2"/>
  <c r="MH41" i="2"/>
  <c r="DV41" i="2"/>
  <c r="EO41" i="2"/>
  <c r="FH41" i="2"/>
  <c r="GA41" i="2"/>
  <c r="GT41" i="2"/>
  <c r="HM41" i="2"/>
  <c r="IF41" i="2"/>
  <c r="IY41" i="2"/>
  <c r="JR41" i="2"/>
  <c r="KK41" i="2"/>
  <c r="LD41" i="2"/>
  <c r="LW41" i="2"/>
  <c r="MP41" i="2"/>
  <c r="DU41" i="2"/>
  <c r="EN41" i="2"/>
  <c r="FG41" i="2"/>
  <c r="FZ41" i="2"/>
  <c r="GS41" i="2"/>
  <c r="HL41" i="2"/>
  <c r="IE41" i="2"/>
  <c r="IX41" i="2"/>
  <c r="JQ41" i="2"/>
  <c r="KJ41" i="2"/>
  <c r="LC41" i="2"/>
  <c r="LV41" i="2"/>
  <c r="MO41" i="2"/>
  <c r="DT41" i="2"/>
  <c r="EM41" i="2"/>
  <c r="FF41" i="2"/>
  <c r="FY41" i="2"/>
  <c r="GR41" i="2"/>
  <c r="HK41" i="2"/>
  <c r="ID41" i="2"/>
  <c r="IW41" i="2"/>
  <c r="JP41" i="2"/>
  <c r="KI41" i="2"/>
  <c r="LB41" i="2"/>
  <c r="LU41" i="2"/>
  <c r="MN41" i="2"/>
  <c r="DS41" i="2"/>
  <c r="EL41" i="2"/>
  <c r="FE41" i="2"/>
  <c r="FX41" i="2"/>
  <c r="GQ41" i="2"/>
  <c r="HJ41" i="2"/>
  <c r="IC41" i="2"/>
  <c r="IV41" i="2"/>
  <c r="JO41" i="2"/>
  <c r="KH41" i="2"/>
  <c r="LA41" i="2"/>
  <c r="LT41" i="2"/>
  <c r="MM41" i="2"/>
  <c r="DR41" i="2"/>
  <c r="EK41" i="2"/>
  <c r="FD41" i="2"/>
  <c r="FW41" i="2"/>
  <c r="GP41" i="2"/>
  <c r="HI41" i="2"/>
  <c r="IB41" i="2"/>
  <c r="IU41" i="2"/>
  <c r="JN41" i="2"/>
  <c r="KG41" i="2"/>
  <c r="KZ41" i="2"/>
  <c r="LS41" i="2"/>
  <c r="ML41" i="2"/>
  <c r="DQ41" i="2"/>
  <c r="EJ41" i="2"/>
  <c r="FC41" i="2"/>
  <c r="FV41" i="2"/>
  <c r="GO41" i="2"/>
  <c r="HH41" i="2"/>
  <c r="IA41" i="2"/>
  <c r="IT41" i="2"/>
  <c r="JM41" i="2"/>
  <c r="KF41" i="2"/>
  <c r="KY41" i="2"/>
  <c r="LR41" i="2"/>
  <c r="MK41" i="2"/>
  <c r="DP41" i="2"/>
  <c r="EI41" i="2"/>
  <c r="FB41" i="2"/>
  <c r="FU41" i="2"/>
  <c r="GN41" i="2"/>
  <c r="HG41" i="2"/>
  <c r="HZ41" i="2"/>
  <c r="IS41" i="2"/>
  <c r="JL41" i="2"/>
  <c r="KE41" i="2"/>
  <c r="KX41" i="2"/>
  <c r="LQ41" i="2"/>
  <c r="MJ41" i="2"/>
  <c r="DO41" i="2"/>
  <c r="EH41" i="2"/>
  <c r="FA41" i="2"/>
  <c r="FT41" i="2"/>
  <c r="GM41" i="2"/>
  <c r="HF41" i="2"/>
  <c r="HY41" i="2"/>
  <c r="IR41" i="2"/>
  <c r="JK41" i="2"/>
  <c r="KD41" i="2"/>
  <c r="KW41" i="2"/>
  <c r="LP41" i="2"/>
  <c r="MI41" i="2"/>
  <c r="MB41" i="2"/>
  <c r="AW41" i="2"/>
  <c r="DK44" i="2"/>
  <c r="ED44" i="2"/>
  <c r="EW44" i="2"/>
  <c r="FP44" i="2"/>
  <c r="GI44" i="2"/>
  <c r="HB44" i="2"/>
  <c r="HU44" i="2"/>
  <c r="IN44" i="2"/>
  <c r="JG44" i="2"/>
  <c r="JZ44" i="2"/>
  <c r="KS44" i="2"/>
  <c r="LL44" i="2"/>
  <c r="ME44" i="2"/>
  <c r="DL44" i="2"/>
  <c r="EE44" i="2"/>
  <c r="EX44" i="2"/>
  <c r="FQ44" i="2"/>
  <c r="GJ44" i="2"/>
  <c r="HC44" i="2"/>
  <c r="HV44" i="2"/>
  <c r="IO44" i="2"/>
  <c r="JH44" i="2"/>
  <c r="KA44" i="2"/>
  <c r="KT44" i="2"/>
  <c r="LM44" i="2"/>
  <c r="MF44" i="2"/>
  <c r="DM44" i="2"/>
  <c r="EF44" i="2"/>
  <c r="EY44" i="2"/>
  <c r="FR44" i="2"/>
  <c r="GK44" i="2"/>
  <c r="HD44" i="2"/>
  <c r="HW44" i="2"/>
  <c r="IP44" i="2"/>
  <c r="JI44" i="2"/>
  <c r="KB44" i="2"/>
  <c r="KU44" i="2"/>
  <c r="LN44" i="2"/>
  <c r="MG44" i="2"/>
  <c r="DN44" i="2"/>
  <c r="EG44" i="2"/>
  <c r="EZ44" i="2"/>
  <c r="FS44" i="2"/>
  <c r="GL44" i="2"/>
  <c r="HE44" i="2"/>
  <c r="HX44" i="2"/>
  <c r="IQ44" i="2"/>
  <c r="JJ44" i="2"/>
  <c r="KC44" i="2"/>
  <c r="KV44" i="2"/>
  <c r="LO44" i="2"/>
  <c r="MH44" i="2"/>
  <c r="DV44" i="2"/>
  <c r="EO44" i="2"/>
  <c r="FH44" i="2"/>
  <c r="GA44" i="2"/>
  <c r="GT44" i="2"/>
  <c r="HM44" i="2"/>
  <c r="IF44" i="2"/>
  <c r="IY44" i="2"/>
  <c r="JR44" i="2"/>
  <c r="KK44" i="2"/>
  <c r="LD44" i="2"/>
  <c r="LW44" i="2"/>
  <c r="MP44" i="2"/>
  <c r="DU44" i="2"/>
  <c r="EN44" i="2"/>
  <c r="FG44" i="2"/>
  <c r="FZ44" i="2"/>
  <c r="GS44" i="2"/>
  <c r="HL44" i="2"/>
  <c r="IE44" i="2"/>
  <c r="IX44" i="2"/>
  <c r="JQ44" i="2"/>
  <c r="KJ44" i="2"/>
  <c r="LC44" i="2"/>
  <c r="LV44" i="2"/>
  <c r="MO44" i="2"/>
  <c r="DT44" i="2"/>
  <c r="EM44" i="2"/>
  <c r="FF44" i="2"/>
  <c r="FY44" i="2"/>
  <c r="GR44" i="2"/>
  <c r="HK44" i="2"/>
  <c r="ID44" i="2"/>
  <c r="IW44" i="2"/>
  <c r="JP44" i="2"/>
  <c r="KI44" i="2"/>
  <c r="LB44" i="2"/>
  <c r="LU44" i="2"/>
  <c r="MN44" i="2"/>
  <c r="DS44" i="2"/>
  <c r="EL44" i="2"/>
  <c r="FE44" i="2"/>
  <c r="FX44" i="2"/>
  <c r="GQ44" i="2"/>
  <c r="HJ44" i="2"/>
  <c r="IC44" i="2"/>
  <c r="IV44" i="2"/>
  <c r="JO44" i="2"/>
  <c r="KH44" i="2"/>
  <c r="LA44" i="2"/>
  <c r="LT44" i="2"/>
  <c r="MM44" i="2"/>
  <c r="DR44" i="2"/>
  <c r="EK44" i="2"/>
  <c r="FD44" i="2"/>
  <c r="FW44" i="2"/>
  <c r="GP44" i="2"/>
  <c r="HI44" i="2"/>
  <c r="IB44" i="2"/>
  <c r="IU44" i="2"/>
  <c r="JN44" i="2"/>
  <c r="KG44" i="2"/>
  <c r="KZ44" i="2"/>
  <c r="LS44" i="2"/>
  <c r="ML44" i="2"/>
  <c r="DQ44" i="2"/>
  <c r="EJ44" i="2"/>
  <c r="FC44" i="2"/>
  <c r="FV44" i="2"/>
  <c r="GO44" i="2"/>
  <c r="HH44" i="2"/>
  <c r="IA44" i="2"/>
  <c r="IT44" i="2"/>
  <c r="JM44" i="2"/>
  <c r="KF44" i="2"/>
  <c r="KY44" i="2"/>
  <c r="LR44" i="2"/>
  <c r="MK44" i="2"/>
  <c r="DP44" i="2"/>
  <c r="EI44" i="2"/>
  <c r="FB44" i="2"/>
  <c r="FU44" i="2"/>
  <c r="GN44" i="2"/>
  <c r="HG44" i="2"/>
  <c r="HZ44" i="2"/>
  <c r="IS44" i="2"/>
  <c r="JL44" i="2"/>
  <c r="KE44" i="2"/>
  <c r="KX44" i="2"/>
  <c r="LQ44" i="2"/>
  <c r="MJ44" i="2"/>
  <c r="DO44" i="2"/>
  <c r="EH44" i="2"/>
  <c r="FA44" i="2"/>
  <c r="FT44" i="2"/>
  <c r="GM44" i="2"/>
  <c r="HF44" i="2"/>
  <c r="HY44" i="2"/>
  <c r="IR44" i="2"/>
  <c r="JK44" i="2"/>
  <c r="KD44" i="2"/>
  <c r="KW44" i="2"/>
  <c r="LP44" i="2"/>
  <c r="MI44" i="2"/>
  <c r="MB44" i="2"/>
  <c r="AW44" i="2"/>
  <c r="DK43" i="2"/>
  <c r="ED43" i="2"/>
  <c r="EW43" i="2"/>
  <c r="FP43" i="2"/>
  <c r="GI43" i="2"/>
  <c r="HB43" i="2"/>
  <c r="HU43" i="2"/>
  <c r="IN43" i="2"/>
  <c r="JG43" i="2"/>
  <c r="JZ43" i="2"/>
  <c r="KS43" i="2"/>
  <c r="LL43" i="2"/>
  <c r="ME43" i="2"/>
  <c r="DL43" i="2"/>
  <c r="EE43" i="2"/>
  <c r="EX43" i="2"/>
  <c r="FQ43" i="2"/>
  <c r="GJ43" i="2"/>
  <c r="HC43" i="2"/>
  <c r="HV43" i="2"/>
  <c r="IO43" i="2"/>
  <c r="JH43" i="2"/>
  <c r="KA43" i="2"/>
  <c r="KT43" i="2"/>
  <c r="LM43" i="2"/>
  <c r="MF43" i="2"/>
  <c r="DM43" i="2"/>
  <c r="EF43" i="2"/>
  <c r="EY43" i="2"/>
  <c r="FR43" i="2"/>
  <c r="GK43" i="2"/>
  <c r="HD43" i="2"/>
  <c r="HW43" i="2"/>
  <c r="IP43" i="2"/>
  <c r="JI43" i="2"/>
  <c r="KB43" i="2"/>
  <c r="KU43" i="2"/>
  <c r="LN43" i="2"/>
  <c r="MG43" i="2"/>
  <c r="DN43" i="2"/>
  <c r="EG43" i="2"/>
  <c r="EZ43" i="2"/>
  <c r="FS43" i="2"/>
  <c r="GL43" i="2"/>
  <c r="HE43" i="2"/>
  <c r="HX43" i="2"/>
  <c r="IQ43" i="2"/>
  <c r="JJ43" i="2"/>
  <c r="KC43" i="2"/>
  <c r="KV43" i="2"/>
  <c r="LO43" i="2"/>
  <c r="MH43" i="2"/>
  <c r="DV43" i="2"/>
  <c r="EO43" i="2"/>
  <c r="FH43" i="2"/>
  <c r="GA43" i="2"/>
  <c r="GT43" i="2"/>
  <c r="HM43" i="2"/>
  <c r="IF43" i="2"/>
  <c r="IY43" i="2"/>
  <c r="JR43" i="2"/>
  <c r="KK43" i="2"/>
  <c r="LD43" i="2"/>
  <c r="LW43" i="2"/>
  <c r="MP43" i="2"/>
  <c r="DU43" i="2"/>
  <c r="EN43" i="2"/>
  <c r="FG43" i="2"/>
  <c r="FZ43" i="2"/>
  <c r="GS43" i="2"/>
  <c r="HL43" i="2"/>
  <c r="IE43" i="2"/>
  <c r="IX43" i="2"/>
  <c r="JQ43" i="2"/>
  <c r="KJ43" i="2"/>
  <c r="LC43" i="2"/>
  <c r="LV43" i="2"/>
  <c r="MO43" i="2"/>
  <c r="DT43" i="2"/>
  <c r="EM43" i="2"/>
  <c r="FF43" i="2"/>
  <c r="FY43" i="2"/>
  <c r="GR43" i="2"/>
  <c r="HK43" i="2"/>
  <c r="ID43" i="2"/>
  <c r="IW43" i="2"/>
  <c r="JP43" i="2"/>
  <c r="KI43" i="2"/>
  <c r="LB43" i="2"/>
  <c r="LU43" i="2"/>
  <c r="MN43" i="2"/>
  <c r="DS43" i="2"/>
  <c r="EL43" i="2"/>
  <c r="FE43" i="2"/>
  <c r="FX43" i="2"/>
  <c r="GQ43" i="2"/>
  <c r="HJ43" i="2"/>
  <c r="IC43" i="2"/>
  <c r="IV43" i="2"/>
  <c r="JO43" i="2"/>
  <c r="KH43" i="2"/>
  <c r="LA43" i="2"/>
  <c r="LT43" i="2"/>
  <c r="MM43" i="2"/>
  <c r="DR43" i="2"/>
  <c r="EK43" i="2"/>
  <c r="FD43" i="2"/>
  <c r="FW43" i="2"/>
  <c r="GP43" i="2"/>
  <c r="HI43" i="2"/>
  <c r="IB43" i="2"/>
  <c r="IU43" i="2"/>
  <c r="JN43" i="2"/>
  <c r="KG43" i="2"/>
  <c r="KZ43" i="2"/>
  <c r="LS43" i="2"/>
  <c r="ML43" i="2"/>
  <c r="DQ43" i="2"/>
  <c r="EJ43" i="2"/>
  <c r="FC43" i="2"/>
  <c r="FV43" i="2"/>
  <c r="GO43" i="2"/>
  <c r="HH43" i="2"/>
  <c r="IA43" i="2"/>
  <c r="IT43" i="2"/>
  <c r="JM43" i="2"/>
  <c r="KF43" i="2"/>
  <c r="KY43" i="2"/>
  <c r="LR43" i="2"/>
  <c r="MK43" i="2"/>
  <c r="DP43" i="2"/>
  <c r="EI43" i="2"/>
  <c r="FB43" i="2"/>
  <c r="FU43" i="2"/>
  <c r="GN43" i="2"/>
  <c r="HG43" i="2"/>
  <c r="HZ43" i="2"/>
  <c r="IS43" i="2"/>
  <c r="JL43" i="2"/>
  <c r="KE43" i="2"/>
  <c r="KX43" i="2"/>
  <c r="LQ43" i="2"/>
  <c r="MJ43" i="2"/>
  <c r="DO43" i="2"/>
  <c r="EH43" i="2"/>
  <c r="FA43" i="2"/>
  <c r="FT43" i="2"/>
  <c r="GM43" i="2"/>
  <c r="HF43" i="2"/>
  <c r="HY43" i="2"/>
  <c r="IR43" i="2"/>
  <c r="JK43" i="2"/>
  <c r="KD43" i="2"/>
  <c r="KW43" i="2"/>
  <c r="LP43" i="2"/>
  <c r="MI43" i="2"/>
  <c r="MB43" i="2"/>
  <c r="AW43" i="2"/>
  <c r="DK42" i="2"/>
  <c r="ED42" i="2"/>
  <c r="EW42" i="2"/>
  <c r="FP42" i="2"/>
  <c r="GI42" i="2"/>
  <c r="HB42" i="2"/>
  <c r="HU42" i="2"/>
  <c r="IN42" i="2"/>
  <c r="JG42" i="2"/>
  <c r="JZ42" i="2"/>
  <c r="KS42" i="2"/>
  <c r="LL42" i="2"/>
  <c r="ME42" i="2"/>
  <c r="DL42" i="2"/>
  <c r="EE42" i="2"/>
  <c r="EX42" i="2"/>
  <c r="FQ42" i="2"/>
  <c r="GJ42" i="2"/>
  <c r="HC42" i="2"/>
  <c r="HV42" i="2"/>
  <c r="IO42" i="2"/>
  <c r="JH42" i="2"/>
  <c r="KA42" i="2"/>
  <c r="KT42" i="2"/>
  <c r="LM42" i="2"/>
  <c r="MF42" i="2"/>
  <c r="DM42" i="2"/>
  <c r="EF42" i="2"/>
  <c r="EY42" i="2"/>
  <c r="FR42" i="2"/>
  <c r="GK42" i="2"/>
  <c r="HD42" i="2"/>
  <c r="HW42" i="2"/>
  <c r="IP42" i="2"/>
  <c r="JI42" i="2"/>
  <c r="KB42" i="2"/>
  <c r="KU42" i="2"/>
  <c r="LN42" i="2"/>
  <c r="MG42" i="2"/>
  <c r="DN42" i="2"/>
  <c r="EG42" i="2"/>
  <c r="EZ42" i="2"/>
  <c r="FS42" i="2"/>
  <c r="GL42" i="2"/>
  <c r="HE42" i="2"/>
  <c r="HX42" i="2"/>
  <c r="IQ42" i="2"/>
  <c r="JJ42" i="2"/>
  <c r="KC42" i="2"/>
  <c r="KV42" i="2"/>
  <c r="LO42" i="2"/>
  <c r="MH42" i="2"/>
  <c r="DV42" i="2"/>
  <c r="EO42" i="2"/>
  <c r="FH42" i="2"/>
  <c r="GA42" i="2"/>
  <c r="GT42" i="2"/>
  <c r="HM42" i="2"/>
  <c r="IF42" i="2"/>
  <c r="IY42" i="2"/>
  <c r="JR42" i="2"/>
  <c r="KK42" i="2"/>
  <c r="LD42" i="2"/>
  <c r="LW42" i="2"/>
  <c r="MP42" i="2"/>
  <c r="DU42" i="2"/>
  <c r="EN42" i="2"/>
  <c r="FG42" i="2"/>
  <c r="FZ42" i="2"/>
  <c r="GS42" i="2"/>
  <c r="HL42" i="2"/>
  <c r="IE42" i="2"/>
  <c r="IX42" i="2"/>
  <c r="JQ42" i="2"/>
  <c r="KJ42" i="2"/>
  <c r="LC42" i="2"/>
  <c r="LV42" i="2"/>
  <c r="MO42" i="2"/>
  <c r="DT42" i="2"/>
  <c r="EM42" i="2"/>
  <c r="FF42" i="2"/>
  <c r="FY42" i="2"/>
  <c r="GR42" i="2"/>
  <c r="HK42" i="2"/>
  <c r="ID42" i="2"/>
  <c r="IW42" i="2"/>
  <c r="JP42" i="2"/>
  <c r="KI42" i="2"/>
  <c r="LB42" i="2"/>
  <c r="LU42" i="2"/>
  <c r="MN42" i="2"/>
  <c r="DS42" i="2"/>
  <c r="EL42" i="2"/>
  <c r="FE42" i="2"/>
  <c r="FX42" i="2"/>
  <c r="GQ42" i="2"/>
  <c r="HJ42" i="2"/>
  <c r="IC42" i="2"/>
  <c r="IV42" i="2"/>
  <c r="JO42" i="2"/>
  <c r="KH42" i="2"/>
  <c r="LA42" i="2"/>
  <c r="LT42" i="2"/>
  <c r="MM42" i="2"/>
  <c r="DR42" i="2"/>
  <c r="EK42" i="2"/>
  <c r="FD42" i="2"/>
  <c r="FW42" i="2"/>
  <c r="GP42" i="2"/>
  <c r="HI42" i="2"/>
  <c r="IB42" i="2"/>
  <c r="IU42" i="2"/>
  <c r="JN42" i="2"/>
  <c r="KG42" i="2"/>
  <c r="KZ42" i="2"/>
  <c r="LS42" i="2"/>
  <c r="ML42" i="2"/>
  <c r="DQ42" i="2"/>
  <c r="EJ42" i="2"/>
  <c r="FC42" i="2"/>
  <c r="FV42" i="2"/>
  <c r="GO42" i="2"/>
  <c r="HH42" i="2"/>
  <c r="IA42" i="2"/>
  <c r="IT42" i="2"/>
  <c r="JM42" i="2"/>
  <c r="KF42" i="2"/>
  <c r="KY42" i="2"/>
  <c r="LR42" i="2"/>
  <c r="MK42" i="2"/>
  <c r="DP42" i="2"/>
  <c r="EI42" i="2"/>
  <c r="FB42" i="2"/>
  <c r="FU42" i="2"/>
  <c r="GN42" i="2"/>
  <c r="HG42" i="2"/>
  <c r="HZ42" i="2"/>
  <c r="IS42" i="2"/>
  <c r="JL42" i="2"/>
  <c r="KE42" i="2"/>
  <c r="KX42" i="2"/>
  <c r="LQ42" i="2"/>
  <c r="MJ42" i="2"/>
  <c r="DO42" i="2"/>
  <c r="EH42" i="2"/>
  <c r="FA42" i="2"/>
  <c r="FT42" i="2"/>
  <c r="GM42" i="2"/>
  <c r="HF42" i="2"/>
  <c r="HY42" i="2"/>
  <c r="IR42" i="2"/>
  <c r="JK42" i="2"/>
  <c r="KD42" i="2"/>
  <c r="KW42" i="2"/>
  <c r="LP42" i="2"/>
  <c r="MI42" i="2"/>
  <c r="MB42" i="2"/>
  <c r="AW42" i="2"/>
  <c r="AW45" i="2"/>
  <c r="DK47" i="2"/>
  <c r="ED47" i="2"/>
  <c r="EW47" i="2"/>
  <c r="FP47" i="2"/>
  <c r="GI47" i="2"/>
  <c r="HB47" i="2"/>
  <c r="HU47" i="2"/>
  <c r="IN47" i="2"/>
  <c r="JG47" i="2"/>
  <c r="JZ47" i="2"/>
  <c r="KS47" i="2"/>
  <c r="LL47" i="2"/>
  <c r="ME47" i="2"/>
  <c r="DL47" i="2"/>
  <c r="EE47" i="2"/>
  <c r="EX47" i="2"/>
  <c r="FQ47" i="2"/>
  <c r="GJ47" i="2"/>
  <c r="HC47" i="2"/>
  <c r="HV47" i="2"/>
  <c r="IO47" i="2"/>
  <c r="JH47" i="2"/>
  <c r="KA47" i="2"/>
  <c r="KT47" i="2"/>
  <c r="LM47" i="2"/>
  <c r="MF47" i="2"/>
  <c r="DM47" i="2"/>
  <c r="EF47" i="2"/>
  <c r="EY47" i="2"/>
  <c r="FR47" i="2"/>
  <c r="GK47" i="2"/>
  <c r="HD47" i="2"/>
  <c r="HW47" i="2"/>
  <c r="IP47" i="2"/>
  <c r="JI47" i="2"/>
  <c r="KB47" i="2"/>
  <c r="KU47" i="2"/>
  <c r="LN47" i="2"/>
  <c r="MG47" i="2"/>
  <c r="DN47" i="2"/>
  <c r="EG47" i="2"/>
  <c r="EZ47" i="2"/>
  <c r="FS47" i="2"/>
  <c r="GL47" i="2"/>
  <c r="HE47" i="2"/>
  <c r="HX47" i="2"/>
  <c r="IQ47" i="2"/>
  <c r="JJ47" i="2"/>
  <c r="KC47" i="2"/>
  <c r="KV47" i="2"/>
  <c r="LO47" i="2"/>
  <c r="MH47" i="2"/>
  <c r="DV47" i="2"/>
  <c r="EO47" i="2"/>
  <c r="FH47" i="2"/>
  <c r="GA47" i="2"/>
  <c r="GT47" i="2"/>
  <c r="HM47" i="2"/>
  <c r="IF47" i="2"/>
  <c r="IY47" i="2"/>
  <c r="JR47" i="2"/>
  <c r="KK47" i="2"/>
  <c r="LD47" i="2"/>
  <c r="LW47" i="2"/>
  <c r="MP47" i="2"/>
  <c r="DU47" i="2"/>
  <c r="EN47" i="2"/>
  <c r="FG47" i="2"/>
  <c r="FZ47" i="2"/>
  <c r="GS47" i="2"/>
  <c r="HL47" i="2"/>
  <c r="IE47" i="2"/>
  <c r="IX47" i="2"/>
  <c r="JQ47" i="2"/>
  <c r="KJ47" i="2"/>
  <c r="LC47" i="2"/>
  <c r="LV47" i="2"/>
  <c r="MO47" i="2"/>
  <c r="DT47" i="2"/>
  <c r="EM47" i="2"/>
  <c r="FF47" i="2"/>
  <c r="FY47" i="2"/>
  <c r="GR47" i="2"/>
  <c r="HK47" i="2"/>
  <c r="ID47" i="2"/>
  <c r="IW47" i="2"/>
  <c r="JP47" i="2"/>
  <c r="KI47" i="2"/>
  <c r="LB47" i="2"/>
  <c r="LU47" i="2"/>
  <c r="MN47" i="2"/>
  <c r="DS47" i="2"/>
  <c r="EL47" i="2"/>
  <c r="FE47" i="2"/>
  <c r="FX47" i="2"/>
  <c r="GQ47" i="2"/>
  <c r="HJ47" i="2"/>
  <c r="IC47" i="2"/>
  <c r="IV47" i="2"/>
  <c r="JO47" i="2"/>
  <c r="KH47" i="2"/>
  <c r="LA47" i="2"/>
  <c r="LT47" i="2"/>
  <c r="MM47" i="2"/>
  <c r="DR47" i="2"/>
  <c r="EK47" i="2"/>
  <c r="FD47" i="2"/>
  <c r="FW47" i="2"/>
  <c r="GP47" i="2"/>
  <c r="HI47" i="2"/>
  <c r="IB47" i="2"/>
  <c r="IU47" i="2"/>
  <c r="JN47" i="2"/>
  <c r="KG47" i="2"/>
  <c r="KZ47" i="2"/>
  <c r="LS47" i="2"/>
  <c r="ML47" i="2"/>
  <c r="DQ47" i="2"/>
  <c r="EJ47" i="2"/>
  <c r="FC47" i="2"/>
  <c r="FV47" i="2"/>
  <c r="GO47" i="2"/>
  <c r="HH47" i="2"/>
  <c r="IA47" i="2"/>
  <c r="IT47" i="2"/>
  <c r="JM47" i="2"/>
  <c r="KF47" i="2"/>
  <c r="KY47" i="2"/>
  <c r="LR47" i="2"/>
  <c r="MK47" i="2"/>
  <c r="DP47" i="2"/>
  <c r="EI47" i="2"/>
  <c r="FB47" i="2"/>
  <c r="FU47" i="2"/>
  <c r="GN47" i="2"/>
  <c r="HG47" i="2"/>
  <c r="HZ47" i="2"/>
  <c r="IS47" i="2"/>
  <c r="JL47" i="2"/>
  <c r="KE47" i="2"/>
  <c r="KX47" i="2"/>
  <c r="LQ47" i="2"/>
  <c r="MJ47" i="2"/>
  <c r="DO47" i="2"/>
  <c r="EH47" i="2"/>
  <c r="FA47" i="2"/>
  <c r="FT47" i="2"/>
  <c r="GM47" i="2"/>
  <c r="HF47" i="2"/>
  <c r="HY47" i="2"/>
  <c r="IR47" i="2"/>
  <c r="JK47" i="2"/>
  <c r="KD47" i="2"/>
  <c r="KW47" i="2"/>
  <c r="LP47" i="2"/>
  <c r="MI47" i="2"/>
  <c r="MB47" i="2"/>
  <c r="AW47" i="2"/>
  <c r="DK48" i="2"/>
  <c r="ED48" i="2"/>
  <c r="EW48" i="2"/>
  <c r="FP48" i="2"/>
  <c r="GI48" i="2"/>
  <c r="HB48" i="2"/>
  <c r="HU48" i="2"/>
  <c r="IN48" i="2"/>
  <c r="JG48" i="2"/>
  <c r="JZ48" i="2"/>
  <c r="KS48" i="2"/>
  <c r="LL48" i="2"/>
  <c r="ME48" i="2"/>
  <c r="CS48" i="2"/>
  <c r="DL48" i="2"/>
  <c r="EE48" i="2"/>
  <c r="EX48" i="2"/>
  <c r="FQ48" i="2"/>
  <c r="GJ48" i="2"/>
  <c r="HC48" i="2"/>
  <c r="HV48" i="2"/>
  <c r="IO48" i="2"/>
  <c r="JH48" i="2"/>
  <c r="KA48" i="2"/>
  <c r="KT48" i="2"/>
  <c r="LM48" i="2"/>
  <c r="MF48" i="2"/>
  <c r="CT48" i="2"/>
  <c r="DM48" i="2"/>
  <c r="EF48" i="2"/>
  <c r="EY48" i="2"/>
  <c r="FR48" i="2"/>
  <c r="GK48" i="2"/>
  <c r="HD48" i="2"/>
  <c r="HW48" i="2"/>
  <c r="IP48" i="2"/>
  <c r="JI48" i="2"/>
  <c r="KB48" i="2"/>
  <c r="KU48" i="2"/>
  <c r="LN48" i="2"/>
  <c r="MG48" i="2"/>
  <c r="CU48" i="2"/>
  <c r="DN48" i="2"/>
  <c r="EG48" i="2"/>
  <c r="EZ48" i="2"/>
  <c r="FS48" i="2"/>
  <c r="GL48" i="2"/>
  <c r="HE48" i="2"/>
  <c r="HX48" i="2"/>
  <c r="IQ48" i="2"/>
  <c r="JJ48" i="2"/>
  <c r="KC48" i="2"/>
  <c r="KV48" i="2"/>
  <c r="LO48" i="2"/>
  <c r="MH48" i="2"/>
  <c r="CV48" i="2"/>
  <c r="CW48" i="2"/>
  <c r="CX48" i="2"/>
  <c r="CY48" i="2"/>
  <c r="CZ48" i="2"/>
  <c r="DA48" i="2"/>
  <c r="DB48" i="2"/>
  <c r="DC48" i="2"/>
  <c r="DV48" i="2"/>
  <c r="EO48" i="2"/>
  <c r="FH48" i="2"/>
  <c r="GA48" i="2"/>
  <c r="GT48" i="2"/>
  <c r="HM48" i="2"/>
  <c r="IF48" i="2"/>
  <c r="IY48" i="2"/>
  <c r="JR48" i="2"/>
  <c r="KK48" i="2"/>
  <c r="LD48" i="2"/>
  <c r="LW48" i="2"/>
  <c r="MP48" i="2"/>
  <c r="DU48" i="2"/>
  <c r="EN48" i="2"/>
  <c r="FG48" i="2"/>
  <c r="FZ48" i="2"/>
  <c r="GS48" i="2"/>
  <c r="HL48" i="2"/>
  <c r="IE48" i="2"/>
  <c r="IX48" i="2"/>
  <c r="JQ48" i="2"/>
  <c r="KJ48" i="2"/>
  <c r="LC48" i="2"/>
  <c r="LV48" i="2"/>
  <c r="MO48" i="2"/>
  <c r="DT48" i="2"/>
  <c r="EM48" i="2"/>
  <c r="FF48" i="2"/>
  <c r="FY48" i="2"/>
  <c r="GR48" i="2"/>
  <c r="HK48" i="2"/>
  <c r="ID48" i="2"/>
  <c r="IW48" i="2"/>
  <c r="JP48" i="2"/>
  <c r="KI48" i="2"/>
  <c r="LB48" i="2"/>
  <c r="LU48" i="2"/>
  <c r="MN48" i="2"/>
  <c r="DS48" i="2"/>
  <c r="EL48" i="2"/>
  <c r="FE48" i="2"/>
  <c r="FX48" i="2"/>
  <c r="GQ48" i="2"/>
  <c r="HJ48" i="2"/>
  <c r="IC48" i="2"/>
  <c r="IV48" i="2"/>
  <c r="JO48" i="2"/>
  <c r="KH48" i="2"/>
  <c r="LA48" i="2"/>
  <c r="LT48" i="2"/>
  <c r="MM48" i="2"/>
  <c r="DR48" i="2"/>
  <c r="EK48" i="2"/>
  <c r="FD48" i="2"/>
  <c r="FW48" i="2"/>
  <c r="GP48" i="2"/>
  <c r="HI48" i="2"/>
  <c r="IB48" i="2"/>
  <c r="IU48" i="2"/>
  <c r="JN48" i="2"/>
  <c r="KG48" i="2"/>
  <c r="KZ48" i="2"/>
  <c r="LS48" i="2"/>
  <c r="ML48" i="2"/>
  <c r="DQ48" i="2"/>
  <c r="EJ48" i="2"/>
  <c r="FC48" i="2"/>
  <c r="FV48" i="2"/>
  <c r="GO48" i="2"/>
  <c r="HH48" i="2"/>
  <c r="IA48" i="2"/>
  <c r="IT48" i="2"/>
  <c r="JM48" i="2"/>
  <c r="KF48" i="2"/>
  <c r="KY48" i="2"/>
  <c r="LR48" i="2"/>
  <c r="MK48" i="2"/>
  <c r="DP48" i="2"/>
  <c r="EI48" i="2"/>
  <c r="FB48" i="2"/>
  <c r="FU48" i="2"/>
  <c r="GN48" i="2"/>
  <c r="HG48" i="2"/>
  <c r="HZ48" i="2"/>
  <c r="IS48" i="2"/>
  <c r="JL48" i="2"/>
  <c r="KE48" i="2"/>
  <c r="KX48" i="2"/>
  <c r="LQ48" i="2"/>
  <c r="MJ48" i="2"/>
  <c r="DO48" i="2"/>
  <c r="EH48" i="2"/>
  <c r="FA48" i="2"/>
  <c r="FT48" i="2"/>
  <c r="GM48" i="2"/>
  <c r="HF48" i="2"/>
  <c r="HY48" i="2"/>
  <c r="IR48" i="2"/>
  <c r="JK48" i="2"/>
  <c r="KD48" i="2"/>
  <c r="KW48" i="2"/>
  <c r="LP48" i="2"/>
  <c r="MI48" i="2"/>
  <c r="MB48" i="2"/>
  <c r="AW48" i="2"/>
  <c r="DK49" i="2"/>
  <c r="ED49" i="2"/>
  <c r="EW49" i="2"/>
  <c r="FP49" i="2"/>
  <c r="GI49" i="2"/>
  <c r="HB49" i="2"/>
  <c r="HU49" i="2"/>
  <c r="IN49" i="2"/>
  <c r="JG49" i="2"/>
  <c r="JZ49" i="2"/>
  <c r="KS49" i="2"/>
  <c r="LL49" i="2"/>
  <c r="ME49" i="2"/>
  <c r="DL49" i="2"/>
  <c r="EE49" i="2"/>
  <c r="EX49" i="2"/>
  <c r="FQ49" i="2"/>
  <c r="GJ49" i="2"/>
  <c r="HC49" i="2"/>
  <c r="HV49" i="2"/>
  <c r="IO49" i="2"/>
  <c r="JH49" i="2"/>
  <c r="KA49" i="2"/>
  <c r="KT49" i="2"/>
  <c r="LM49" i="2"/>
  <c r="MF49" i="2"/>
  <c r="DM49" i="2"/>
  <c r="EF49" i="2"/>
  <c r="EY49" i="2"/>
  <c r="FR49" i="2"/>
  <c r="GK49" i="2"/>
  <c r="HD49" i="2"/>
  <c r="HW49" i="2"/>
  <c r="IP49" i="2"/>
  <c r="JI49" i="2"/>
  <c r="KB49" i="2"/>
  <c r="KU49" i="2"/>
  <c r="LN49" i="2"/>
  <c r="MG49" i="2"/>
  <c r="CU49" i="2"/>
  <c r="DN49" i="2"/>
  <c r="EG49" i="2"/>
  <c r="EZ49" i="2"/>
  <c r="FS49" i="2"/>
  <c r="GL49" i="2"/>
  <c r="HE49" i="2"/>
  <c r="HX49" i="2"/>
  <c r="IQ49" i="2"/>
  <c r="JJ49" i="2"/>
  <c r="KC49" i="2"/>
  <c r="KV49" i="2"/>
  <c r="LO49" i="2"/>
  <c r="MH49" i="2"/>
  <c r="DV49" i="2"/>
  <c r="EO49" i="2"/>
  <c r="FH49" i="2"/>
  <c r="GA49" i="2"/>
  <c r="GT49" i="2"/>
  <c r="HM49" i="2"/>
  <c r="IF49" i="2"/>
  <c r="IY49" i="2"/>
  <c r="JR49" i="2"/>
  <c r="KK49" i="2"/>
  <c r="LD49" i="2"/>
  <c r="LW49" i="2"/>
  <c r="MP49" i="2"/>
  <c r="DU49" i="2"/>
  <c r="EN49" i="2"/>
  <c r="FG49" i="2"/>
  <c r="FZ49" i="2"/>
  <c r="GS49" i="2"/>
  <c r="HL49" i="2"/>
  <c r="IE49" i="2"/>
  <c r="IX49" i="2"/>
  <c r="JQ49" i="2"/>
  <c r="KJ49" i="2"/>
  <c r="LC49" i="2"/>
  <c r="LV49" i="2"/>
  <c r="MO49" i="2"/>
  <c r="DT49" i="2"/>
  <c r="EM49" i="2"/>
  <c r="FF49" i="2"/>
  <c r="FY49" i="2"/>
  <c r="GR49" i="2"/>
  <c r="HK49" i="2"/>
  <c r="ID49" i="2"/>
  <c r="IW49" i="2"/>
  <c r="JP49" i="2"/>
  <c r="KI49" i="2"/>
  <c r="LB49" i="2"/>
  <c r="LU49" i="2"/>
  <c r="MN49" i="2"/>
  <c r="CZ49" i="2"/>
  <c r="DS49" i="2"/>
  <c r="EL49" i="2"/>
  <c r="FE49" i="2"/>
  <c r="FX49" i="2"/>
  <c r="GQ49" i="2"/>
  <c r="HJ49" i="2"/>
  <c r="IC49" i="2"/>
  <c r="IV49" i="2"/>
  <c r="JO49" i="2"/>
  <c r="KH49" i="2"/>
  <c r="LA49" i="2"/>
  <c r="LT49" i="2"/>
  <c r="MM49" i="2"/>
  <c r="DR49" i="2"/>
  <c r="EK49" i="2"/>
  <c r="FD49" i="2"/>
  <c r="FW49" i="2"/>
  <c r="GP49" i="2"/>
  <c r="HI49" i="2"/>
  <c r="IB49" i="2"/>
  <c r="IU49" i="2"/>
  <c r="JN49" i="2"/>
  <c r="KG49" i="2"/>
  <c r="KZ49" i="2"/>
  <c r="LS49" i="2"/>
  <c r="ML49" i="2"/>
  <c r="DQ49" i="2"/>
  <c r="EJ49" i="2"/>
  <c r="FC49" i="2"/>
  <c r="FV49" i="2"/>
  <c r="GO49" i="2"/>
  <c r="HH49" i="2"/>
  <c r="IA49" i="2"/>
  <c r="IT49" i="2"/>
  <c r="JM49" i="2"/>
  <c r="KF49" i="2"/>
  <c r="KY49" i="2"/>
  <c r="LR49" i="2"/>
  <c r="MK49" i="2"/>
  <c r="DP49" i="2"/>
  <c r="EI49" i="2"/>
  <c r="FB49" i="2"/>
  <c r="FU49" i="2"/>
  <c r="GN49" i="2"/>
  <c r="HG49" i="2"/>
  <c r="HZ49" i="2"/>
  <c r="IS49" i="2"/>
  <c r="JL49" i="2"/>
  <c r="KE49" i="2"/>
  <c r="KX49" i="2"/>
  <c r="LQ49" i="2"/>
  <c r="MJ49" i="2"/>
  <c r="DO49" i="2"/>
  <c r="EH49" i="2"/>
  <c r="FA49" i="2"/>
  <c r="FT49" i="2"/>
  <c r="GM49" i="2"/>
  <c r="HF49" i="2"/>
  <c r="HY49" i="2"/>
  <c r="IR49" i="2"/>
  <c r="JK49" i="2"/>
  <c r="KD49" i="2"/>
  <c r="KW49" i="2"/>
  <c r="LP49" i="2"/>
  <c r="MI49" i="2"/>
  <c r="MB49" i="2"/>
  <c r="AW49" i="2"/>
  <c r="DK50" i="2"/>
  <c r="ED50" i="2"/>
  <c r="EW50" i="2"/>
  <c r="FP50" i="2"/>
  <c r="GI50" i="2"/>
  <c r="HB50" i="2"/>
  <c r="HU50" i="2"/>
  <c r="IN50" i="2"/>
  <c r="JG50" i="2"/>
  <c r="JZ50" i="2"/>
  <c r="KS50" i="2"/>
  <c r="LL50" i="2"/>
  <c r="ME50" i="2"/>
  <c r="CS50" i="2"/>
  <c r="DL50" i="2"/>
  <c r="EE50" i="2"/>
  <c r="EX50" i="2"/>
  <c r="FQ50" i="2"/>
  <c r="GJ50" i="2"/>
  <c r="HC50" i="2"/>
  <c r="HV50" i="2"/>
  <c r="IO50" i="2"/>
  <c r="JH50" i="2"/>
  <c r="KA50" i="2"/>
  <c r="KT50" i="2"/>
  <c r="LM50" i="2"/>
  <c r="MF50" i="2"/>
  <c r="CT50" i="2"/>
  <c r="DM50" i="2"/>
  <c r="EF50" i="2"/>
  <c r="EY50" i="2"/>
  <c r="FR50" i="2"/>
  <c r="GK50" i="2"/>
  <c r="HD50" i="2"/>
  <c r="HW50" i="2"/>
  <c r="IP50" i="2"/>
  <c r="JI50" i="2"/>
  <c r="KB50" i="2"/>
  <c r="KU50" i="2"/>
  <c r="LN50" i="2"/>
  <c r="MG50" i="2"/>
  <c r="CU50" i="2"/>
  <c r="DN50" i="2"/>
  <c r="EG50" i="2"/>
  <c r="EZ50" i="2"/>
  <c r="FS50" i="2"/>
  <c r="GL50" i="2"/>
  <c r="HE50" i="2"/>
  <c r="HX50" i="2"/>
  <c r="IQ50" i="2"/>
  <c r="JJ50" i="2"/>
  <c r="KC50" i="2"/>
  <c r="KV50" i="2"/>
  <c r="LO50" i="2"/>
  <c r="MH50" i="2"/>
  <c r="DC50" i="2"/>
  <c r="DV50" i="2"/>
  <c r="EO50" i="2"/>
  <c r="FH50" i="2"/>
  <c r="GA50" i="2"/>
  <c r="GT50" i="2"/>
  <c r="HM50" i="2"/>
  <c r="IF50" i="2"/>
  <c r="IY50" i="2"/>
  <c r="JR50" i="2"/>
  <c r="KK50" i="2"/>
  <c r="LD50" i="2"/>
  <c r="LW50" i="2"/>
  <c r="MP50" i="2"/>
  <c r="DB50" i="2"/>
  <c r="DU50" i="2"/>
  <c r="EN50" i="2"/>
  <c r="FG50" i="2"/>
  <c r="FZ50" i="2"/>
  <c r="GS50" i="2"/>
  <c r="HL50" i="2"/>
  <c r="IE50" i="2"/>
  <c r="IX50" i="2"/>
  <c r="JQ50" i="2"/>
  <c r="KJ50" i="2"/>
  <c r="LC50" i="2"/>
  <c r="LV50" i="2"/>
  <c r="MO50" i="2"/>
  <c r="DA50" i="2"/>
  <c r="DT50" i="2"/>
  <c r="EM50" i="2"/>
  <c r="FF50" i="2"/>
  <c r="FY50" i="2"/>
  <c r="GR50" i="2"/>
  <c r="HK50" i="2"/>
  <c r="ID50" i="2"/>
  <c r="IW50" i="2"/>
  <c r="JP50" i="2"/>
  <c r="KI50" i="2"/>
  <c r="LB50" i="2"/>
  <c r="LU50" i="2"/>
  <c r="MN50" i="2"/>
  <c r="CZ50" i="2"/>
  <c r="DS50" i="2"/>
  <c r="EL50" i="2"/>
  <c r="FE50" i="2"/>
  <c r="FX50" i="2"/>
  <c r="GQ50" i="2"/>
  <c r="HJ50" i="2"/>
  <c r="IC50" i="2"/>
  <c r="IV50" i="2"/>
  <c r="JO50" i="2"/>
  <c r="KH50" i="2"/>
  <c r="LA50" i="2"/>
  <c r="LT50" i="2"/>
  <c r="MM50" i="2"/>
  <c r="CY50" i="2"/>
  <c r="DR50" i="2"/>
  <c r="EK50" i="2"/>
  <c r="FD50" i="2"/>
  <c r="FW50" i="2"/>
  <c r="GP50" i="2"/>
  <c r="HI50" i="2"/>
  <c r="IB50" i="2"/>
  <c r="IU50" i="2"/>
  <c r="JN50" i="2"/>
  <c r="KG50" i="2"/>
  <c r="KZ50" i="2"/>
  <c r="LS50" i="2"/>
  <c r="ML50" i="2"/>
  <c r="CX50" i="2"/>
  <c r="DQ50" i="2"/>
  <c r="EJ50" i="2"/>
  <c r="FC50" i="2"/>
  <c r="FV50" i="2"/>
  <c r="GO50" i="2"/>
  <c r="HH50" i="2"/>
  <c r="IA50" i="2"/>
  <c r="IT50" i="2"/>
  <c r="JM50" i="2"/>
  <c r="KF50" i="2"/>
  <c r="KY50" i="2"/>
  <c r="LR50" i="2"/>
  <c r="MK50" i="2"/>
  <c r="CW50" i="2"/>
  <c r="DP50" i="2"/>
  <c r="EI50" i="2"/>
  <c r="FB50" i="2"/>
  <c r="FU50" i="2"/>
  <c r="GN50" i="2"/>
  <c r="HG50" i="2"/>
  <c r="HZ50" i="2"/>
  <c r="IS50" i="2"/>
  <c r="JL50" i="2"/>
  <c r="KE50" i="2"/>
  <c r="KX50" i="2"/>
  <c r="LQ50" i="2"/>
  <c r="MJ50" i="2"/>
  <c r="CV50" i="2"/>
  <c r="DO50" i="2"/>
  <c r="EH50" i="2"/>
  <c r="FA50" i="2"/>
  <c r="FT50" i="2"/>
  <c r="GM50" i="2"/>
  <c r="HF50" i="2"/>
  <c r="HY50" i="2"/>
  <c r="IR50" i="2"/>
  <c r="JK50" i="2"/>
  <c r="KD50" i="2"/>
  <c r="KW50" i="2"/>
  <c r="LP50" i="2"/>
  <c r="MI50" i="2"/>
  <c r="MB50" i="2"/>
  <c r="AW50" i="2"/>
  <c r="DK52" i="2"/>
  <c r="ED52" i="2"/>
  <c r="EW52" i="2"/>
  <c r="FP52" i="2"/>
  <c r="GI52" i="2"/>
  <c r="HB52" i="2"/>
  <c r="HU52" i="2"/>
  <c r="IN52" i="2"/>
  <c r="JG52" i="2"/>
  <c r="JZ52" i="2"/>
  <c r="KS52" i="2"/>
  <c r="LL52" i="2"/>
  <c r="ME52" i="2"/>
  <c r="DL52" i="2"/>
  <c r="EE52" i="2"/>
  <c r="EX52" i="2"/>
  <c r="FQ52" i="2"/>
  <c r="GJ52" i="2"/>
  <c r="HC52" i="2"/>
  <c r="HV52" i="2"/>
  <c r="IO52" i="2"/>
  <c r="JH52" i="2"/>
  <c r="KA52" i="2"/>
  <c r="KT52" i="2"/>
  <c r="LM52" i="2"/>
  <c r="MF52" i="2"/>
  <c r="DM52" i="2"/>
  <c r="EF52" i="2"/>
  <c r="EY52" i="2"/>
  <c r="FR52" i="2"/>
  <c r="GK52" i="2"/>
  <c r="HD52" i="2"/>
  <c r="HW52" i="2"/>
  <c r="IP52" i="2"/>
  <c r="JI52" i="2"/>
  <c r="KB52" i="2"/>
  <c r="KU52" i="2"/>
  <c r="LN52" i="2"/>
  <c r="MG52" i="2"/>
  <c r="DN52" i="2"/>
  <c r="EG52" i="2"/>
  <c r="EZ52" i="2"/>
  <c r="FS52" i="2"/>
  <c r="GL52" i="2"/>
  <c r="HE52" i="2"/>
  <c r="HX52" i="2"/>
  <c r="IQ52" i="2"/>
  <c r="JJ52" i="2"/>
  <c r="KC52" i="2"/>
  <c r="KV52" i="2"/>
  <c r="LO52" i="2"/>
  <c r="MH52" i="2"/>
  <c r="DV52" i="2"/>
  <c r="EO52" i="2"/>
  <c r="FH52" i="2"/>
  <c r="GA52" i="2"/>
  <c r="GT52" i="2"/>
  <c r="HM52" i="2"/>
  <c r="IF52" i="2"/>
  <c r="IY52" i="2"/>
  <c r="JR52" i="2"/>
  <c r="KK52" i="2"/>
  <c r="LD52" i="2"/>
  <c r="LW52" i="2"/>
  <c r="MP52" i="2"/>
  <c r="DU52" i="2"/>
  <c r="EN52" i="2"/>
  <c r="FG52" i="2"/>
  <c r="FZ52" i="2"/>
  <c r="GS52" i="2"/>
  <c r="HL52" i="2"/>
  <c r="IE52" i="2"/>
  <c r="IX52" i="2"/>
  <c r="JQ52" i="2"/>
  <c r="KJ52" i="2"/>
  <c r="LC52" i="2"/>
  <c r="LV52" i="2"/>
  <c r="MO52" i="2"/>
  <c r="DT52" i="2"/>
  <c r="EM52" i="2"/>
  <c r="FF52" i="2"/>
  <c r="FY52" i="2"/>
  <c r="GR52" i="2"/>
  <c r="HK52" i="2"/>
  <c r="ID52" i="2"/>
  <c r="IW52" i="2"/>
  <c r="JP52" i="2"/>
  <c r="KI52" i="2"/>
  <c r="LB52" i="2"/>
  <c r="LU52" i="2"/>
  <c r="MN52" i="2"/>
  <c r="DS52" i="2"/>
  <c r="EL52" i="2"/>
  <c r="FE52" i="2"/>
  <c r="FX52" i="2"/>
  <c r="GQ52" i="2"/>
  <c r="HJ52" i="2"/>
  <c r="IC52" i="2"/>
  <c r="IV52" i="2"/>
  <c r="JO52" i="2"/>
  <c r="KH52" i="2"/>
  <c r="LA52" i="2"/>
  <c r="LT52" i="2"/>
  <c r="MM52" i="2"/>
  <c r="DR52" i="2"/>
  <c r="EK52" i="2"/>
  <c r="FD52" i="2"/>
  <c r="FW52" i="2"/>
  <c r="GP52" i="2"/>
  <c r="HI52" i="2"/>
  <c r="IB52" i="2"/>
  <c r="IU52" i="2"/>
  <c r="JN52" i="2"/>
  <c r="KG52" i="2"/>
  <c r="KZ52" i="2"/>
  <c r="LS52" i="2"/>
  <c r="ML52" i="2"/>
  <c r="DQ52" i="2"/>
  <c r="EJ52" i="2"/>
  <c r="FC52" i="2"/>
  <c r="FV52" i="2"/>
  <c r="GO52" i="2"/>
  <c r="HH52" i="2"/>
  <c r="IA52" i="2"/>
  <c r="IT52" i="2"/>
  <c r="JM52" i="2"/>
  <c r="KF52" i="2"/>
  <c r="KY52" i="2"/>
  <c r="LR52" i="2"/>
  <c r="MK52" i="2"/>
  <c r="DP52" i="2"/>
  <c r="EI52" i="2"/>
  <c r="FB52" i="2"/>
  <c r="FU52" i="2"/>
  <c r="GN52" i="2"/>
  <c r="HG52" i="2"/>
  <c r="HZ52" i="2"/>
  <c r="IS52" i="2"/>
  <c r="JL52" i="2"/>
  <c r="KE52" i="2"/>
  <c r="KX52" i="2"/>
  <c r="LQ52" i="2"/>
  <c r="MJ52" i="2"/>
  <c r="DO52" i="2"/>
  <c r="EH52" i="2"/>
  <c r="FA52" i="2"/>
  <c r="FT52" i="2"/>
  <c r="GM52" i="2"/>
  <c r="HF52" i="2"/>
  <c r="HY52" i="2"/>
  <c r="IR52" i="2"/>
  <c r="JK52" i="2"/>
  <c r="KD52" i="2"/>
  <c r="KW52" i="2"/>
  <c r="LP52" i="2"/>
  <c r="MI52" i="2"/>
  <c r="MB52" i="2"/>
  <c r="AW52" i="2"/>
  <c r="DK51" i="2"/>
  <c r="ED51" i="2"/>
  <c r="EW51" i="2"/>
  <c r="FP51" i="2"/>
  <c r="GI51" i="2"/>
  <c r="HB51" i="2"/>
  <c r="HU51" i="2"/>
  <c r="IN51" i="2"/>
  <c r="JG51" i="2"/>
  <c r="JZ51" i="2"/>
  <c r="KS51" i="2"/>
  <c r="LL51" i="2"/>
  <c r="ME51" i="2"/>
  <c r="DL51" i="2"/>
  <c r="EE51" i="2"/>
  <c r="EX51" i="2"/>
  <c r="FQ51" i="2"/>
  <c r="GJ51" i="2"/>
  <c r="HC51" i="2"/>
  <c r="HV51" i="2"/>
  <c r="IO51" i="2"/>
  <c r="JH51" i="2"/>
  <c r="KA51" i="2"/>
  <c r="KT51" i="2"/>
  <c r="LM51" i="2"/>
  <c r="MF51" i="2"/>
  <c r="DM51" i="2"/>
  <c r="EF51" i="2"/>
  <c r="EY51" i="2"/>
  <c r="FR51" i="2"/>
  <c r="GK51" i="2"/>
  <c r="HD51" i="2"/>
  <c r="HW51" i="2"/>
  <c r="IP51" i="2"/>
  <c r="JI51" i="2"/>
  <c r="KB51" i="2"/>
  <c r="KU51" i="2"/>
  <c r="LN51" i="2"/>
  <c r="MG51" i="2"/>
  <c r="DN51" i="2"/>
  <c r="EG51" i="2"/>
  <c r="EZ51" i="2"/>
  <c r="FS51" i="2"/>
  <c r="GL51" i="2"/>
  <c r="HE51" i="2"/>
  <c r="HX51" i="2"/>
  <c r="IQ51" i="2"/>
  <c r="JJ51" i="2"/>
  <c r="KC51" i="2"/>
  <c r="KV51" i="2"/>
  <c r="LO51" i="2"/>
  <c r="MH51" i="2"/>
  <c r="DV51" i="2"/>
  <c r="EO51" i="2"/>
  <c r="FH51" i="2"/>
  <c r="GA51" i="2"/>
  <c r="GT51" i="2"/>
  <c r="HM51" i="2"/>
  <c r="IF51" i="2"/>
  <c r="IY51" i="2"/>
  <c r="JR51" i="2"/>
  <c r="KK51" i="2"/>
  <c r="LD51" i="2"/>
  <c r="LW51" i="2"/>
  <c r="MP51" i="2"/>
  <c r="DU51" i="2"/>
  <c r="EN51" i="2"/>
  <c r="FG51" i="2"/>
  <c r="FZ51" i="2"/>
  <c r="GS51" i="2"/>
  <c r="HL51" i="2"/>
  <c r="IE51" i="2"/>
  <c r="IX51" i="2"/>
  <c r="JQ51" i="2"/>
  <c r="KJ51" i="2"/>
  <c r="LC51" i="2"/>
  <c r="LV51" i="2"/>
  <c r="MO51" i="2"/>
  <c r="DT51" i="2"/>
  <c r="EM51" i="2"/>
  <c r="FF51" i="2"/>
  <c r="FY51" i="2"/>
  <c r="GR51" i="2"/>
  <c r="HK51" i="2"/>
  <c r="ID51" i="2"/>
  <c r="IW51" i="2"/>
  <c r="JP51" i="2"/>
  <c r="KI51" i="2"/>
  <c r="LB51" i="2"/>
  <c r="LU51" i="2"/>
  <c r="MN51" i="2"/>
  <c r="DS51" i="2"/>
  <c r="EL51" i="2"/>
  <c r="FE51" i="2"/>
  <c r="FX51" i="2"/>
  <c r="GQ51" i="2"/>
  <c r="HJ51" i="2"/>
  <c r="IC51" i="2"/>
  <c r="IV51" i="2"/>
  <c r="JO51" i="2"/>
  <c r="KH51" i="2"/>
  <c r="LA51" i="2"/>
  <c r="LT51" i="2"/>
  <c r="MM51" i="2"/>
  <c r="DR51" i="2"/>
  <c r="EK51" i="2"/>
  <c r="FD51" i="2"/>
  <c r="FW51" i="2"/>
  <c r="GP51" i="2"/>
  <c r="HI51" i="2"/>
  <c r="IB51" i="2"/>
  <c r="IU51" i="2"/>
  <c r="JN51" i="2"/>
  <c r="KG51" i="2"/>
  <c r="KZ51" i="2"/>
  <c r="LS51" i="2"/>
  <c r="ML51" i="2"/>
  <c r="DQ51" i="2"/>
  <c r="EJ51" i="2"/>
  <c r="FC51" i="2"/>
  <c r="FV51" i="2"/>
  <c r="GO51" i="2"/>
  <c r="HH51" i="2"/>
  <c r="IA51" i="2"/>
  <c r="IT51" i="2"/>
  <c r="JM51" i="2"/>
  <c r="KF51" i="2"/>
  <c r="KY51" i="2"/>
  <c r="LR51" i="2"/>
  <c r="MK51" i="2"/>
  <c r="DP51" i="2"/>
  <c r="EI51" i="2"/>
  <c r="FB51" i="2"/>
  <c r="FU51" i="2"/>
  <c r="GN51" i="2"/>
  <c r="HG51" i="2"/>
  <c r="HZ51" i="2"/>
  <c r="IS51" i="2"/>
  <c r="JL51" i="2"/>
  <c r="KE51" i="2"/>
  <c r="KX51" i="2"/>
  <c r="LQ51" i="2"/>
  <c r="MJ51" i="2"/>
  <c r="DO51" i="2"/>
  <c r="EH51" i="2"/>
  <c r="FA51" i="2"/>
  <c r="FT51" i="2"/>
  <c r="GM51" i="2"/>
  <c r="HF51" i="2"/>
  <c r="HY51" i="2"/>
  <c r="IR51" i="2"/>
  <c r="JK51" i="2"/>
  <c r="KD51" i="2"/>
  <c r="KW51" i="2"/>
  <c r="LP51" i="2"/>
  <c r="MI51" i="2"/>
  <c r="MB51" i="2"/>
  <c r="AW51" i="2"/>
  <c r="AW53" i="2"/>
  <c r="AW55" i="2"/>
  <c r="AW57" i="2"/>
  <c r="AW59" i="2"/>
  <c r="LI35" i="2"/>
  <c r="AU35" i="2"/>
  <c r="LI38" i="2"/>
  <c r="AU38" i="2"/>
  <c r="LI39" i="2"/>
  <c r="AU39" i="2"/>
  <c r="LI40" i="2"/>
  <c r="AU40" i="2"/>
  <c r="LI41" i="2"/>
  <c r="AU41" i="2"/>
  <c r="LI44" i="2"/>
  <c r="AU44" i="2"/>
  <c r="LI43" i="2"/>
  <c r="AU43" i="2"/>
  <c r="LI42" i="2"/>
  <c r="AU42" i="2"/>
  <c r="AU45" i="2"/>
  <c r="LI47" i="2"/>
  <c r="AU47" i="2"/>
  <c r="LI48" i="2"/>
  <c r="AU48" i="2"/>
  <c r="LI49" i="2"/>
  <c r="AU49" i="2"/>
  <c r="LI50" i="2"/>
  <c r="AU50" i="2"/>
  <c r="LI52" i="2"/>
  <c r="AU52" i="2"/>
  <c r="LI51" i="2"/>
  <c r="AU51" i="2"/>
  <c r="AU53" i="2"/>
  <c r="AU55" i="2"/>
  <c r="AU57" i="2"/>
  <c r="AU59" i="2"/>
  <c r="KP35" i="2"/>
  <c r="AS35" i="2"/>
  <c r="KP38" i="2"/>
  <c r="AS38" i="2"/>
  <c r="KP39" i="2"/>
  <c r="AS39" i="2"/>
  <c r="KP40" i="2"/>
  <c r="AS40" i="2"/>
  <c r="KP41" i="2"/>
  <c r="AS41" i="2"/>
  <c r="KP44" i="2"/>
  <c r="AS44" i="2"/>
  <c r="KP43" i="2"/>
  <c r="AS43" i="2"/>
  <c r="KP42" i="2"/>
  <c r="AS42" i="2"/>
  <c r="AS45" i="2"/>
  <c r="KP47" i="2"/>
  <c r="AS47" i="2"/>
  <c r="KP48" i="2"/>
  <c r="AS48" i="2"/>
  <c r="KP49" i="2"/>
  <c r="AS49" i="2"/>
  <c r="KP50" i="2"/>
  <c r="AS50" i="2"/>
  <c r="KP52" i="2"/>
  <c r="AS52" i="2"/>
  <c r="KP51" i="2"/>
  <c r="AS51" i="2"/>
  <c r="AS53" i="2"/>
  <c r="AS55" i="2"/>
  <c r="AS57" i="2"/>
  <c r="AS59" i="2"/>
  <c r="JW35" i="2"/>
  <c r="AQ35" i="2"/>
  <c r="JW38" i="2"/>
  <c r="AQ38" i="2"/>
  <c r="JW39" i="2"/>
  <c r="AQ39" i="2"/>
  <c r="JW40" i="2"/>
  <c r="AQ40" i="2"/>
  <c r="JW41" i="2"/>
  <c r="AQ41" i="2"/>
  <c r="JW44" i="2"/>
  <c r="AQ44" i="2"/>
  <c r="JW43" i="2"/>
  <c r="AQ43" i="2"/>
  <c r="JW42" i="2"/>
  <c r="AQ42" i="2"/>
  <c r="AQ45" i="2"/>
  <c r="JW47" i="2"/>
  <c r="AQ47" i="2"/>
  <c r="JW48" i="2"/>
  <c r="AQ48" i="2"/>
  <c r="JW49" i="2"/>
  <c r="AQ49" i="2"/>
  <c r="JW50" i="2"/>
  <c r="AQ50" i="2"/>
  <c r="JW52" i="2"/>
  <c r="AQ52" i="2"/>
  <c r="JW51" i="2"/>
  <c r="AQ51" i="2"/>
  <c r="AQ53" i="2"/>
  <c r="AQ55" i="2"/>
  <c r="AQ57" i="2"/>
  <c r="AQ59" i="2"/>
  <c r="JD35" i="2"/>
  <c r="AO35" i="2"/>
  <c r="JD38" i="2"/>
  <c r="AO38" i="2"/>
  <c r="JD39" i="2"/>
  <c r="AO39" i="2"/>
  <c r="JD40" i="2"/>
  <c r="AO40" i="2"/>
  <c r="JD41" i="2"/>
  <c r="AO41" i="2"/>
  <c r="JD44" i="2"/>
  <c r="AO44" i="2"/>
  <c r="JD43" i="2"/>
  <c r="AO43" i="2"/>
  <c r="JD42" i="2"/>
  <c r="AO42" i="2"/>
  <c r="AO45" i="2"/>
  <c r="JD47" i="2"/>
  <c r="AO47" i="2"/>
  <c r="JD48" i="2"/>
  <c r="AO48" i="2"/>
  <c r="JD49" i="2"/>
  <c r="AO49" i="2"/>
  <c r="JD50" i="2"/>
  <c r="AO50" i="2"/>
  <c r="JD52" i="2"/>
  <c r="AO52" i="2"/>
  <c r="JD51" i="2"/>
  <c r="AO51" i="2"/>
  <c r="AO53" i="2"/>
  <c r="AO55" i="2"/>
  <c r="AO57" i="2"/>
  <c r="AO59" i="2"/>
  <c r="IK35" i="2"/>
  <c r="AM35" i="2"/>
  <c r="IK38" i="2"/>
  <c r="AM38" i="2"/>
  <c r="IK39" i="2"/>
  <c r="AM39" i="2"/>
  <c r="IK40" i="2"/>
  <c r="AM40" i="2"/>
  <c r="IK41" i="2"/>
  <c r="AM41" i="2"/>
  <c r="IK44" i="2"/>
  <c r="AM44" i="2"/>
  <c r="IK43" i="2"/>
  <c r="AM43" i="2"/>
  <c r="IK42" i="2"/>
  <c r="AM42" i="2"/>
  <c r="AM45" i="2"/>
  <c r="IK47" i="2"/>
  <c r="AM47" i="2"/>
  <c r="IK48" i="2"/>
  <c r="AM48" i="2"/>
  <c r="IK49" i="2"/>
  <c r="AM49" i="2"/>
  <c r="IK50" i="2"/>
  <c r="AM50" i="2"/>
  <c r="IK52" i="2"/>
  <c r="AM52" i="2"/>
  <c r="IK51" i="2"/>
  <c r="AM51" i="2"/>
  <c r="AM53" i="2"/>
  <c r="AM55" i="2"/>
  <c r="AM57" i="2"/>
  <c r="AM59" i="2"/>
  <c r="HR35" i="2"/>
  <c r="AK35" i="2"/>
  <c r="HR38" i="2"/>
  <c r="AK38" i="2"/>
  <c r="HR39" i="2"/>
  <c r="AK39" i="2"/>
  <c r="HR40" i="2"/>
  <c r="AK40" i="2"/>
  <c r="HR41" i="2"/>
  <c r="AK41" i="2"/>
  <c r="HR44" i="2"/>
  <c r="AK44" i="2"/>
  <c r="HR43" i="2"/>
  <c r="AK43" i="2"/>
  <c r="HR42" i="2"/>
  <c r="AK42" i="2"/>
  <c r="AK45" i="2"/>
  <c r="HR47" i="2"/>
  <c r="AK47" i="2"/>
  <c r="HR48" i="2"/>
  <c r="AK48" i="2"/>
  <c r="HR49" i="2"/>
  <c r="AK49" i="2"/>
  <c r="HR50" i="2"/>
  <c r="AK50" i="2"/>
  <c r="HR52" i="2"/>
  <c r="AK52" i="2"/>
  <c r="HR51" i="2"/>
  <c r="AK51" i="2"/>
  <c r="AK53" i="2"/>
  <c r="AK55" i="2"/>
  <c r="AK57" i="2"/>
  <c r="AK59" i="2"/>
  <c r="GY35" i="2"/>
  <c r="AI35" i="2"/>
  <c r="GY38" i="2"/>
  <c r="AI38" i="2"/>
  <c r="GY39" i="2"/>
  <c r="AI39" i="2"/>
  <c r="GY40" i="2"/>
  <c r="AI40" i="2"/>
  <c r="GY41" i="2"/>
  <c r="AI41" i="2"/>
  <c r="GY44" i="2"/>
  <c r="AI44" i="2"/>
  <c r="GY43" i="2"/>
  <c r="AI43" i="2"/>
  <c r="GY42" i="2"/>
  <c r="AI42" i="2"/>
  <c r="AI45" i="2"/>
  <c r="GY47" i="2"/>
  <c r="AI47" i="2"/>
  <c r="GY48" i="2"/>
  <c r="AI48" i="2"/>
  <c r="GY49" i="2"/>
  <c r="AI49" i="2"/>
  <c r="GY50" i="2"/>
  <c r="AI50" i="2"/>
  <c r="GY52" i="2"/>
  <c r="AI52" i="2"/>
  <c r="GY51" i="2"/>
  <c r="AI51" i="2"/>
  <c r="AI53" i="2"/>
  <c r="AI55" i="2"/>
  <c r="AI57" i="2"/>
  <c r="AI59" i="2"/>
  <c r="GF35" i="2"/>
  <c r="AG35" i="2"/>
  <c r="GF38" i="2"/>
  <c r="AG38" i="2"/>
  <c r="GF39" i="2"/>
  <c r="AG39" i="2"/>
  <c r="GF40" i="2"/>
  <c r="AG40" i="2"/>
  <c r="GF41" i="2"/>
  <c r="AG41" i="2"/>
  <c r="GF44" i="2"/>
  <c r="AG44" i="2"/>
  <c r="GF43" i="2"/>
  <c r="AG43" i="2"/>
  <c r="GF42" i="2"/>
  <c r="AG42" i="2"/>
  <c r="AG45" i="2"/>
  <c r="GF47" i="2"/>
  <c r="AG47" i="2"/>
  <c r="GF48" i="2"/>
  <c r="AG48" i="2"/>
  <c r="GF49" i="2"/>
  <c r="AG49" i="2"/>
  <c r="GF50" i="2"/>
  <c r="AG50" i="2"/>
  <c r="GF52" i="2"/>
  <c r="AG52" i="2"/>
  <c r="GF51" i="2"/>
  <c r="AG51" i="2"/>
  <c r="AG53" i="2"/>
  <c r="AG55" i="2"/>
  <c r="AG57" i="2"/>
  <c r="AG59" i="2"/>
  <c r="FM35" i="2"/>
  <c r="AE35" i="2"/>
  <c r="FM38" i="2"/>
  <c r="AE38" i="2"/>
  <c r="FM39" i="2"/>
  <c r="AE39" i="2"/>
  <c r="FM40" i="2"/>
  <c r="AE40" i="2"/>
  <c r="FM41" i="2"/>
  <c r="AE41" i="2"/>
  <c r="FM44" i="2"/>
  <c r="AE44" i="2"/>
  <c r="FM43" i="2"/>
  <c r="AE43" i="2"/>
  <c r="FM42" i="2"/>
  <c r="AE42" i="2"/>
  <c r="AE45" i="2"/>
  <c r="FM47" i="2"/>
  <c r="AE47" i="2"/>
  <c r="FM48" i="2"/>
  <c r="AE48" i="2"/>
  <c r="FM49" i="2"/>
  <c r="AE49" i="2"/>
  <c r="FM50" i="2"/>
  <c r="AE50" i="2"/>
  <c r="FM52" i="2"/>
  <c r="AE52" i="2"/>
  <c r="FM51" i="2"/>
  <c r="AE51" i="2"/>
  <c r="AE53" i="2"/>
  <c r="AE55" i="2"/>
  <c r="AE57" i="2"/>
  <c r="AE59" i="2"/>
  <c r="ET35" i="2"/>
  <c r="AC35" i="2"/>
  <c r="ET38" i="2"/>
  <c r="AC38" i="2"/>
  <c r="ET39" i="2"/>
  <c r="AC39" i="2"/>
  <c r="ET40" i="2"/>
  <c r="AC40" i="2"/>
  <c r="ET41" i="2"/>
  <c r="AC41" i="2"/>
  <c r="ET44" i="2"/>
  <c r="AC44" i="2"/>
  <c r="ET43" i="2"/>
  <c r="AC43" i="2"/>
  <c r="ET42" i="2"/>
  <c r="AC42" i="2"/>
  <c r="AC45" i="2"/>
  <c r="ET47" i="2"/>
  <c r="AC47" i="2"/>
  <c r="ET48" i="2"/>
  <c r="AC48" i="2"/>
  <c r="ET49" i="2"/>
  <c r="AC49" i="2"/>
  <c r="ET50" i="2"/>
  <c r="AC50" i="2"/>
  <c r="ET52" i="2"/>
  <c r="AC52" i="2"/>
  <c r="ET51" i="2"/>
  <c r="AC51" i="2"/>
  <c r="AC53" i="2"/>
  <c r="AC55" i="2"/>
  <c r="AC57" i="2"/>
  <c r="AC59" i="2"/>
  <c r="EA35" i="2"/>
  <c r="AA35" i="2"/>
  <c r="EA38" i="2"/>
  <c r="AA38" i="2"/>
  <c r="EA39" i="2"/>
  <c r="AA39" i="2"/>
  <c r="EA40" i="2"/>
  <c r="AA40" i="2"/>
  <c r="EA41" i="2"/>
  <c r="AA41" i="2"/>
  <c r="EA44" i="2"/>
  <c r="AA44" i="2"/>
  <c r="EA43" i="2"/>
  <c r="AA43" i="2"/>
  <c r="EA42" i="2"/>
  <c r="AA42" i="2"/>
  <c r="AA45" i="2"/>
  <c r="EA47" i="2"/>
  <c r="AA47" i="2"/>
  <c r="EA48" i="2"/>
  <c r="AA48" i="2"/>
  <c r="EA49" i="2"/>
  <c r="AA49" i="2"/>
  <c r="EA50" i="2"/>
  <c r="AA50" i="2"/>
  <c r="EA52" i="2"/>
  <c r="AA52" i="2"/>
  <c r="EA51" i="2"/>
  <c r="AA51" i="2"/>
  <c r="AA53" i="2"/>
  <c r="AA55" i="2"/>
  <c r="AA57" i="2"/>
  <c r="AA59" i="2"/>
  <c r="DH35" i="2"/>
  <c r="Y35" i="2"/>
  <c r="DH38" i="2"/>
  <c r="Y38" i="2"/>
  <c r="DH39" i="2"/>
  <c r="Y39" i="2"/>
  <c r="DH40" i="2"/>
  <c r="Y40" i="2"/>
  <c r="DH41" i="2"/>
  <c r="Y41" i="2"/>
  <c r="DH44" i="2"/>
  <c r="Y44" i="2"/>
  <c r="DH43" i="2"/>
  <c r="Y43" i="2"/>
  <c r="DH42" i="2"/>
  <c r="Y42" i="2"/>
  <c r="Y45" i="2"/>
  <c r="DH47" i="2"/>
  <c r="Y47" i="2"/>
  <c r="DH48" i="2"/>
  <c r="Y48" i="2"/>
  <c r="DH49" i="2"/>
  <c r="Y49" i="2"/>
  <c r="DH50" i="2"/>
  <c r="Y50" i="2"/>
  <c r="DH52" i="2"/>
  <c r="Y52" i="2"/>
  <c r="DH51" i="2"/>
  <c r="Y51" i="2"/>
  <c r="Y53" i="2"/>
  <c r="Y55" i="2"/>
  <c r="Y57" i="2"/>
  <c r="Y59" i="2"/>
  <c r="W35" i="2"/>
  <c r="W38" i="2"/>
  <c r="W39" i="2"/>
  <c r="W40" i="2"/>
  <c r="W41" i="2"/>
  <c r="W44" i="2"/>
  <c r="W43" i="2"/>
  <c r="W42" i="2"/>
  <c r="W45" i="2"/>
  <c r="W47" i="2"/>
  <c r="W48" i="2"/>
  <c r="W49" i="2"/>
  <c r="W50" i="2"/>
  <c r="W52" i="2"/>
  <c r="W51" i="2"/>
  <c r="W53" i="2"/>
  <c r="W55" i="2"/>
  <c r="W57" i="2"/>
  <c r="W59" i="2"/>
  <c r="C207" i="2"/>
  <c r="BO3" i="2"/>
  <c r="BX3" i="2"/>
  <c r="S3" i="2"/>
  <c r="BS6" i="2"/>
  <c r="S6" i="2"/>
  <c r="BR7" i="2"/>
  <c r="BS7" i="2"/>
  <c r="BT7" i="2"/>
  <c r="S7" i="2"/>
  <c r="S8" i="2"/>
  <c r="S9" i="2"/>
  <c r="BQ12" i="2"/>
  <c r="BR12" i="2"/>
  <c r="BS12" i="2"/>
  <c r="S12" i="2"/>
  <c r="S11" i="2"/>
  <c r="S10" i="2"/>
  <c r="S13" i="2"/>
  <c r="S15" i="2"/>
  <c r="BV16" i="2"/>
  <c r="BX16" i="2"/>
  <c r="S16" i="2"/>
  <c r="BO17" i="2"/>
  <c r="BW17" i="2"/>
  <c r="BX17" i="2"/>
  <c r="S17" i="2"/>
  <c r="BQ18" i="2"/>
  <c r="S18" i="2"/>
  <c r="S20" i="2"/>
  <c r="S19" i="2"/>
  <c r="S21" i="2"/>
  <c r="S23" i="2"/>
  <c r="S25" i="2"/>
  <c r="C101" i="2"/>
  <c r="E101" i="2"/>
  <c r="C196" i="2"/>
  <c r="C208" i="2"/>
  <c r="C197" i="2"/>
  <c r="K117" i="2"/>
  <c r="Q117" i="2" a="1"/>
  <c r="K116" i="2"/>
  <c r="Q116" i="2" a="1"/>
  <c r="U35" i="2"/>
  <c r="BY45" i="2"/>
  <c r="BZ39" i="2"/>
  <c r="BZ45" i="2"/>
  <c r="CA39" i="2"/>
  <c r="CA45" i="2"/>
  <c r="CB39" i="2"/>
  <c r="CB45" i="2"/>
  <c r="CE38" i="2"/>
  <c r="CF38" i="2"/>
  <c r="CG38" i="2"/>
  <c r="CH38" i="2"/>
  <c r="CI38" i="2"/>
  <c r="CJ38" i="2"/>
  <c r="CJ39" i="2"/>
  <c r="CJ45" i="2"/>
  <c r="CI39" i="2"/>
  <c r="CI45" i="2"/>
  <c r="CH39" i="2"/>
  <c r="CH45" i="2"/>
  <c r="CG39" i="2"/>
  <c r="CG45" i="2"/>
  <c r="CC39" i="2"/>
  <c r="CD39" i="2"/>
  <c r="CE39" i="2"/>
  <c r="CF39" i="2"/>
  <c r="CF45" i="2"/>
  <c r="CE45" i="2"/>
  <c r="CD45" i="2"/>
  <c r="CC45" i="2"/>
  <c r="U45" i="2"/>
  <c r="BY53" i="2"/>
  <c r="BZ48" i="2"/>
  <c r="BZ50" i="2"/>
  <c r="BZ53" i="2"/>
  <c r="CA48" i="2"/>
  <c r="CA50" i="2"/>
  <c r="CA53" i="2"/>
  <c r="CB48" i="2"/>
  <c r="CB49" i="2"/>
  <c r="CB50" i="2"/>
  <c r="CB53" i="2"/>
  <c r="CC48" i="2"/>
  <c r="CD48" i="2"/>
  <c r="CE48" i="2"/>
  <c r="CF48" i="2"/>
  <c r="CG48" i="2"/>
  <c r="CH48" i="2"/>
  <c r="CI48" i="2"/>
  <c r="CJ48" i="2"/>
  <c r="CJ50" i="2"/>
  <c r="CJ53" i="2"/>
  <c r="CI50" i="2"/>
  <c r="CI53" i="2"/>
  <c r="CH50" i="2"/>
  <c r="CH53" i="2"/>
  <c r="CG50" i="2"/>
  <c r="CF50" i="2"/>
  <c r="CF53" i="2"/>
  <c r="CE50" i="2"/>
  <c r="CE53" i="2"/>
  <c r="CD50" i="2"/>
  <c r="CD53" i="2"/>
  <c r="CC50" i="2"/>
  <c r="CC53" i="2"/>
  <c r="U58" i="2"/>
  <c r="Q115" i="2"/>
  <c r="R116" i="2"/>
  <c r="MB45" i="2"/>
  <c r="MB53" i="2"/>
  <c r="MB55" i="2"/>
  <c r="MC55" i="2"/>
  <c r="MC47" i="2"/>
  <c r="MC48" i="2"/>
  <c r="MC49" i="2"/>
  <c r="MC50" i="2"/>
  <c r="MC51" i="2"/>
  <c r="MC52" i="2"/>
  <c r="MC53" i="2"/>
  <c r="MC38" i="2"/>
  <c r="MC39" i="2"/>
  <c r="MC40" i="2"/>
  <c r="MC41" i="2"/>
  <c r="MC42" i="2"/>
  <c r="MC43" i="2"/>
  <c r="MC44" i="2"/>
  <c r="MC45" i="2"/>
  <c r="MB6" i="2"/>
  <c r="MB7" i="2"/>
  <c r="MB8" i="2"/>
  <c r="MB9" i="2"/>
  <c r="MB12" i="2"/>
  <c r="MB11" i="2"/>
  <c r="MB10" i="2"/>
  <c r="MB13" i="2"/>
  <c r="MB15" i="2"/>
  <c r="MB16" i="2"/>
  <c r="MB17" i="2"/>
  <c r="MB18" i="2"/>
  <c r="MB20" i="2"/>
  <c r="MB19" i="2"/>
  <c r="MB21" i="2"/>
  <c r="MB23" i="2"/>
  <c r="MB3" i="2"/>
  <c r="MC23" i="2"/>
  <c r="MC15" i="2"/>
  <c r="MC16" i="2"/>
  <c r="MC17" i="2"/>
  <c r="MC18" i="2"/>
  <c r="MC19" i="2"/>
  <c r="MC20" i="2"/>
  <c r="MC21" i="2"/>
  <c r="MC6" i="2"/>
  <c r="MC7" i="2"/>
  <c r="MC8" i="2"/>
  <c r="MC9" i="2"/>
  <c r="MC10" i="2"/>
  <c r="MC11" i="2"/>
  <c r="MC12" i="2"/>
  <c r="MC13" i="2"/>
  <c r="LI45" i="2"/>
  <c r="LI53" i="2"/>
  <c r="LI55" i="2"/>
  <c r="LJ55" i="2"/>
  <c r="LJ47" i="2"/>
  <c r="LJ48" i="2"/>
  <c r="LJ49" i="2"/>
  <c r="LJ50" i="2"/>
  <c r="LJ51" i="2"/>
  <c r="LJ52" i="2"/>
  <c r="LJ53" i="2"/>
  <c r="LJ38" i="2"/>
  <c r="LJ39" i="2"/>
  <c r="LJ40" i="2"/>
  <c r="LJ41" i="2"/>
  <c r="LJ42" i="2"/>
  <c r="LJ43" i="2"/>
  <c r="LJ44" i="2"/>
  <c r="LJ45" i="2"/>
  <c r="LI6" i="2"/>
  <c r="LI7" i="2"/>
  <c r="LI8" i="2"/>
  <c r="LI9" i="2"/>
  <c r="LI12" i="2"/>
  <c r="LI11" i="2"/>
  <c r="LI10" i="2"/>
  <c r="LI13" i="2"/>
  <c r="LI15" i="2"/>
  <c r="LI16" i="2"/>
  <c r="LI17" i="2"/>
  <c r="LI18" i="2"/>
  <c r="LI20" i="2"/>
  <c r="LI19" i="2"/>
  <c r="LI21" i="2"/>
  <c r="LI23" i="2"/>
  <c r="LI3" i="2"/>
  <c r="LJ23" i="2"/>
  <c r="LJ15" i="2"/>
  <c r="LJ16" i="2"/>
  <c r="LJ17" i="2"/>
  <c r="LJ18" i="2"/>
  <c r="LJ19" i="2"/>
  <c r="LJ20" i="2"/>
  <c r="LJ21" i="2"/>
  <c r="LJ6" i="2"/>
  <c r="LJ7" i="2"/>
  <c r="LJ8" i="2"/>
  <c r="LJ9" i="2"/>
  <c r="LJ10" i="2"/>
  <c r="LJ11" i="2"/>
  <c r="LJ12" i="2"/>
  <c r="LJ13" i="2"/>
  <c r="KP45" i="2"/>
  <c r="KP53" i="2"/>
  <c r="KP55" i="2"/>
  <c r="KQ55" i="2"/>
  <c r="KQ47" i="2"/>
  <c r="KQ48" i="2"/>
  <c r="KQ49" i="2"/>
  <c r="KQ50" i="2"/>
  <c r="KQ51" i="2"/>
  <c r="KQ52" i="2"/>
  <c r="KQ53" i="2"/>
  <c r="KQ38" i="2"/>
  <c r="KQ39" i="2"/>
  <c r="KQ40" i="2"/>
  <c r="KQ41" i="2"/>
  <c r="KQ42" i="2"/>
  <c r="KQ43" i="2"/>
  <c r="KQ44" i="2"/>
  <c r="KQ45" i="2"/>
  <c r="KP6" i="2"/>
  <c r="KP7" i="2"/>
  <c r="KP8" i="2"/>
  <c r="KP9" i="2"/>
  <c r="KP12" i="2"/>
  <c r="KP11" i="2"/>
  <c r="KP10" i="2"/>
  <c r="KP13" i="2"/>
  <c r="KP15" i="2"/>
  <c r="KP16" i="2"/>
  <c r="KP17" i="2"/>
  <c r="KP18" i="2"/>
  <c r="KP20" i="2"/>
  <c r="KP19" i="2"/>
  <c r="KP21" i="2"/>
  <c r="KP23" i="2"/>
  <c r="KP3" i="2"/>
  <c r="KQ23" i="2"/>
  <c r="KQ15" i="2"/>
  <c r="KQ16" i="2"/>
  <c r="KQ17" i="2"/>
  <c r="KQ18" i="2"/>
  <c r="KQ19" i="2"/>
  <c r="KQ20" i="2"/>
  <c r="KQ21" i="2"/>
  <c r="KQ6" i="2"/>
  <c r="KQ7" i="2"/>
  <c r="KQ8" i="2"/>
  <c r="KQ9" i="2"/>
  <c r="KQ10" i="2"/>
  <c r="KQ11" i="2"/>
  <c r="KQ12" i="2"/>
  <c r="KQ13" i="2"/>
  <c r="JW45" i="2"/>
  <c r="JW53" i="2"/>
  <c r="JW55" i="2"/>
  <c r="JX55" i="2"/>
  <c r="JX47" i="2"/>
  <c r="JX48" i="2"/>
  <c r="JX49" i="2"/>
  <c r="JX50" i="2"/>
  <c r="JX51" i="2"/>
  <c r="JX52" i="2"/>
  <c r="JX53" i="2"/>
  <c r="JX38" i="2"/>
  <c r="JX39" i="2"/>
  <c r="JX40" i="2"/>
  <c r="JX41" i="2"/>
  <c r="JX42" i="2"/>
  <c r="JX43" i="2"/>
  <c r="JX44" i="2"/>
  <c r="JX45" i="2"/>
  <c r="JW6" i="2"/>
  <c r="JW7" i="2"/>
  <c r="JW8" i="2"/>
  <c r="JW9" i="2"/>
  <c r="JW12" i="2"/>
  <c r="JW11" i="2"/>
  <c r="JW10" i="2"/>
  <c r="JW13" i="2"/>
  <c r="JW15" i="2"/>
  <c r="JW16" i="2"/>
  <c r="JW17" i="2"/>
  <c r="JW18" i="2"/>
  <c r="JW20" i="2"/>
  <c r="JW19" i="2"/>
  <c r="JW21" i="2"/>
  <c r="JW23" i="2"/>
  <c r="JW3" i="2"/>
  <c r="JX23" i="2"/>
  <c r="JX15" i="2"/>
  <c r="JX16" i="2"/>
  <c r="JX17" i="2"/>
  <c r="JX18" i="2"/>
  <c r="JX19" i="2"/>
  <c r="JX20" i="2"/>
  <c r="JX21" i="2"/>
  <c r="JX6" i="2"/>
  <c r="JX7" i="2"/>
  <c r="JX8" i="2"/>
  <c r="JX9" i="2"/>
  <c r="JX10" i="2"/>
  <c r="JX11" i="2"/>
  <c r="JX12" i="2"/>
  <c r="JX13" i="2"/>
  <c r="JD45" i="2"/>
  <c r="JD53" i="2"/>
  <c r="JD55" i="2"/>
  <c r="JE55" i="2"/>
  <c r="JE47" i="2"/>
  <c r="JE48" i="2"/>
  <c r="JE49" i="2"/>
  <c r="JE50" i="2"/>
  <c r="JE51" i="2"/>
  <c r="JE52" i="2"/>
  <c r="JE53" i="2"/>
  <c r="JE38" i="2"/>
  <c r="JE39" i="2"/>
  <c r="JE40" i="2"/>
  <c r="JE41" i="2"/>
  <c r="JE42" i="2"/>
  <c r="JE43" i="2"/>
  <c r="JE44" i="2"/>
  <c r="JE45" i="2"/>
  <c r="JD6" i="2"/>
  <c r="JD7" i="2"/>
  <c r="JD8" i="2"/>
  <c r="JD9" i="2"/>
  <c r="JD12" i="2"/>
  <c r="JD11" i="2"/>
  <c r="JD10" i="2"/>
  <c r="JD13" i="2"/>
  <c r="JD15" i="2"/>
  <c r="JD16" i="2"/>
  <c r="JD17" i="2"/>
  <c r="JD18" i="2"/>
  <c r="JD20" i="2"/>
  <c r="JD19" i="2"/>
  <c r="JD21" i="2"/>
  <c r="JD23" i="2"/>
  <c r="JD3" i="2"/>
  <c r="JE23" i="2"/>
  <c r="JE15" i="2"/>
  <c r="JE16" i="2"/>
  <c r="JE17" i="2"/>
  <c r="JE18" i="2"/>
  <c r="JE19" i="2"/>
  <c r="JE20" i="2"/>
  <c r="JE21" i="2"/>
  <c r="JE6" i="2"/>
  <c r="JE7" i="2"/>
  <c r="JE8" i="2"/>
  <c r="JE9" i="2"/>
  <c r="JE10" i="2"/>
  <c r="JE11" i="2"/>
  <c r="JE12" i="2"/>
  <c r="JE13" i="2"/>
  <c r="IK45" i="2"/>
  <c r="IK53" i="2"/>
  <c r="IK55" i="2"/>
  <c r="IL55" i="2"/>
  <c r="IL47" i="2"/>
  <c r="IL48" i="2"/>
  <c r="IL49" i="2"/>
  <c r="IL50" i="2"/>
  <c r="IL51" i="2"/>
  <c r="IL52" i="2"/>
  <c r="IL53" i="2"/>
  <c r="IL38" i="2"/>
  <c r="IL39" i="2"/>
  <c r="IL40" i="2"/>
  <c r="IL41" i="2"/>
  <c r="IL42" i="2"/>
  <c r="IL43" i="2"/>
  <c r="IL44" i="2"/>
  <c r="IL45" i="2"/>
  <c r="IK6" i="2"/>
  <c r="IK7" i="2"/>
  <c r="IK8" i="2"/>
  <c r="IK9" i="2"/>
  <c r="IK12" i="2"/>
  <c r="IK11" i="2"/>
  <c r="IK10" i="2"/>
  <c r="IK13" i="2"/>
  <c r="IK15" i="2"/>
  <c r="IK16" i="2"/>
  <c r="IK17" i="2"/>
  <c r="IK18" i="2"/>
  <c r="IK20" i="2"/>
  <c r="IK19" i="2"/>
  <c r="IK21" i="2"/>
  <c r="IK23" i="2"/>
  <c r="IK3" i="2"/>
  <c r="IL23" i="2"/>
  <c r="IL15" i="2"/>
  <c r="IL16" i="2"/>
  <c r="IL17" i="2"/>
  <c r="IL18" i="2"/>
  <c r="IL19" i="2"/>
  <c r="IL20" i="2"/>
  <c r="IL21" i="2"/>
  <c r="IL6" i="2"/>
  <c r="IL7" i="2"/>
  <c r="IL8" i="2"/>
  <c r="IL9" i="2"/>
  <c r="IL10" i="2"/>
  <c r="IL11" i="2"/>
  <c r="IL12" i="2"/>
  <c r="IL13" i="2"/>
  <c r="HR45" i="2"/>
  <c r="HR53" i="2"/>
  <c r="HR55" i="2"/>
  <c r="HS55" i="2"/>
  <c r="HS47" i="2"/>
  <c r="HS48" i="2"/>
  <c r="HS49" i="2"/>
  <c r="HS50" i="2"/>
  <c r="HS51" i="2"/>
  <c r="HS52" i="2"/>
  <c r="HS53" i="2"/>
  <c r="HS38" i="2"/>
  <c r="HS39" i="2"/>
  <c r="HS40" i="2"/>
  <c r="HS41" i="2"/>
  <c r="HS42" i="2"/>
  <c r="HS43" i="2"/>
  <c r="HS44" i="2"/>
  <c r="HS45" i="2"/>
  <c r="HR6" i="2"/>
  <c r="HR7" i="2"/>
  <c r="HR8" i="2"/>
  <c r="HR9" i="2"/>
  <c r="HR12" i="2"/>
  <c r="HR11" i="2"/>
  <c r="HR10" i="2"/>
  <c r="HR13" i="2"/>
  <c r="HR15" i="2"/>
  <c r="HR16" i="2"/>
  <c r="HR17" i="2"/>
  <c r="HR18" i="2"/>
  <c r="HR20" i="2"/>
  <c r="HR19" i="2"/>
  <c r="HR21" i="2"/>
  <c r="HR23" i="2"/>
  <c r="HR3" i="2"/>
  <c r="HS23" i="2"/>
  <c r="HS15" i="2"/>
  <c r="HS16" i="2"/>
  <c r="HS17" i="2"/>
  <c r="HS18" i="2"/>
  <c r="HS19" i="2"/>
  <c r="HS20" i="2"/>
  <c r="HS21" i="2"/>
  <c r="HS6" i="2"/>
  <c r="HS7" i="2"/>
  <c r="HS8" i="2"/>
  <c r="HS9" i="2"/>
  <c r="HS10" i="2"/>
  <c r="HS11" i="2"/>
  <c r="HS12" i="2"/>
  <c r="HS13" i="2"/>
  <c r="GY45" i="2"/>
  <c r="GY53" i="2"/>
  <c r="GY55" i="2"/>
  <c r="GZ55" i="2"/>
  <c r="GZ47" i="2"/>
  <c r="GZ48" i="2"/>
  <c r="GZ49" i="2"/>
  <c r="GZ50" i="2"/>
  <c r="GZ51" i="2"/>
  <c r="GZ52" i="2"/>
  <c r="GZ53" i="2"/>
  <c r="GZ38" i="2"/>
  <c r="GZ39" i="2"/>
  <c r="GZ40" i="2"/>
  <c r="GZ41" i="2"/>
  <c r="GZ42" i="2"/>
  <c r="GZ43" i="2"/>
  <c r="GZ44" i="2"/>
  <c r="GZ45" i="2"/>
  <c r="GY6" i="2"/>
  <c r="GY7" i="2"/>
  <c r="GY8" i="2"/>
  <c r="GY9" i="2"/>
  <c r="GY12" i="2"/>
  <c r="GY11" i="2"/>
  <c r="GY10" i="2"/>
  <c r="GY13" i="2"/>
  <c r="GY15" i="2"/>
  <c r="GY16" i="2"/>
  <c r="GY17" i="2"/>
  <c r="GY18" i="2"/>
  <c r="GY20" i="2"/>
  <c r="GY19" i="2"/>
  <c r="GY21" i="2"/>
  <c r="GY23" i="2"/>
  <c r="GY3" i="2"/>
  <c r="GZ23" i="2"/>
  <c r="GZ15" i="2"/>
  <c r="GZ16" i="2"/>
  <c r="GZ17" i="2"/>
  <c r="GZ18" i="2"/>
  <c r="GZ19" i="2"/>
  <c r="GZ20" i="2"/>
  <c r="GZ21" i="2"/>
  <c r="GZ6" i="2"/>
  <c r="GZ7" i="2"/>
  <c r="GZ8" i="2"/>
  <c r="GZ9" i="2"/>
  <c r="GZ10" i="2"/>
  <c r="GZ11" i="2"/>
  <c r="GZ12" i="2"/>
  <c r="GZ13" i="2"/>
  <c r="GF45" i="2"/>
  <c r="GF53" i="2"/>
  <c r="GF55" i="2"/>
  <c r="GG55" i="2"/>
  <c r="GG47" i="2"/>
  <c r="GG48" i="2"/>
  <c r="GG49" i="2"/>
  <c r="GG50" i="2"/>
  <c r="GG51" i="2"/>
  <c r="GG52" i="2"/>
  <c r="GG53" i="2"/>
  <c r="GG38" i="2"/>
  <c r="GG39" i="2"/>
  <c r="GG40" i="2"/>
  <c r="GG41" i="2"/>
  <c r="GG42" i="2"/>
  <c r="GG43" i="2"/>
  <c r="GG44" i="2"/>
  <c r="GG45" i="2"/>
  <c r="GF6" i="2"/>
  <c r="GF7" i="2"/>
  <c r="GF8" i="2"/>
  <c r="GF9" i="2"/>
  <c r="GF12" i="2"/>
  <c r="GF11" i="2"/>
  <c r="GF10" i="2"/>
  <c r="GF13" i="2"/>
  <c r="GF15" i="2"/>
  <c r="GF16" i="2"/>
  <c r="GF17" i="2"/>
  <c r="GF18" i="2"/>
  <c r="GF20" i="2"/>
  <c r="GF19" i="2"/>
  <c r="GF21" i="2"/>
  <c r="GF23" i="2"/>
  <c r="GF3" i="2"/>
  <c r="GG23" i="2"/>
  <c r="GG15" i="2"/>
  <c r="GG16" i="2"/>
  <c r="GG17" i="2"/>
  <c r="GG18" i="2"/>
  <c r="GG19" i="2"/>
  <c r="GG20" i="2"/>
  <c r="GG21" i="2"/>
  <c r="GG6" i="2"/>
  <c r="GG7" i="2"/>
  <c r="GG8" i="2"/>
  <c r="GG9" i="2"/>
  <c r="GG10" i="2"/>
  <c r="GG11" i="2"/>
  <c r="GG12" i="2"/>
  <c r="GG13" i="2"/>
  <c r="FM45" i="2"/>
  <c r="FM53" i="2"/>
  <c r="FM55" i="2"/>
  <c r="FN55" i="2"/>
  <c r="FN47" i="2"/>
  <c r="FN48" i="2"/>
  <c r="FN49" i="2"/>
  <c r="FN50" i="2"/>
  <c r="FN51" i="2"/>
  <c r="FN52" i="2"/>
  <c r="FN53" i="2"/>
  <c r="FN38" i="2"/>
  <c r="FN39" i="2"/>
  <c r="FN40" i="2"/>
  <c r="FN41" i="2"/>
  <c r="FN42" i="2"/>
  <c r="FN43" i="2"/>
  <c r="FN44" i="2"/>
  <c r="FN45" i="2"/>
  <c r="FM6" i="2"/>
  <c r="FM7" i="2"/>
  <c r="FM8" i="2"/>
  <c r="FM9" i="2"/>
  <c r="FM12" i="2"/>
  <c r="FM11" i="2"/>
  <c r="FM10" i="2"/>
  <c r="FM13" i="2"/>
  <c r="FM15" i="2"/>
  <c r="FM16" i="2"/>
  <c r="FM17" i="2"/>
  <c r="FM18" i="2"/>
  <c r="FM20" i="2"/>
  <c r="FM19" i="2"/>
  <c r="FM21" i="2"/>
  <c r="FM23" i="2"/>
  <c r="FM3" i="2"/>
  <c r="FN23" i="2"/>
  <c r="FN15" i="2"/>
  <c r="FN16" i="2"/>
  <c r="FN17" i="2"/>
  <c r="FN18" i="2"/>
  <c r="FN19" i="2"/>
  <c r="FN20" i="2"/>
  <c r="FN21" i="2"/>
  <c r="FN6" i="2"/>
  <c r="FN7" i="2"/>
  <c r="FN8" i="2"/>
  <c r="FN9" i="2"/>
  <c r="FN10" i="2"/>
  <c r="FN11" i="2"/>
  <c r="FN12" i="2"/>
  <c r="FN13" i="2"/>
  <c r="ET45" i="2"/>
  <c r="ET53" i="2"/>
  <c r="ET55" i="2"/>
  <c r="EU55" i="2"/>
  <c r="EU47" i="2"/>
  <c r="EU48" i="2"/>
  <c r="EU49" i="2"/>
  <c r="EU50" i="2"/>
  <c r="EU51" i="2"/>
  <c r="EU52" i="2"/>
  <c r="EU53" i="2"/>
  <c r="EU38" i="2"/>
  <c r="EU39" i="2"/>
  <c r="EU40" i="2"/>
  <c r="EU41" i="2"/>
  <c r="EU42" i="2"/>
  <c r="EU43" i="2"/>
  <c r="EU44" i="2"/>
  <c r="EU45" i="2"/>
  <c r="ET6" i="2"/>
  <c r="ET7" i="2"/>
  <c r="ET8" i="2"/>
  <c r="ET9" i="2"/>
  <c r="ET12" i="2"/>
  <c r="ET11" i="2"/>
  <c r="ET10" i="2"/>
  <c r="ET13" i="2"/>
  <c r="ET15" i="2"/>
  <c r="ET16" i="2"/>
  <c r="ET17" i="2"/>
  <c r="ET18" i="2"/>
  <c r="ET20" i="2"/>
  <c r="ET19" i="2"/>
  <c r="ET21" i="2"/>
  <c r="ET23" i="2"/>
  <c r="ET3" i="2"/>
  <c r="EU23" i="2"/>
  <c r="EU15" i="2"/>
  <c r="EU16" i="2"/>
  <c r="EU17" i="2"/>
  <c r="EU18" i="2"/>
  <c r="EU19" i="2"/>
  <c r="EU20" i="2"/>
  <c r="EU21" i="2"/>
  <c r="EU6" i="2"/>
  <c r="EU7" i="2"/>
  <c r="EU8" i="2"/>
  <c r="EU9" i="2"/>
  <c r="EU10" i="2"/>
  <c r="EU11" i="2"/>
  <c r="EU12" i="2"/>
  <c r="EU13" i="2"/>
  <c r="EA45" i="2"/>
  <c r="EA53" i="2"/>
  <c r="EA55" i="2"/>
  <c r="EB55" i="2"/>
  <c r="EB47" i="2"/>
  <c r="EB48" i="2"/>
  <c r="EB49" i="2"/>
  <c r="EB50" i="2"/>
  <c r="EB51" i="2"/>
  <c r="EB52" i="2"/>
  <c r="EB53" i="2"/>
  <c r="EB38" i="2"/>
  <c r="EB39" i="2"/>
  <c r="EB40" i="2"/>
  <c r="EB41" i="2"/>
  <c r="EB42" i="2"/>
  <c r="EB43" i="2"/>
  <c r="EB44" i="2"/>
  <c r="EB45" i="2"/>
  <c r="EA6" i="2"/>
  <c r="EA7" i="2"/>
  <c r="EA8" i="2"/>
  <c r="EA9" i="2"/>
  <c r="EA12" i="2"/>
  <c r="EA11" i="2"/>
  <c r="EA10" i="2"/>
  <c r="EA13" i="2"/>
  <c r="EA15" i="2"/>
  <c r="EA16" i="2"/>
  <c r="EA17" i="2"/>
  <c r="EA18" i="2"/>
  <c r="EA20" i="2"/>
  <c r="EA19" i="2"/>
  <c r="EA21" i="2"/>
  <c r="EA23" i="2"/>
  <c r="EA3" i="2"/>
  <c r="EB23" i="2"/>
  <c r="EB15" i="2"/>
  <c r="EB16" i="2"/>
  <c r="EB17" i="2"/>
  <c r="EB18" i="2"/>
  <c r="EB19" i="2"/>
  <c r="EB20" i="2"/>
  <c r="EB21" i="2"/>
  <c r="EB6" i="2"/>
  <c r="EB7" i="2"/>
  <c r="EB8" i="2"/>
  <c r="EB9" i="2"/>
  <c r="EB10" i="2"/>
  <c r="EB11" i="2"/>
  <c r="EB12" i="2"/>
  <c r="EB13" i="2"/>
  <c r="DH45" i="2"/>
  <c r="DH53" i="2"/>
  <c r="DH55" i="2"/>
  <c r="DI55" i="2"/>
  <c r="DI47" i="2"/>
  <c r="DI48" i="2"/>
  <c r="DI49" i="2"/>
  <c r="DI50" i="2"/>
  <c r="DI51" i="2"/>
  <c r="DI52" i="2"/>
  <c r="DI53" i="2"/>
  <c r="DI38" i="2"/>
  <c r="DI39" i="2"/>
  <c r="DI40" i="2"/>
  <c r="DI41" i="2"/>
  <c r="DI42" i="2"/>
  <c r="DI43" i="2"/>
  <c r="DI44" i="2"/>
  <c r="DI45" i="2"/>
  <c r="DH6" i="2"/>
  <c r="DH7" i="2"/>
  <c r="DH8" i="2"/>
  <c r="DH9" i="2"/>
  <c r="DH12" i="2"/>
  <c r="DH11" i="2"/>
  <c r="DH10" i="2"/>
  <c r="DH13" i="2"/>
  <c r="DH15" i="2"/>
  <c r="DH16" i="2"/>
  <c r="DH17" i="2"/>
  <c r="DH18" i="2"/>
  <c r="DH20" i="2"/>
  <c r="DH19" i="2"/>
  <c r="DH21" i="2"/>
  <c r="DH23" i="2"/>
  <c r="DH3" i="2"/>
  <c r="DI23" i="2"/>
  <c r="DI15" i="2"/>
  <c r="DI16" i="2"/>
  <c r="DI17" i="2"/>
  <c r="DI18" i="2"/>
  <c r="DI19" i="2"/>
  <c r="DI20" i="2"/>
  <c r="DI21" i="2"/>
  <c r="DI6" i="2"/>
  <c r="DI7" i="2"/>
  <c r="DI8" i="2"/>
  <c r="DI9" i="2"/>
  <c r="DI10" i="2"/>
  <c r="DI11" i="2"/>
  <c r="DI12" i="2"/>
  <c r="DI13" i="2"/>
  <c r="CO39" i="2"/>
  <c r="CO35" i="2"/>
  <c r="CP39" i="2"/>
  <c r="CO40" i="2"/>
  <c r="CP40" i="2"/>
  <c r="CO41" i="2"/>
  <c r="CP41" i="2"/>
  <c r="CO42" i="2"/>
  <c r="CP42" i="2"/>
  <c r="CO43" i="2"/>
  <c r="CP43" i="2"/>
  <c r="CO44" i="2"/>
  <c r="CP44" i="2"/>
  <c r="CO38" i="2"/>
  <c r="CO45" i="2"/>
  <c r="CP45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5" i="2"/>
  <c r="CP55" i="2"/>
  <c r="CP38" i="2"/>
  <c r="CO7" i="2"/>
  <c r="CO3" i="2"/>
  <c r="CP7" i="2"/>
  <c r="CO8" i="2"/>
  <c r="CP8" i="2"/>
  <c r="CO9" i="2"/>
  <c r="CP9" i="2"/>
  <c r="CO10" i="2"/>
  <c r="CP10" i="2"/>
  <c r="CO11" i="2"/>
  <c r="CP11" i="2"/>
  <c r="CO12" i="2"/>
  <c r="CP12" i="2"/>
  <c r="CO6" i="2"/>
  <c r="CO13" i="2"/>
  <c r="CP13" i="2"/>
  <c r="CO15" i="2"/>
  <c r="CO16" i="2"/>
  <c r="CO17" i="2"/>
  <c r="CO18" i="2"/>
  <c r="CO20" i="2"/>
  <c r="CO19" i="2"/>
  <c r="CO21" i="2"/>
  <c r="CO23" i="2"/>
  <c r="CP23" i="2"/>
  <c r="CP15" i="2"/>
  <c r="CP16" i="2"/>
  <c r="CP17" i="2"/>
  <c r="CP18" i="2"/>
  <c r="CP19" i="2"/>
  <c r="CP20" i="2"/>
  <c r="CP21" i="2"/>
  <c r="CP6" i="2"/>
  <c r="AX38" i="2"/>
  <c r="AW6" i="2"/>
  <c r="AW3" i="2"/>
  <c r="AX6" i="2"/>
  <c r="AW7" i="2"/>
  <c r="AW8" i="2"/>
  <c r="AW9" i="2"/>
  <c r="AW10" i="2"/>
  <c r="AW12" i="2"/>
  <c r="AW11" i="2"/>
  <c r="AW13" i="2"/>
  <c r="AW15" i="2"/>
  <c r="AW16" i="2"/>
  <c r="AW17" i="2"/>
  <c r="AW18" i="2"/>
  <c r="AW20" i="2"/>
  <c r="AW19" i="2"/>
  <c r="AW21" i="2"/>
  <c r="AW23" i="2"/>
  <c r="AX23" i="2"/>
  <c r="Y6" i="2"/>
  <c r="Y3" i="2"/>
  <c r="Z6" i="2"/>
  <c r="Y7" i="2"/>
  <c r="Z7" i="2"/>
  <c r="Y8" i="2"/>
  <c r="Z8" i="2"/>
  <c r="Y9" i="2"/>
  <c r="Z9" i="2"/>
  <c r="Y10" i="2"/>
  <c r="Z10" i="2"/>
  <c r="Y11" i="2"/>
  <c r="Z11" i="2"/>
  <c r="Y12" i="2"/>
  <c r="Z12" i="2"/>
  <c r="Y13" i="2"/>
  <c r="Z13" i="2"/>
  <c r="Z14" i="2"/>
  <c r="Y15" i="2"/>
  <c r="Z15" i="2"/>
  <c r="Y16" i="2"/>
  <c r="Z16" i="2"/>
  <c r="Y17" i="2"/>
  <c r="Z17" i="2"/>
  <c r="Y18" i="2"/>
  <c r="Z18" i="2"/>
  <c r="Y19" i="2"/>
  <c r="Z19" i="2"/>
  <c r="Y20" i="2"/>
  <c r="Z20" i="2"/>
  <c r="Y21" i="2"/>
  <c r="Z21" i="2"/>
  <c r="Y23" i="2"/>
  <c r="Z23" i="2"/>
  <c r="W6" i="2"/>
  <c r="W3" i="2"/>
  <c r="X6" i="2"/>
  <c r="W7" i="2"/>
  <c r="X7" i="2"/>
  <c r="W8" i="2"/>
  <c r="X8" i="2"/>
  <c r="W9" i="2"/>
  <c r="X9" i="2"/>
  <c r="W10" i="2"/>
  <c r="X10" i="2"/>
  <c r="W11" i="2"/>
  <c r="X11" i="2"/>
  <c r="W12" i="2"/>
  <c r="X12" i="2"/>
  <c r="W13" i="2"/>
  <c r="X13" i="2"/>
  <c r="X14" i="2"/>
  <c r="W15" i="2"/>
  <c r="X15" i="2"/>
  <c r="W16" i="2"/>
  <c r="X16" i="2"/>
  <c r="W17" i="2"/>
  <c r="X17" i="2"/>
  <c r="W18" i="2"/>
  <c r="X18" i="2"/>
  <c r="W19" i="2"/>
  <c r="X19" i="2"/>
  <c r="W20" i="2"/>
  <c r="X20" i="2"/>
  <c r="W21" i="2"/>
  <c r="X21" i="2"/>
  <c r="W23" i="2"/>
  <c r="X23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U6" i="2"/>
  <c r="AU3" i="2"/>
  <c r="AV6" i="2"/>
  <c r="AU7" i="2"/>
  <c r="AV7" i="2"/>
  <c r="AU8" i="2"/>
  <c r="AV8" i="2"/>
  <c r="AU9" i="2"/>
  <c r="AV9" i="2"/>
  <c r="AU10" i="2"/>
  <c r="AV10" i="2"/>
  <c r="AU11" i="2"/>
  <c r="AV11" i="2"/>
  <c r="AU12" i="2"/>
  <c r="AV12" i="2"/>
  <c r="AU13" i="2"/>
  <c r="AV13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3" i="2"/>
  <c r="AV23" i="2"/>
  <c r="AS6" i="2"/>
  <c r="AS3" i="2"/>
  <c r="AT6" i="2"/>
  <c r="AS7" i="2"/>
  <c r="AT7" i="2"/>
  <c r="AS8" i="2"/>
  <c r="AT8" i="2"/>
  <c r="AS9" i="2"/>
  <c r="AT9" i="2"/>
  <c r="AS10" i="2"/>
  <c r="AT10" i="2"/>
  <c r="AS11" i="2"/>
  <c r="AT11" i="2"/>
  <c r="AS12" i="2"/>
  <c r="AT12" i="2"/>
  <c r="AS13" i="2"/>
  <c r="AT13" i="2"/>
  <c r="AT14" i="2"/>
  <c r="AS15" i="2"/>
  <c r="AT15" i="2"/>
  <c r="AS16" i="2"/>
  <c r="AT16" i="2"/>
  <c r="AS17" i="2"/>
  <c r="AT17" i="2"/>
  <c r="AS18" i="2"/>
  <c r="AT18" i="2"/>
  <c r="AS19" i="2"/>
  <c r="AT19" i="2"/>
  <c r="AS20" i="2"/>
  <c r="AT20" i="2"/>
  <c r="AS21" i="2"/>
  <c r="AT21" i="2"/>
  <c r="AS23" i="2"/>
  <c r="AT23" i="2"/>
  <c r="AQ6" i="2"/>
  <c r="AQ3" i="2"/>
  <c r="AR6" i="2"/>
  <c r="AQ7" i="2"/>
  <c r="AR7" i="2"/>
  <c r="AQ8" i="2"/>
  <c r="AR8" i="2"/>
  <c r="AQ9" i="2"/>
  <c r="AR9" i="2"/>
  <c r="AQ10" i="2"/>
  <c r="AR10" i="2"/>
  <c r="AQ11" i="2"/>
  <c r="AR11" i="2"/>
  <c r="AQ12" i="2"/>
  <c r="AR12" i="2"/>
  <c r="AQ13" i="2"/>
  <c r="AR13" i="2"/>
  <c r="AR14" i="2"/>
  <c r="AQ15" i="2"/>
  <c r="AR15" i="2"/>
  <c r="AQ16" i="2"/>
  <c r="AR16" i="2"/>
  <c r="AQ17" i="2"/>
  <c r="AR17" i="2"/>
  <c r="AQ18" i="2"/>
  <c r="AR18" i="2"/>
  <c r="AQ19" i="2"/>
  <c r="AR19" i="2"/>
  <c r="AQ20" i="2"/>
  <c r="AR20" i="2"/>
  <c r="AQ21" i="2"/>
  <c r="AR21" i="2"/>
  <c r="AQ23" i="2"/>
  <c r="AR23" i="2"/>
  <c r="AO6" i="2"/>
  <c r="AO3" i="2"/>
  <c r="AP6" i="2"/>
  <c r="AO7" i="2"/>
  <c r="AP7" i="2"/>
  <c r="AO8" i="2"/>
  <c r="AP8" i="2"/>
  <c r="AO9" i="2"/>
  <c r="AP9" i="2"/>
  <c r="AO10" i="2"/>
  <c r="AP10" i="2"/>
  <c r="AO11" i="2"/>
  <c r="AP11" i="2"/>
  <c r="AO12" i="2"/>
  <c r="AP12" i="2"/>
  <c r="AO13" i="2"/>
  <c r="AP13" i="2"/>
  <c r="AP14" i="2"/>
  <c r="AO15" i="2"/>
  <c r="AP15" i="2"/>
  <c r="AO16" i="2"/>
  <c r="AP16" i="2"/>
  <c r="AO17" i="2"/>
  <c r="AP17" i="2"/>
  <c r="AO18" i="2"/>
  <c r="AP18" i="2"/>
  <c r="AO19" i="2"/>
  <c r="AP19" i="2"/>
  <c r="AO20" i="2"/>
  <c r="AP20" i="2"/>
  <c r="AO21" i="2"/>
  <c r="AP21" i="2"/>
  <c r="AO23" i="2"/>
  <c r="AP23" i="2"/>
  <c r="AM6" i="2"/>
  <c r="AM3" i="2"/>
  <c r="AN6" i="2"/>
  <c r="AM7" i="2"/>
  <c r="AN7" i="2"/>
  <c r="AM8" i="2"/>
  <c r="AN8" i="2"/>
  <c r="AM9" i="2"/>
  <c r="AN9" i="2"/>
  <c r="AM10" i="2"/>
  <c r="AN10" i="2"/>
  <c r="AM11" i="2"/>
  <c r="AN11" i="2"/>
  <c r="AM12" i="2"/>
  <c r="AN12" i="2"/>
  <c r="AM13" i="2"/>
  <c r="AN13" i="2"/>
  <c r="AN14" i="2"/>
  <c r="AM15" i="2"/>
  <c r="AN15" i="2"/>
  <c r="AM16" i="2"/>
  <c r="AN16" i="2"/>
  <c r="AM17" i="2"/>
  <c r="AN17" i="2"/>
  <c r="AM18" i="2"/>
  <c r="AN18" i="2"/>
  <c r="AM19" i="2"/>
  <c r="AN19" i="2"/>
  <c r="AM20" i="2"/>
  <c r="AN20" i="2"/>
  <c r="AM21" i="2"/>
  <c r="AN21" i="2"/>
  <c r="AM23" i="2"/>
  <c r="AN23" i="2"/>
  <c r="AK6" i="2"/>
  <c r="AK3" i="2"/>
  <c r="AL6" i="2"/>
  <c r="AK7" i="2"/>
  <c r="AL7" i="2"/>
  <c r="AK8" i="2"/>
  <c r="AL8" i="2"/>
  <c r="AK9" i="2"/>
  <c r="AL9" i="2"/>
  <c r="AK10" i="2"/>
  <c r="AL10" i="2"/>
  <c r="AK11" i="2"/>
  <c r="AL11" i="2"/>
  <c r="AK12" i="2"/>
  <c r="AL12" i="2"/>
  <c r="AK13" i="2"/>
  <c r="AL13" i="2"/>
  <c r="AL14" i="2"/>
  <c r="AK15" i="2"/>
  <c r="AL15" i="2"/>
  <c r="AK16" i="2"/>
  <c r="AL16" i="2"/>
  <c r="AK17" i="2"/>
  <c r="AL17" i="2"/>
  <c r="AK18" i="2"/>
  <c r="AL18" i="2"/>
  <c r="AK19" i="2"/>
  <c r="AL19" i="2"/>
  <c r="AK20" i="2"/>
  <c r="AL20" i="2"/>
  <c r="AK21" i="2"/>
  <c r="AL21" i="2"/>
  <c r="AK23" i="2"/>
  <c r="AL23" i="2"/>
  <c r="AI6" i="2"/>
  <c r="AI3" i="2"/>
  <c r="AJ6" i="2"/>
  <c r="AI7" i="2"/>
  <c r="AJ7" i="2"/>
  <c r="AI8" i="2"/>
  <c r="AJ8" i="2"/>
  <c r="AI9" i="2"/>
  <c r="AJ9" i="2"/>
  <c r="AI10" i="2"/>
  <c r="AJ10" i="2"/>
  <c r="AI11" i="2"/>
  <c r="AJ11" i="2"/>
  <c r="AI12" i="2"/>
  <c r="AJ12" i="2"/>
  <c r="AI13" i="2"/>
  <c r="AJ13" i="2"/>
  <c r="AJ14" i="2"/>
  <c r="AI15" i="2"/>
  <c r="AJ15" i="2"/>
  <c r="AI16" i="2"/>
  <c r="AJ16" i="2"/>
  <c r="AI17" i="2"/>
  <c r="AJ17" i="2"/>
  <c r="AI18" i="2"/>
  <c r="AJ18" i="2"/>
  <c r="AI19" i="2"/>
  <c r="AJ19" i="2"/>
  <c r="AI20" i="2"/>
  <c r="AJ20" i="2"/>
  <c r="AI21" i="2"/>
  <c r="AJ21" i="2"/>
  <c r="AI23" i="2"/>
  <c r="AJ23" i="2"/>
  <c r="AG6" i="2"/>
  <c r="AG3" i="2"/>
  <c r="AH6" i="2"/>
  <c r="AG7" i="2"/>
  <c r="AH7" i="2"/>
  <c r="AG8" i="2"/>
  <c r="AH8" i="2"/>
  <c r="AG9" i="2"/>
  <c r="AH9" i="2"/>
  <c r="AG10" i="2"/>
  <c r="AH10" i="2"/>
  <c r="AG11" i="2"/>
  <c r="AH11" i="2"/>
  <c r="AG12" i="2"/>
  <c r="AH12" i="2"/>
  <c r="AG13" i="2"/>
  <c r="AH13" i="2"/>
  <c r="AH14" i="2"/>
  <c r="AG15" i="2"/>
  <c r="AH15" i="2"/>
  <c r="AG16" i="2"/>
  <c r="AH16" i="2"/>
  <c r="AG17" i="2"/>
  <c r="AH17" i="2"/>
  <c r="AG18" i="2"/>
  <c r="AH18" i="2"/>
  <c r="AG19" i="2"/>
  <c r="AH19" i="2"/>
  <c r="AG20" i="2"/>
  <c r="AH20" i="2"/>
  <c r="AG21" i="2"/>
  <c r="AH21" i="2"/>
  <c r="AG23" i="2"/>
  <c r="AH23" i="2"/>
  <c r="AE6" i="2"/>
  <c r="AE3" i="2"/>
  <c r="AF6" i="2"/>
  <c r="AE7" i="2"/>
  <c r="AF7" i="2"/>
  <c r="AE8" i="2"/>
  <c r="AF8" i="2"/>
  <c r="AE9" i="2"/>
  <c r="AF9" i="2"/>
  <c r="AE10" i="2"/>
  <c r="AF10" i="2"/>
  <c r="AE11" i="2"/>
  <c r="AF11" i="2"/>
  <c r="AE12" i="2"/>
  <c r="AF12" i="2"/>
  <c r="AE13" i="2"/>
  <c r="AF13" i="2"/>
  <c r="AF14" i="2"/>
  <c r="AE15" i="2"/>
  <c r="AF15" i="2"/>
  <c r="AE16" i="2"/>
  <c r="AF16" i="2"/>
  <c r="AE17" i="2"/>
  <c r="AF17" i="2"/>
  <c r="AE18" i="2"/>
  <c r="AF18" i="2"/>
  <c r="AE19" i="2"/>
  <c r="AF19" i="2"/>
  <c r="AE20" i="2"/>
  <c r="AF20" i="2"/>
  <c r="AE21" i="2"/>
  <c r="AF21" i="2"/>
  <c r="AE23" i="2"/>
  <c r="AF23" i="2"/>
  <c r="AC6" i="2"/>
  <c r="AC3" i="2"/>
  <c r="AD6" i="2"/>
  <c r="AC7" i="2"/>
  <c r="AD7" i="2"/>
  <c r="AC8" i="2"/>
  <c r="AD8" i="2"/>
  <c r="AC9" i="2"/>
  <c r="AD9" i="2"/>
  <c r="AC10" i="2"/>
  <c r="AD10" i="2"/>
  <c r="AC11" i="2"/>
  <c r="AD11" i="2"/>
  <c r="AC12" i="2"/>
  <c r="AD12" i="2"/>
  <c r="AC13" i="2"/>
  <c r="AD13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3" i="2"/>
  <c r="AD23" i="2"/>
  <c r="AA6" i="2"/>
  <c r="AA7" i="2"/>
  <c r="AA8" i="2"/>
  <c r="AA9" i="2"/>
  <c r="AA12" i="2"/>
  <c r="AA11" i="2"/>
  <c r="AA10" i="2"/>
  <c r="AA13" i="2"/>
  <c r="AA3" i="2"/>
  <c r="AB13" i="2"/>
  <c r="AB14" i="2"/>
  <c r="AA15" i="2"/>
  <c r="AB15" i="2"/>
  <c r="AA16" i="2"/>
  <c r="AB16" i="2"/>
  <c r="AA17" i="2"/>
  <c r="AB17" i="2"/>
  <c r="AA18" i="2"/>
  <c r="AB18" i="2"/>
  <c r="AA19" i="2"/>
  <c r="AB19" i="2"/>
  <c r="AA20" i="2"/>
  <c r="AB20" i="2"/>
  <c r="AA21" i="2"/>
  <c r="AB21" i="2"/>
  <c r="AA23" i="2"/>
  <c r="AB23" i="2"/>
  <c r="AB6" i="2"/>
  <c r="U6" i="2"/>
  <c r="BY7" i="2"/>
  <c r="U7" i="2"/>
  <c r="U8" i="2"/>
  <c r="CB9" i="2"/>
  <c r="U9" i="2"/>
  <c r="CA12" i="2"/>
  <c r="U12" i="2"/>
  <c r="U11" i="2"/>
  <c r="U10" i="2"/>
  <c r="U13" i="2"/>
  <c r="U15" i="2"/>
  <c r="CC16" i="2"/>
  <c r="CD16" i="2"/>
  <c r="CE16" i="2"/>
  <c r="U16" i="2"/>
  <c r="U17" i="2"/>
  <c r="CC18" i="2"/>
  <c r="U18" i="2"/>
  <c r="U20" i="2"/>
  <c r="U19" i="2"/>
  <c r="U21" i="2"/>
  <c r="U23" i="2"/>
  <c r="CA3" i="2"/>
  <c r="CD3" i="2"/>
  <c r="V23" i="2"/>
  <c r="V6" i="2"/>
  <c r="V7" i="2"/>
  <c r="V8" i="2"/>
  <c r="V9" i="2"/>
  <c r="V10" i="2"/>
  <c r="V11" i="2"/>
  <c r="V12" i="2"/>
  <c r="V13" i="2"/>
  <c r="V15" i="2"/>
  <c r="V16" i="2"/>
  <c r="V17" i="2"/>
  <c r="V18" i="2"/>
  <c r="V19" i="2"/>
  <c r="V20" i="2"/>
  <c r="V21" i="2"/>
  <c r="AB7" i="2"/>
  <c r="AB8" i="2"/>
  <c r="AB9" i="2"/>
  <c r="AB10" i="2"/>
  <c r="AB11" i="2"/>
  <c r="AB12" i="2"/>
  <c r="Z55" i="2"/>
  <c r="Z47" i="2"/>
  <c r="Z48" i="2"/>
  <c r="Z49" i="2"/>
  <c r="Z50" i="2"/>
  <c r="Z51" i="2"/>
  <c r="Z52" i="2"/>
  <c r="Z53" i="2"/>
  <c r="Z38" i="2"/>
  <c r="Z39" i="2"/>
  <c r="Z40" i="2"/>
  <c r="Z41" i="2"/>
  <c r="Z42" i="2"/>
  <c r="Z43" i="2"/>
  <c r="Z44" i="2"/>
  <c r="Z45" i="2"/>
  <c r="X39" i="2"/>
  <c r="AB39" i="2"/>
  <c r="AD39" i="2"/>
  <c r="AX39" i="2"/>
  <c r="AX40" i="2"/>
  <c r="AX41" i="2"/>
  <c r="AX42" i="2"/>
  <c r="AX43" i="2"/>
  <c r="AX44" i="2"/>
  <c r="AX45" i="2"/>
  <c r="AX47" i="2"/>
  <c r="AX48" i="2"/>
  <c r="AX49" i="2"/>
  <c r="AX50" i="2"/>
  <c r="AX51" i="2"/>
  <c r="AX52" i="2"/>
  <c r="AX53" i="2"/>
  <c r="AX55" i="2"/>
  <c r="AV38" i="2"/>
  <c r="AV39" i="2"/>
  <c r="AV40" i="2"/>
  <c r="AV41" i="2"/>
  <c r="AV42" i="2"/>
  <c r="AV43" i="2"/>
  <c r="AV44" i="2"/>
  <c r="AV45" i="2"/>
  <c r="AV47" i="2"/>
  <c r="AV48" i="2"/>
  <c r="AV49" i="2"/>
  <c r="AV50" i="2"/>
  <c r="AV51" i="2"/>
  <c r="AV52" i="2"/>
  <c r="AV53" i="2"/>
  <c r="AV55" i="2"/>
  <c r="AT38" i="2"/>
  <c r="AT39" i="2"/>
  <c r="AT40" i="2"/>
  <c r="AT41" i="2"/>
  <c r="AT42" i="2"/>
  <c r="AT43" i="2"/>
  <c r="AT44" i="2"/>
  <c r="AT45" i="2"/>
  <c r="AT47" i="2"/>
  <c r="AT48" i="2"/>
  <c r="AT49" i="2"/>
  <c r="AT50" i="2"/>
  <c r="AT51" i="2"/>
  <c r="AT52" i="2"/>
  <c r="AT53" i="2"/>
  <c r="AT55" i="2"/>
  <c r="AR38" i="2"/>
  <c r="AR39" i="2"/>
  <c r="AR40" i="2"/>
  <c r="AR41" i="2"/>
  <c r="AR42" i="2"/>
  <c r="AR43" i="2"/>
  <c r="AR44" i="2"/>
  <c r="AR45" i="2"/>
  <c r="AR47" i="2"/>
  <c r="AR48" i="2"/>
  <c r="AR49" i="2"/>
  <c r="AR50" i="2"/>
  <c r="AR51" i="2"/>
  <c r="AR52" i="2"/>
  <c r="AR53" i="2"/>
  <c r="AR55" i="2"/>
  <c r="AP38" i="2"/>
  <c r="AP39" i="2"/>
  <c r="AP40" i="2"/>
  <c r="AP41" i="2"/>
  <c r="AP42" i="2"/>
  <c r="AP43" i="2"/>
  <c r="AP44" i="2"/>
  <c r="AP45" i="2"/>
  <c r="AP47" i="2"/>
  <c r="AP48" i="2"/>
  <c r="AP49" i="2"/>
  <c r="AP50" i="2"/>
  <c r="AP51" i="2"/>
  <c r="AP52" i="2"/>
  <c r="AP53" i="2"/>
  <c r="AP55" i="2"/>
  <c r="AN38" i="2"/>
  <c r="AN39" i="2"/>
  <c r="AN40" i="2"/>
  <c r="AN41" i="2"/>
  <c r="AN42" i="2"/>
  <c r="AN43" i="2"/>
  <c r="AN44" i="2"/>
  <c r="AN45" i="2"/>
  <c r="AN47" i="2"/>
  <c r="AN48" i="2"/>
  <c r="AN49" i="2"/>
  <c r="AN50" i="2"/>
  <c r="AN51" i="2"/>
  <c r="AN52" i="2"/>
  <c r="AN53" i="2"/>
  <c r="AN55" i="2"/>
  <c r="AL38" i="2"/>
  <c r="AL39" i="2"/>
  <c r="AL40" i="2"/>
  <c r="AL41" i="2"/>
  <c r="AL42" i="2"/>
  <c r="AL43" i="2"/>
  <c r="AL44" i="2"/>
  <c r="AL45" i="2"/>
  <c r="AL47" i="2"/>
  <c r="AL48" i="2"/>
  <c r="AL49" i="2"/>
  <c r="AL50" i="2"/>
  <c r="AL51" i="2"/>
  <c r="AL52" i="2"/>
  <c r="AL53" i="2"/>
  <c r="AL55" i="2"/>
  <c r="AJ38" i="2"/>
  <c r="AJ39" i="2"/>
  <c r="AJ40" i="2"/>
  <c r="AJ41" i="2"/>
  <c r="AJ42" i="2"/>
  <c r="AJ43" i="2"/>
  <c r="AJ44" i="2"/>
  <c r="AJ45" i="2"/>
  <c r="AJ47" i="2"/>
  <c r="AJ48" i="2"/>
  <c r="AJ49" i="2"/>
  <c r="AJ50" i="2"/>
  <c r="AJ51" i="2"/>
  <c r="AJ52" i="2"/>
  <c r="AJ53" i="2"/>
  <c r="AJ55" i="2"/>
  <c r="AH38" i="2"/>
  <c r="AH39" i="2"/>
  <c r="AH40" i="2"/>
  <c r="AH41" i="2"/>
  <c r="AH42" i="2"/>
  <c r="AH43" i="2"/>
  <c r="AH44" i="2"/>
  <c r="AH45" i="2"/>
  <c r="AH47" i="2"/>
  <c r="AH48" i="2"/>
  <c r="AH49" i="2"/>
  <c r="AH50" i="2"/>
  <c r="AH51" i="2"/>
  <c r="AH52" i="2"/>
  <c r="AH53" i="2"/>
  <c r="AH55" i="2"/>
  <c r="AF38" i="2"/>
  <c r="AF39" i="2"/>
  <c r="AF40" i="2"/>
  <c r="AF41" i="2"/>
  <c r="AF42" i="2"/>
  <c r="AF43" i="2"/>
  <c r="AF44" i="2"/>
  <c r="AF45" i="2"/>
  <c r="AF47" i="2"/>
  <c r="AF48" i="2"/>
  <c r="AF49" i="2"/>
  <c r="AF50" i="2"/>
  <c r="AF51" i="2"/>
  <c r="AF52" i="2"/>
  <c r="AF53" i="2"/>
  <c r="AF55" i="2"/>
  <c r="AD38" i="2"/>
  <c r="AD40" i="2"/>
  <c r="AD41" i="2"/>
  <c r="AD42" i="2"/>
  <c r="AD43" i="2"/>
  <c r="AD44" i="2"/>
  <c r="AD45" i="2"/>
  <c r="AD47" i="2"/>
  <c r="AD48" i="2"/>
  <c r="AD49" i="2"/>
  <c r="AD50" i="2"/>
  <c r="AD51" i="2"/>
  <c r="AD52" i="2"/>
  <c r="AD53" i="2"/>
  <c r="AD55" i="2"/>
  <c r="AB38" i="2"/>
  <c r="AB40" i="2"/>
  <c r="AB41" i="2"/>
  <c r="AB42" i="2"/>
  <c r="AB43" i="2"/>
  <c r="AB44" i="2"/>
  <c r="AB45" i="2"/>
  <c r="AB47" i="2"/>
  <c r="AB48" i="2"/>
  <c r="AB49" i="2"/>
  <c r="AB50" i="2"/>
  <c r="AB51" i="2"/>
  <c r="AB52" i="2"/>
  <c r="AB53" i="2"/>
  <c r="AB55" i="2"/>
  <c r="X38" i="2"/>
  <c r="X40" i="2"/>
  <c r="X41" i="2"/>
  <c r="X42" i="2"/>
  <c r="X43" i="2"/>
  <c r="X44" i="2"/>
  <c r="X45" i="2"/>
  <c r="X47" i="2"/>
  <c r="X48" i="2"/>
  <c r="X49" i="2"/>
  <c r="X50" i="2"/>
  <c r="X51" i="2"/>
  <c r="X52" i="2"/>
  <c r="X53" i="2"/>
  <c r="X55" i="2"/>
  <c r="MF45" i="2"/>
  <c r="LM45" i="2"/>
  <c r="KT45" i="2"/>
  <c r="KA45" i="2"/>
  <c r="JH45" i="2"/>
  <c r="IO45" i="2"/>
  <c r="HV45" i="2"/>
  <c r="HC45" i="2"/>
  <c r="GJ45" i="2"/>
  <c r="FQ45" i="2"/>
  <c r="EX45" i="2"/>
  <c r="EE45" i="2"/>
  <c r="DL45" i="2"/>
  <c r="AO58" i="2"/>
  <c r="AQ58" i="2"/>
  <c r="AS58" i="2"/>
  <c r="AU58" i="2"/>
  <c r="AW58" i="2"/>
  <c r="AO25" i="2"/>
  <c r="AQ25" i="2"/>
  <c r="AS25" i="2"/>
  <c r="AU25" i="2"/>
  <c r="AW25" i="2"/>
  <c r="AO26" i="2"/>
  <c r="AQ26" i="2"/>
  <c r="AS26" i="2"/>
  <c r="AU26" i="2"/>
  <c r="AW26" i="2"/>
  <c r="AG58" i="2"/>
  <c r="AI58" i="2"/>
  <c r="AK58" i="2"/>
  <c r="AM58" i="2"/>
  <c r="AG25" i="2"/>
  <c r="AI25" i="2"/>
  <c r="AK25" i="2"/>
  <c r="AM25" i="2"/>
  <c r="AG26" i="2"/>
  <c r="AI26" i="2"/>
  <c r="AK26" i="2"/>
  <c r="AM26" i="2"/>
  <c r="AC58" i="2"/>
  <c r="AE58" i="2"/>
  <c r="AC25" i="2"/>
  <c r="AE25" i="2"/>
  <c r="AC26" i="2"/>
  <c r="AE26" i="2"/>
  <c r="AA58" i="2"/>
  <c r="AA25" i="2"/>
  <c r="AA26" i="2"/>
  <c r="Y58" i="2"/>
  <c r="Y25" i="2"/>
  <c r="Y26" i="2"/>
  <c r="W58" i="2"/>
  <c r="W25" i="2"/>
  <c r="W26" i="2"/>
  <c r="BY67" i="2"/>
  <c r="BZ67" i="2"/>
  <c r="CA67" i="2"/>
  <c r="CB67" i="2"/>
  <c r="CE67" i="2"/>
  <c r="CD67" i="2"/>
  <c r="CC67" i="2"/>
  <c r="U67" i="2"/>
  <c r="V55" i="2"/>
  <c r="V84" i="2"/>
  <c r="U25" i="2"/>
  <c r="U26" i="2"/>
  <c r="U87" i="2"/>
  <c r="BY64" i="2"/>
  <c r="BZ64" i="2"/>
  <c r="CA64" i="2"/>
  <c r="CB64" i="2"/>
  <c r="CE64" i="2"/>
  <c r="CD64" i="2"/>
  <c r="CC64" i="2"/>
  <c r="U64" i="2"/>
  <c r="BY68" i="2"/>
  <c r="BZ68" i="2"/>
  <c r="CA68" i="2"/>
  <c r="CB68" i="2"/>
  <c r="CE68" i="2"/>
  <c r="CD68" i="2"/>
  <c r="CC68" i="2"/>
  <c r="U68" i="2"/>
  <c r="BY69" i="2"/>
  <c r="BZ69" i="2"/>
  <c r="CA69" i="2"/>
  <c r="CB69" i="2"/>
  <c r="CE69" i="2"/>
  <c r="CD69" i="2"/>
  <c r="CC69" i="2"/>
  <c r="U69" i="2"/>
  <c r="BY70" i="2"/>
  <c r="BZ70" i="2"/>
  <c r="CA70" i="2"/>
  <c r="CB70" i="2"/>
  <c r="CE70" i="2"/>
  <c r="CD70" i="2"/>
  <c r="CC70" i="2"/>
  <c r="U70" i="2"/>
  <c r="BY71" i="2"/>
  <c r="BZ71" i="2"/>
  <c r="CA71" i="2"/>
  <c r="CB71" i="2"/>
  <c r="CE71" i="2"/>
  <c r="CD71" i="2"/>
  <c r="CC71" i="2"/>
  <c r="U71" i="2"/>
  <c r="BY72" i="2"/>
  <c r="BZ72" i="2"/>
  <c r="CA72" i="2"/>
  <c r="CB72" i="2"/>
  <c r="CE72" i="2"/>
  <c r="CD72" i="2"/>
  <c r="CC72" i="2"/>
  <c r="U72" i="2"/>
  <c r="BY73" i="2"/>
  <c r="BZ73" i="2"/>
  <c r="CA73" i="2"/>
  <c r="CB73" i="2"/>
  <c r="CE73" i="2"/>
  <c r="CD73" i="2"/>
  <c r="CC73" i="2"/>
  <c r="U73" i="2"/>
  <c r="BY13" i="2"/>
  <c r="BY74" i="2"/>
  <c r="BZ13" i="2"/>
  <c r="BZ74" i="2"/>
  <c r="CA13" i="2"/>
  <c r="CA74" i="2"/>
  <c r="CB13" i="2"/>
  <c r="CB74" i="2"/>
  <c r="CE13" i="2"/>
  <c r="CE74" i="2"/>
  <c r="CD13" i="2"/>
  <c r="CD74" i="2"/>
  <c r="CC13" i="2"/>
  <c r="CC74" i="2"/>
  <c r="BY76" i="2"/>
  <c r="BZ76" i="2"/>
  <c r="CA76" i="2"/>
  <c r="CB76" i="2"/>
  <c r="CE76" i="2"/>
  <c r="CD76" i="2"/>
  <c r="CC76" i="2"/>
  <c r="U76" i="2"/>
  <c r="BY77" i="2"/>
  <c r="BZ77" i="2"/>
  <c r="CA77" i="2"/>
  <c r="CB77" i="2"/>
  <c r="CE77" i="2"/>
  <c r="CD77" i="2"/>
  <c r="CC77" i="2"/>
  <c r="U77" i="2"/>
  <c r="BY78" i="2"/>
  <c r="BZ78" i="2"/>
  <c r="CA78" i="2"/>
  <c r="CB78" i="2"/>
  <c r="CE78" i="2"/>
  <c r="CD78" i="2"/>
  <c r="CC78" i="2"/>
  <c r="U78" i="2"/>
  <c r="BY79" i="2"/>
  <c r="BZ79" i="2"/>
  <c r="CA79" i="2"/>
  <c r="CB79" i="2"/>
  <c r="CE79" i="2"/>
  <c r="CD79" i="2"/>
  <c r="CC79" i="2"/>
  <c r="BY80" i="2"/>
  <c r="BZ80" i="2"/>
  <c r="CA80" i="2"/>
  <c r="CB80" i="2"/>
  <c r="CE80" i="2"/>
  <c r="CD80" i="2"/>
  <c r="CC80" i="2"/>
  <c r="U80" i="2"/>
  <c r="BY81" i="2"/>
  <c r="BZ81" i="2"/>
  <c r="CA81" i="2"/>
  <c r="CB81" i="2"/>
  <c r="CE81" i="2"/>
  <c r="CD81" i="2"/>
  <c r="CC81" i="2"/>
  <c r="U81" i="2"/>
  <c r="BY21" i="2"/>
  <c r="BY82" i="2"/>
  <c r="BZ21" i="2"/>
  <c r="BZ82" i="2"/>
  <c r="CA21" i="2"/>
  <c r="CA82" i="2"/>
  <c r="CB21" i="2"/>
  <c r="CB82" i="2"/>
  <c r="CE21" i="2"/>
  <c r="CE82" i="2"/>
  <c r="CD21" i="2"/>
  <c r="CD82" i="2"/>
  <c r="CC21" i="2"/>
  <c r="CC82" i="2"/>
  <c r="U86" i="2"/>
  <c r="S35" i="2"/>
  <c r="BM45" i="2"/>
  <c r="BN45" i="2"/>
  <c r="BO45" i="2"/>
  <c r="BP45" i="2"/>
  <c r="BX45" i="2"/>
  <c r="BW45" i="2"/>
  <c r="BV45" i="2"/>
  <c r="BU45" i="2"/>
  <c r="BT45" i="2"/>
  <c r="BS45" i="2"/>
  <c r="BR45" i="2"/>
  <c r="BQ45" i="2"/>
  <c r="S45" i="2"/>
  <c r="BM53" i="2"/>
  <c r="BN53" i="2"/>
  <c r="BO53" i="2"/>
  <c r="BP53" i="2"/>
  <c r="BX53" i="2"/>
  <c r="BW53" i="2"/>
  <c r="BV53" i="2"/>
  <c r="BU53" i="2"/>
  <c r="BT53" i="2"/>
  <c r="BS53" i="2"/>
  <c r="BR53" i="2"/>
  <c r="BQ53" i="2"/>
  <c r="S53" i="2"/>
  <c r="S55" i="2"/>
  <c r="S57" i="2"/>
  <c r="S86" i="2"/>
  <c r="MB57" i="2"/>
  <c r="ME45" i="2"/>
  <c r="ME53" i="2"/>
  <c r="ME55" i="2"/>
  <c r="ME57" i="2"/>
  <c r="MF53" i="2"/>
  <c r="MF55" i="2"/>
  <c r="MF57" i="2"/>
  <c r="MG45" i="2"/>
  <c r="MG53" i="2"/>
  <c r="MG55" i="2"/>
  <c r="MG57" i="2"/>
  <c r="MH45" i="2"/>
  <c r="MH53" i="2"/>
  <c r="MH55" i="2"/>
  <c r="MH57" i="2"/>
  <c r="MI45" i="2"/>
  <c r="MI53" i="2"/>
  <c r="MI55" i="2"/>
  <c r="MI57" i="2"/>
  <c r="MJ45" i="2"/>
  <c r="MJ53" i="2"/>
  <c r="MJ55" i="2"/>
  <c r="MJ57" i="2"/>
  <c r="MK45" i="2"/>
  <c r="MK53" i="2"/>
  <c r="MK55" i="2"/>
  <c r="MK57" i="2"/>
  <c r="ML45" i="2"/>
  <c r="ML53" i="2"/>
  <c r="ML55" i="2"/>
  <c r="ML57" i="2"/>
  <c r="MM45" i="2"/>
  <c r="MM53" i="2"/>
  <c r="MM55" i="2"/>
  <c r="MM57" i="2"/>
  <c r="MN45" i="2"/>
  <c r="MN53" i="2"/>
  <c r="MN55" i="2"/>
  <c r="MN57" i="2"/>
  <c r="MO45" i="2"/>
  <c r="MO53" i="2"/>
  <c r="MO55" i="2"/>
  <c r="MO57" i="2"/>
  <c r="MP45" i="2"/>
  <c r="MP53" i="2"/>
  <c r="MP55" i="2"/>
  <c r="MP57" i="2"/>
  <c r="MB58" i="2"/>
  <c r="ME58" i="2"/>
  <c r="MF58" i="2"/>
  <c r="MG58" i="2"/>
  <c r="MH58" i="2"/>
  <c r="MI58" i="2"/>
  <c r="MJ58" i="2"/>
  <c r="MK58" i="2"/>
  <c r="ML58" i="2"/>
  <c r="MM58" i="2"/>
  <c r="MN58" i="2"/>
  <c r="MO58" i="2"/>
  <c r="MP58" i="2"/>
  <c r="MB25" i="2"/>
  <c r="ME13" i="2"/>
  <c r="ME21" i="2"/>
  <c r="ME23" i="2"/>
  <c r="ME25" i="2"/>
  <c r="MF13" i="2"/>
  <c r="MF21" i="2"/>
  <c r="MF23" i="2"/>
  <c r="MF25" i="2"/>
  <c r="MG13" i="2"/>
  <c r="MG21" i="2"/>
  <c r="MG23" i="2"/>
  <c r="MG25" i="2"/>
  <c r="MH13" i="2"/>
  <c r="MH21" i="2"/>
  <c r="MH23" i="2"/>
  <c r="MH25" i="2"/>
  <c r="MI13" i="2"/>
  <c r="MI21" i="2"/>
  <c r="MI23" i="2"/>
  <c r="MI25" i="2"/>
  <c r="MJ13" i="2"/>
  <c r="MJ21" i="2"/>
  <c r="MJ23" i="2"/>
  <c r="MJ25" i="2"/>
  <c r="MK13" i="2"/>
  <c r="MK21" i="2"/>
  <c r="MK23" i="2"/>
  <c r="MK25" i="2"/>
  <c r="ML13" i="2"/>
  <c r="ML21" i="2"/>
  <c r="ML23" i="2"/>
  <c r="ML25" i="2"/>
  <c r="MM13" i="2"/>
  <c r="MM21" i="2"/>
  <c r="MM23" i="2"/>
  <c r="MM25" i="2"/>
  <c r="MN13" i="2"/>
  <c r="MN21" i="2"/>
  <c r="MN23" i="2"/>
  <c r="MN25" i="2"/>
  <c r="MO13" i="2"/>
  <c r="MO21" i="2"/>
  <c r="MO23" i="2"/>
  <c r="MO25" i="2"/>
  <c r="MP13" i="2"/>
  <c r="MP21" i="2"/>
  <c r="MP23" i="2"/>
  <c r="MP25" i="2"/>
  <c r="MB26" i="2"/>
  <c r="ME26" i="2"/>
  <c r="MF26" i="2"/>
  <c r="MG26" i="2"/>
  <c r="MH26" i="2"/>
  <c r="MI26" i="2"/>
  <c r="MJ26" i="2"/>
  <c r="MK26" i="2"/>
  <c r="ML26" i="2"/>
  <c r="MM26" i="2"/>
  <c r="MN26" i="2"/>
  <c r="MO26" i="2"/>
  <c r="MP26" i="2"/>
  <c r="HR57" i="2"/>
  <c r="HU45" i="2"/>
  <c r="HU53" i="2"/>
  <c r="HU55" i="2"/>
  <c r="HU57" i="2"/>
  <c r="HV53" i="2"/>
  <c r="HV55" i="2"/>
  <c r="HV57" i="2"/>
  <c r="HW45" i="2"/>
  <c r="HW53" i="2"/>
  <c r="HW55" i="2"/>
  <c r="HW57" i="2"/>
  <c r="HX45" i="2"/>
  <c r="HX53" i="2"/>
  <c r="HX55" i="2"/>
  <c r="HX57" i="2"/>
  <c r="HY45" i="2"/>
  <c r="HY53" i="2"/>
  <c r="HY55" i="2"/>
  <c r="HY57" i="2"/>
  <c r="HZ45" i="2"/>
  <c r="HZ53" i="2"/>
  <c r="HZ55" i="2"/>
  <c r="HZ57" i="2"/>
  <c r="IA45" i="2"/>
  <c r="IA53" i="2"/>
  <c r="IA55" i="2"/>
  <c r="IA57" i="2"/>
  <c r="IB45" i="2"/>
  <c r="IB53" i="2"/>
  <c r="IB55" i="2"/>
  <c r="IB57" i="2"/>
  <c r="IC45" i="2"/>
  <c r="IC53" i="2"/>
  <c r="IC55" i="2"/>
  <c r="IC57" i="2"/>
  <c r="ID45" i="2"/>
  <c r="ID53" i="2"/>
  <c r="ID55" i="2"/>
  <c r="ID57" i="2"/>
  <c r="IE45" i="2"/>
  <c r="IE53" i="2"/>
  <c r="IE55" i="2"/>
  <c r="IE57" i="2"/>
  <c r="IF45" i="2"/>
  <c r="IF53" i="2"/>
  <c r="IF55" i="2"/>
  <c r="IF57" i="2"/>
  <c r="IK57" i="2"/>
  <c r="IN45" i="2"/>
  <c r="IN53" i="2"/>
  <c r="IN55" i="2"/>
  <c r="IN57" i="2"/>
  <c r="IO53" i="2"/>
  <c r="IO55" i="2"/>
  <c r="IO57" i="2"/>
  <c r="IP45" i="2"/>
  <c r="IP53" i="2"/>
  <c r="IP55" i="2"/>
  <c r="IP57" i="2"/>
  <c r="IQ45" i="2"/>
  <c r="IQ53" i="2"/>
  <c r="IQ55" i="2"/>
  <c r="IQ57" i="2"/>
  <c r="IR45" i="2"/>
  <c r="IR53" i="2"/>
  <c r="IR55" i="2"/>
  <c r="IR57" i="2"/>
  <c r="IS45" i="2"/>
  <c r="IS53" i="2"/>
  <c r="IS55" i="2"/>
  <c r="IS57" i="2"/>
  <c r="IT45" i="2"/>
  <c r="IT53" i="2"/>
  <c r="IT55" i="2"/>
  <c r="IT57" i="2"/>
  <c r="IU45" i="2"/>
  <c r="IU53" i="2"/>
  <c r="IU55" i="2"/>
  <c r="IU57" i="2"/>
  <c r="IV45" i="2"/>
  <c r="IV53" i="2"/>
  <c r="IV55" i="2"/>
  <c r="IV57" i="2"/>
  <c r="IW45" i="2"/>
  <c r="IW53" i="2"/>
  <c r="IW55" i="2"/>
  <c r="IW57" i="2"/>
  <c r="IX45" i="2"/>
  <c r="IX53" i="2"/>
  <c r="IX55" i="2"/>
  <c r="IX57" i="2"/>
  <c r="IY45" i="2"/>
  <c r="IY53" i="2"/>
  <c r="IY55" i="2"/>
  <c r="IY57" i="2"/>
  <c r="JD57" i="2"/>
  <c r="JG45" i="2"/>
  <c r="JG53" i="2"/>
  <c r="JG55" i="2"/>
  <c r="JG57" i="2"/>
  <c r="JH53" i="2"/>
  <c r="JH55" i="2"/>
  <c r="JH57" i="2"/>
  <c r="JI45" i="2"/>
  <c r="JI53" i="2"/>
  <c r="JI55" i="2"/>
  <c r="JI57" i="2"/>
  <c r="JJ45" i="2"/>
  <c r="JJ53" i="2"/>
  <c r="JJ55" i="2"/>
  <c r="JJ57" i="2"/>
  <c r="JK45" i="2"/>
  <c r="JK53" i="2"/>
  <c r="JK55" i="2"/>
  <c r="JK57" i="2"/>
  <c r="JL45" i="2"/>
  <c r="JL53" i="2"/>
  <c r="JL55" i="2"/>
  <c r="JL57" i="2"/>
  <c r="JM45" i="2"/>
  <c r="JM53" i="2"/>
  <c r="JM55" i="2"/>
  <c r="JM57" i="2"/>
  <c r="JN45" i="2"/>
  <c r="JN53" i="2"/>
  <c r="JN55" i="2"/>
  <c r="JN57" i="2"/>
  <c r="JO45" i="2"/>
  <c r="JO53" i="2"/>
  <c r="JO55" i="2"/>
  <c r="JO57" i="2"/>
  <c r="JP45" i="2"/>
  <c r="JP53" i="2"/>
  <c r="JP55" i="2"/>
  <c r="JP57" i="2"/>
  <c r="JQ45" i="2"/>
  <c r="JQ53" i="2"/>
  <c r="JQ55" i="2"/>
  <c r="JQ57" i="2"/>
  <c r="JR45" i="2"/>
  <c r="JR53" i="2"/>
  <c r="JR55" i="2"/>
  <c r="JR57" i="2"/>
  <c r="JW57" i="2"/>
  <c r="JZ45" i="2"/>
  <c r="JZ53" i="2"/>
  <c r="JZ55" i="2"/>
  <c r="JZ57" i="2"/>
  <c r="KA53" i="2"/>
  <c r="KA55" i="2"/>
  <c r="KA57" i="2"/>
  <c r="KB45" i="2"/>
  <c r="KB53" i="2"/>
  <c r="KB55" i="2"/>
  <c r="KB57" i="2"/>
  <c r="KC45" i="2"/>
  <c r="KC53" i="2"/>
  <c r="KC55" i="2"/>
  <c r="KC57" i="2"/>
  <c r="KD45" i="2"/>
  <c r="KD53" i="2"/>
  <c r="KD55" i="2"/>
  <c r="KD57" i="2"/>
  <c r="KE45" i="2"/>
  <c r="KE53" i="2"/>
  <c r="KE55" i="2"/>
  <c r="KE57" i="2"/>
  <c r="KF45" i="2"/>
  <c r="KF53" i="2"/>
  <c r="KF55" i="2"/>
  <c r="KF57" i="2"/>
  <c r="KG45" i="2"/>
  <c r="KG53" i="2"/>
  <c r="KG55" i="2"/>
  <c r="KG57" i="2"/>
  <c r="KH45" i="2"/>
  <c r="KH53" i="2"/>
  <c r="KH55" i="2"/>
  <c r="KH57" i="2"/>
  <c r="KI45" i="2"/>
  <c r="KI53" i="2"/>
  <c r="KI55" i="2"/>
  <c r="KI57" i="2"/>
  <c r="KJ45" i="2"/>
  <c r="KJ53" i="2"/>
  <c r="KJ55" i="2"/>
  <c r="KJ57" i="2"/>
  <c r="KK45" i="2"/>
  <c r="KK53" i="2"/>
  <c r="KK55" i="2"/>
  <c r="KK57" i="2"/>
  <c r="KP57" i="2"/>
  <c r="KS45" i="2"/>
  <c r="KS53" i="2"/>
  <c r="KS55" i="2"/>
  <c r="KS57" i="2"/>
  <c r="KT53" i="2"/>
  <c r="KT55" i="2"/>
  <c r="KT57" i="2"/>
  <c r="KU45" i="2"/>
  <c r="KU53" i="2"/>
  <c r="KU55" i="2"/>
  <c r="KU57" i="2"/>
  <c r="KV45" i="2"/>
  <c r="KV53" i="2"/>
  <c r="KV55" i="2"/>
  <c r="KV57" i="2"/>
  <c r="KW45" i="2"/>
  <c r="KW53" i="2"/>
  <c r="KW55" i="2"/>
  <c r="KW57" i="2"/>
  <c r="KX45" i="2"/>
  <c r="KX53" i="2"/>
  <c r="KX55" i="2"/>
  <c r="KX57" i="2"/>
  <c r="KY45" i="2"/>
  <c r="KY53" i="2"/>
  <c r="KY55" i="2"/>
  <c r="KY57" i="2"/>
  <c r="KZ45" i="2"/>
  <c r="KZ53" i="2"/>
  <c r="KZ55" i="2"/>
  <c r="KZ57" i="2"/>
  <c r="LA45" i="2"/>
  <c r="LA53" i="2"/>
  <c r="LA55" i="2"/>
  <c r="LA57" i="2"/>
  <c r="LB45" i="2"/>
  <c r="LB53" i="2"/>
  <c r="LB55" i="2"/>
  <c r="LB57" i="2"/>
  <c r="LC45" i="2"/>
  <c r="LC53" i="2"/>
  <c r="LC55" i="2"/>
  <c r="LC57" i="2"/>
  <c r="LD45" i="2"/>
  <c r="LD53" i="2"/>
  <c r="LD55" i="2"/>
  <c r="LD57" i="2"/>
  <c r="LI57" i="2"/>
  <c r="LL45" i="2"/>
  <c r="LL53" i="2"/>
  <c r="LL55" i="2"/>
  <c r="LL57" i="2"/>
  <c r="LM53" i="2"/>
  <c r="LM55" i="2"/>
  <c r="LM57" i="2"/>
  <c r="LN45" i="2"/>
  <c r="LN53" i="2"/>
  <c r="LN55" i="2"/>
  <c r="LN57" i="2"/>
  <c r="LO45" i="2"/>
  <c r="LO53" i="2"/>
  <c r="LO55" i="2"/>
  <c r="LO57" i="2"/>
  <c r="LP45" i="2"/>
  <c r="LP53" i="2"/>
  <c r="LP55" i="2"/>
  <c r="LP57" i="2"/>
  <c r="LQ45" i="2"/>
  <c r="LQ53" i="2"/>
  <c r="LQ55" i="2"/>
  <c r="LQ57" i="2"/>
  <c r="LR45" i="2"/>
  <c r="LR53" i="2"/>
  <c r="LR55" i="2"/>
  <c r="LR57" i="2"/>
  <c r="LS45" i="2"/>
  <c r="LS53" i="2"/>
  <c r="LS55" i="2"/>
  <c r="LS57" i="2"/>
  <c r="LT45" i="2"/>
  <c r="LT53" i="2"/>
  <c r="LT55" i="2"/>
  <c r="LT57" i="2"/>
  <c r="LU45" i="2"/>
  <c r="LU53" i="2"/>
  <c r="LU55" i="2"/>
  <c r="LU57" i="2"/>
  <c r="LV45" i="2"/>
  <c r="LV53" i="2"/>
  <c r="LV55" i="2"/>
  <c r="LV57" i="2"/>
  <c r="LW45" i="2"/>
  <c r="LW53" i="2"/>
  <c r="LW55" i="2"/>
  <c r="LW57" i="2"/>
  <c r="HR58" i="2"/>
  <c r="HU58" i="2"/>
  <c r="HV58" i="2"/>
  <c r="HW58" i="2"/>
  <c r="HX58" i="2"/>
  <c r="HY58" i="2"/>
  <c r="HZ58" i="2"/>
  <c r="IA58" i="2"/>
  <c r="IB58" i="2"/>
  <c r="IC58" i="2"/>
  <c r="ID58" i="2"/>
  <c r="IE58" i="2"/>
  <c r="IF58" i="2"/>
  <c r="IK58" i="2"/>
  <c r="IN58" i="2"/>
  <c r="IO58" i="2"/>
  <c r="IP58" i="2"/>
  <c r="IQ58" i="2"/>
  <c r="IR58" i="2"/>
  <c r="IS58" i="2"/>
  <c r="IT58" i="2"/>
  <c r="IU58" i="2"/>
  <c r="IV58" i="2"/>
  <c r="IW58" i="2"/>
  <c r="IX58" i="2"/>
  <c r="IY58" i="2"/>
  <c r="JD58" i="2"/>
  <c r="JG58" i="2"/>
  <c r="JH58" i="2"/>
  <c r="JI58" i="2"/>
  <c r="JJ58" i="2"/>
  <c r="JK58" i="2"/>
  <c r="JL58" i="2"/>
  <c r="JM58" i="2"/>
  <c r="JN58" i="2"/>
  <c r="JO58" i="2"/>
  <c r="JP58" i="2"/>
  <c r="JQ58" i="2"/>
  <c r="JR58" i="2"/>
  <c r="JW58" i="2"/>
  <c r="JZ58" i="2"/>
  <c r="KA58" i="2"/>
  <c r="KB58" i="2"/>
  <c r="KC58" i="2"/>
  <c r="KD58" i="2"/>
  <c r="KE58" i="2"/>
  <c r="KF58" i="2"/>
  <c r="KG58" i="2"/>
  <c r="KH58" i="2"/>
  <c r="KI58" i="2"/>
  <c r="KJ58" i="2"/>
  <c r="KK58" i="2"/>
  <c r="KP58" i="2"/>
  <c r="KS58" i="2"/>
  <c r="KT58" i="2"/>
  <c r="KU58" i="2"/>
  <c r="KV58" i="2"/>
  <c r="KW58" i="2"/>
  <c r="KX58" i="2"/>
  <c r="KY58" i="2"/>
  <c r="KZ58" i="2"/>
  <c r="LA58" i="2"/>
  <c r="LB58" i="2"/>
  <c r="LC58" i="2"/>
  <c r="LD58" i="2"/>
  <c r="LI58" i="2"/>
  <c r="LL58" i="2"/>
  <c r="LM58" i="2"/>
  <c r="LN58" i="2"/>
  <c r="LO58" i="2"/>
  <c r="LP58" i="2"/>
  <c r="LQ58" i="2"/>
  <c r="LR58" i="2"/>
  <c r="LS58" i="2"/>
  <c r="LT58" i="2"/>
  <c r="LU58" i="2"/>
  <c r="LV58" i="2"/>
  <c r="LW58" i="2"/>
  <c r="HR25" i="2"/>
  <c r="HU13" i="2"/>
  <c r="HU21" i="2"/>
  <c r="HU23" i="2"/>
  <c r="HU25" i="2"/>
  <c r="HV13" i="2"/>
  <c r="HV21" i="2"/>
  <c r="HV23" i="2"/>
  <c r="HV25" i="2"/>
  <c r="HW13" i="2"/>
  <c r="HW21" i="2"/>
  <c r="HW23" i="2"/>
  <c r="HW25" i="2"/>
  <c r="HX13" i="2"/>
  <c r="HX21" i="2"/>
  <c r="HX23" i="2"/>
  <c r="HX25" i="2"/>
  <c r="HY13" i="2"/>
  <c r="HY21" i="2"/>
  <c r="HY23" i="2"/>
  <c r="HY25" i="2"/>
  <c r="HZ13" i="2"/>
  <c r="HZ21" i="2"/>
  <c r="HZ23" i="2"/>
  <c r="HZ25" i="2"/>
  <c r="IA13" i="2"/>
  <c r="IA21" i="2"/>
  <c r="IA23" i="2"/>
  <c r="IA25" i="2"/>
  <c r="IB13" i="2"/>
  <c r="IB21" i="2"/>
  <c r="IB23" i="2"/>
  <c r="IB25" i="2"/>
  <c r="IC13" i="2"/>
  <c r="IC21" i="2"/>
  <c r="IC23" i="2"/>
  <c r="IC25" i="2"/>
  <c r="ID13" i="2"/>
  <c r="ID21" i="2"/>
  <c r="ID23" i="2"/>
  <c r="ID25" i="2"/>
  <c r="IE13" i="2"/>
  <c r="IE21" i="2"/>
  <c r="IE23" i="2"/>
  <c r="IE25" i="2"/>
  <c r="IF13" i="2"/>
  <c r="IF21" i="2"/>
  <c r="IF23" i="2"/>
  <c r="IF25" i="2"/>
  <c r="IK25" i="2"/>
  <c r="IN13" i="2"/>
  <c r="IN21" i="2"/>
  <c r="IN23" i="2"/>
  <c r="IN25" i="2"/>
  <c r="IO13" i="2"/>
  <c r="IO21" i="2"/>
  <c r="IO23" i="2"/>
  <c r="IO25" i="2"/>
  <c r="IP13" i="2"/>
  <c r="IP21" i="2"/>
  <c r="IP23" i="2"/>
  <c r="IP25" i="2"/>
  <c r="IQ13" i="2"/>
  <c r="IQ21" i="2"/>
  <c r="IQ23" i="2"/>
  <c r="IQ25" i="2"/>
  <c r="IR13" i="2"/>
  <c r="IR21" i="2"/>
  <c r="IR23" i="2"/>
  <c r="IR25" i="2"/>
  <c r="IS13" i="2"/>
  <c r="IS21" i="2"/>
  <c r="IS23" i="2"/>
  <c r="IS25" i="2"/>
  <c r="IT13" i="2"/>
  <c r="IT21" i="2"/>
  <c r="IT23" i="2"/>
  <c r="IT25" i="2"/>
  <c r="IU13" i="2"/>
  <c r="IU21" i="2"/>
  <c r="IU23" i="2"/>
  <c r="IU25" i="2"/>
  <c r="IV13" i="2"/>
  <c r="IV21" i="2"/>
  <c r="IV23" i="2"/>
  <c r="IV25" i="2"/>
  <c r="IW13" i="2"/>
  <c r="IW21" i="2"/>
  <c r="IW23" i="2"/>
  <c r="IW25" i="2"/>
  <c r="IX13" i="2"/>
  <c r="IX21" i="2"/>
  <c r="IX23" i="2"/>
  <c r="IX25" i="2"/>
  <c r="IY13" i="2"/>
  <c r="IY21" i="2"/>
  <c r="IY23" i="2"/>
  <c r="IY25" i="2"/>
  <c r="JD25" i="2"/>
  <c r="JG13" i="2"/>
  <c r="JG21" i="2"/>
  <c r="JG23" i="2"/>
  <c r="JG25" i="2"/>
  <c r="JH13" i="2"/>
  <c r="JH21" i="2"/>
  <c r="JH23" i="2"/>
  <c r="JH25" i="2"/>
  <c r="JI13" i="2"/>
  <c r="JI21" i="2"/>
  <c r="JI23" i="2"/>
  <c r="JI25" i="2"/>
  <c r="JJ13" i="2"/>
  <c r="JJ21" i="2"/>
  <c r="JJ23" i="2"/>
  <c r="JJ25" i="2"/>
  <c r="JK13" i="2"/>
  <c r="JK21" i="2"/>
  <c r="JK23" i="2"/>
  <c r="JK25" i="2"/>
  <c r="JL13" i="2"/>
  <c r="JL21" i="2"/>
  <c r="JL23" i="2"/>
  <c r="JL25" i="2"/>
  <c r="JM13" i="2"/>
  <c r="JM21" i="2"/>
  <c r="JM23" i="2"/>
  <c r="JM25" i="2"/>
  <c r="JN13" i="2"/>
  <c r="JN21" i="2"/>
  <c r="JN23" i="2"/>
  <c r="JN25" i="2"/>
  <c r="JO13" i="2"/>
  <c r="JO21" i="2"/>
  <c r="JO23" i="2"/>
  <c r="JO25" i="2"/>
  <c r="JP13" i="2"/>
  <c r="JP21" i="2"/>
  <c r="JP23" i="2"/>
  <c r="JP25" i="2"/>
  <c r="JQ13" i="2"/>
  <c r="JQ21" i="2"/>
  <c r="JQ23" i="2"/>
  <c r="JQ25" i="2"/>
  <c r="JR13" i="2"/>
  <c r="JR21" i="2"/>
  <c r="JR23" i="2"/>
  <c r="JR25" i="2"/>
  <c r="JW25" i="2"/>
  <c r="JZ13" i="2"/>
  <c r="JZ21" i="2"/>
  <c r="JZ23" i="2"/>
  <c r="JZ25" i="2"/>
  <c r="KA13" i="2"/>
  <c r="KA21" i="2"/>
  <c r="KA23" i="2"/>
  <c r="KA25" i="2"/>
  <c r="KB13" i="2"/>
  <c r="KB21" i="2"/>
  <c r="KB23" i="2"/>
  <c r="KB25" i="2"/>
  <c r="KC13" i="2"/>
  <c r="KC21" i="2"/>
  <c r="KC23" i="2"/>
  <c r="KC25" i="2"/>
  <c r="KD13" i="2"/>
  <c r="KD21" i="2"/>
  <c r="KD23" i="2"/>
  <c r="KD25" i="2"/>
  <c r="KE13" i="2"/>
  <c r="KE21" i="2"/>
  <c r="KE23" i="2"/>
  <c r="KE25" i="2"/>
  <c r="KF13" i="2"/>
  <c r="KF21" i="2"/>
  <c r="KF23" i="2"/>
  <c r="KF25" i="2"/>
  <c r="KG13" i="2"/>
  <c r="KG21" i="2"/>
  <c r="KG23" i="2"/>
  <c r="KG25" i="2"/>
  <c r="KH13" i="2"/>
  <c r="KH21" i="2"/>
  <c r="KH23" i="2"/>
  <c r="KH25" i="2"/>
  <c r="KI13" i="2"/>
  <c r="KI21" i="2"/>
  <c r="KI23" i="2"/>
  <c r="KI25" i="2"/>
  <c r="KJ13" i="2"/>
  <c r="KJ21" i="2"/>
  <c r="KJ23" i="2"/>
  <c r="KJ25" i="2"/>
  <c r="KK13" i="2"/>
  <c r="KK21" i="2"/>
  <c r="KK23" i="2"/>
  <c r="KK25" i="2"/>
  <c r="KP25" i="2"/>
  <c r="KS13" i="2"/>
  <c r="KS21" i="2"/>
  <c r="KS23" i="2"/>
  <c r="KS25" i="2"/>
  <c r="KT13" i="2"/>
  <c r="KT21" i="2"/>
  <c r="KT23" i="2"/>
  <c r="KT25" i="2"/>
  <c r="KU13" i="2"/>
  <c r="KU21" i="2"/>
  <c r="KU23" i="2"/>
  <c r="KU25" i="2"/>
  <c r="KV13" i="2"/>
  <c r="KV21" i="2"/>
  <c r="KV23" i="2"/>
  <c r="KV25" i="2"/>
  <c r="KW13" i="2"/>
  <c r="KW21" i="2"/>
  <c r="KW23" i="2"/>
  <c r="KW25" i="2"/>
  <c r="KX13" i="2"/>
  <c r="KX21" i="2"/>
  <c r="KX23" i="2"/>
  <c r="KX25" i="2"/>
  <c r="KY13" i="2"/>
  <c r="KY21" i="2"/>
  <c r="KY23" i="2"/>
  <c r="KY25" i="2"/>
  <c r="KZ13" i="2"/>
  <c r="KZ21" i="2"/>
  <c r="KZ23" i="2"/>
  <c r="KZ25" i="2"/>
  <c r="LA13" i="2"/>
  <c r="LA21" i="2"/>
  <c r="LA23" i="2"/>
  <c r="LA25" i="2"/>
  <c r="LB13" i="2"/>
  <c r="LB21" i="2"/>
  <c r="LB23" i="2"/>
  <c r="LB25" i="2"/>
  <c r="LC13" i="2"/>
  <c r="LC21" i="2"/>
  <c r="LC23" i="2"/>
  <c r="LC25" i="2"/>
  <c r="LD13" i="2"/>
  <c r="LD21" i="2"/>
  <c r="LD23" i="2"/>
  <c r="LD25" i="2"/>
  <c r="LI25" i="2"/>
  <c r="LL13" i="2"/>
  <c r="LL21" i="2"/>
  <c r="LL23" i="2"/>
  <c r="LL25" i="2"/>
  <c r="LM13" i="2"/>
  <c r="LM21" i="2"/>
  <c r="LM23" i="2"/>
  <c r="LM25" i="2"/>
  <c r="LN13" i="2"/>
  <c r="LN21" i="2"/>
  <c r="LN23" i="2"/>
  <c r="LN25" i="2"/>
  <c r="LO13" i="2"/>
  <c r="LO21" i="2"/>
  <c r="LO23" i="2"/>
  <c r="LO25" i="2"/>
  <c r="LP13" i="2"/>
  <c r="LP21" i="2"/>
  <c r="LP23" i="2"/>
  <c r="LP25" i="2"/>
  <c r="LQ13" i="2"/>
  <c r="LQ21" i="2"/>
  <c r="LQ23" i="2"/>
  <c r="LQ25" i="2"/>
  <c r="LR13" i="2"/>
  <c r="LR21" i="2"/>
  <c r="LR23" i="2"/>
  <c r="LR25" i="2"/>
  <c r="LS13" i="2"/>
  <c r="LS21" i="2"/>
  <c r="LS23" i="2"/>
  <c r="LS25" i="2"/>
  <c r="LT13" i="2"/>
  <c r="LT21" i="2"/>
  <c r="LT23" i="2"/>
  <c r="LT25" i="2"/>
  <c r="LU13" i="2"/>
  <c r="LU21" i="2"/>
  <c r="LU23" i="2"/>
  <c r="LU25" i="2"/>
  <c r="LV13" i="2"/>
  <c r="LV21" i="2"/>
  <c r="LV23" i="2"/>
  <c r="LV25" i="2"/>
  <c r="LW13" i="2"/>
  <c r="LW21" i="2"/>
  <c r="LW23" i="2"/>
  <c r="LW25" i="2"/>
  <c r="HR26" i="2"/>
  <c r="HU26" i="2"/>
  <c r="HV26" i="2"/>
  <c r="HW26" i="2"/>
  <c r="HX26" i="2"/>
  <c r="HY26" i="2"/>
  <c r="HZ26" i="2"/>
  <c r="IA26" i="2"/>
  <c r="IB26" i="2"/>
  <c r="IC26" i="2"/>
  <c r="ID26" i="2"/>
  <c r="IE26" i="2"/>
  <c r="IF26" i="2"/>
  <c r="IK26" i="2"/>
  <c r="IN26" i="2"/>
  <c r="IO26" i="2"/>
  <c r="IP26" i="2"/>
  <c r="IQ26" i="2"/>
  <c r="IR26" i="2"/>
  <c r="IS26" i="2"/>
  <c r="IT26" i="2"/>
  <c r="IU26" i="2"/>
  <c r="IV26" i="2"/>
  <c r="IW26" i="2"/>
  <c r="IX26" i="2"/>
  <c r="IY26" i="2"/>
  <c r="JD26" i="2"/>
  <c r="JG26" i="2"/>
  <c r="JH26" i="2"/>
  <c r="JI26" i="2"/>
  <c r="JJ26" i="2"/>
  <c r="JK26" i="2"/>
  <c r="JL26" i="2"/>
  <c r="JM26" i="2"/>
  <c r="JN26" i="2"/>
  <c r="JO26" i="2"/>
  <c r="JP26" i="2"/>
  <c r="JQ26" i="2"/>
  <c r="JR26" i="2"/>
  <c r="JW26" i="2"/>
  <c r="JZ26" i="2"/>
  <c r="KA26" i="2"/>
  <c r="KB26" i="2"/>
  <c r="KC26" i="2"/>
  <c r="KD26" i="2"/>
  <c r="KE26" i="2"/>
  <c r="KF26" i="2"/>
  <c r="KG26" i="2"/>
  <c r="KH26" i="2"/>
  <c r="KI26" i="2"/>
  <c r="KJ26" i="2"/>
  <c r="KK26" i="2"/>
  <c r="KP26" i="2"/>
  <c r="KS26" i="2"/>
  <c r="KT26" i="2"/>
  <c r="KU26" i="2"/>
  <c r="KV26" i="2"/>
  <c r="KW26" i="2"/>
  <c r="KX26" i="2"/>
  <c r="KY26" i="2"/>
  <c r="KZ26" i="2"/>
  <c r="LA26" i="2"/>
  <c r="LB26" i="2"/>
  <c r="LC26" i="2"/>
  <c r="LD26" i="2"/>
  <c r="LI26" i="2"/>
  <c r="LL26" i="2"/>
  <c r="LM26" i="2"/>
  <c r="LN26" i="2"/>
  <c r="LO26" i="2"/>
  <c r="LP26" i="2"/>
  <c r="LQ26" i="2"/>
  <c r="LR26" i="2"/>
  <c r="LS26" i="2"/>
  <c r="LT26" i="2"/>
  <c r="LU26" i="2"/>
  <c r="LV26" i="2"/>
  <c r="LW26" i="2"/>
  <c r="FM57" i="2"/>
  <c r="FP45" i="2"/>
  <c r="FP53" i="2"/>
  <c r="FP55" i="2"/>
  <c r="FP57" i="2"/>
  <c r="FQ53" i="2"/>
  <c r="FQ55" i="2"/>
  <c r="FQ57" i="2"/>
  <c r="FR45" i="2"/>
  <c r="FR53" i="2"/>
  <c r="FR55" i="2"/>
  <c r="FR57" i="2"/>
  <c r="FS45" i="2"/>
  <c r="FS53" i="2"/>
  <c r="FS55" i="2"/>
  <c r="FS57" i="2"/>
  <c r="FT45" i="2"/>
  <c r="FT53" i="2"/>
  <c r="FT55" i="2"/>
  <c r="FT57" i="2"/>
  <c r="FU45" i="2"/>
  <c r="FU53" i="2"/>
  <c r="FU55" i="2"/>
  <c r="FU57" i="2"/>
  <c r="FV45" i="2"/>
  <c r="FV53" i="2"/>
  <c r="FV55" i="2"/>
  <c r="FV57" i="2"/>
  <c r="FW45" i="2"/>
  <c r="FW53" i="2"/>
  <c r="FW55" i="2"/>
  <c r="FW57" i="2"/>
  <c r="FX45" i="2"/>
  <c r="FX53" i="2"/>
  <c r="FX55" i="2"/>
  <c r="FX57" i="2"/>
  <c r="FY45" i="2"/>
  <c r="FY53" i="2"/>
  <c r="FY55" i="2"/>
  <c r="FY57" i="2"/>
  <c r="FZ45" i="2"/>
  <c r="FZ53" i="2"/>
  <c r="FZ55" i="2"/>
  <c r="FZ57" i="2"/>
  <c r="GA45" i="2"/>
  <c r="GA53" i="2"/>
  <c r="GA55" i="2"/>
  <c r="GA57" i="2"/>
  <c r="GF57" i="2"/>
  <c r="GI45" i="2"/>
  <c r="GI53" i="2"/>
  <c r="GI55" i="2"/>
  <c r="GI57" i="2"/>
  <c r="GJ53" i="2"/>
  <c r="GJ55" i="2"/>
  <c r="GJ57" i="2"/>
  <c r="GK45" i="2"/>
  <c r="GK53" i="2"/>
  <c r="GK55" i="2"/>
  <c r="GK57" i="2"/>
  <c r="GL45" i="2"/>
  <c r="GL53" i="2"/>
  <c r="GL55" i="2"/>
  <c r="GL57" i="2"/>
  <c r="GM45" i="2"/>
  <c r="GM53" i="2"/>
  <c r="GM55" i="2"/>
  <c r="GM57" i="2"/>
  <c r="GN45" i="2"/>
  <c r="GN53" i="2"/>
  <c r="GN55" i="2"/>
  <c r="GN57" i="2"/>
  <c r="GO45" i="2"/>
  <c r="GO53" i="2"/>
  <c r="GO55" i="2"/>
  <c r="GO57" i="2"/>
  <c r="GP45" i="2"/>
  <c r="GP53" i="2"/>
  <c r="GP55" i="2"/>
  <c r="GP57" i="2"/>
  <c r="GQ45" i="2"/>
  <c r="GQ53" i="2"/>
  <c r="GQ55" i="2"/>
  <c r="GQ57" i="2"/>
  <c r="GR45" i="2"/>
  <c r="GR53" i="2"/>
  <c r="GR55" i="2"/>
  <c r="GR57" i="2"/>
  <c r="GS45" i="2"/>
  <c r="GS53" i="2"/>
  <c r="GS55" i="2"/>
  <c r="GS57" i="2"/>
  <c r="GT45" i="2"/>
  <c r="GT53" i="2"/>
  <c r="GT55" i="2"/>
  <c r="GT57" i="2"/>
  <c r="GY57" i="2"/>
  <c r="HB45" i="2"/>
  <c r="HB53" i="2"/>
  <c r="HB55" i="2"/>
  <c r="HB57" i="2"/>
  <c r="HC53" i="2"/>
  <c r="HC55" i="2"/>
  <c r="HC57" i="2"/>
  <c r="HD45" i="2"/>
  <c r="HD53" i="2"/>
  <c r="HD55" i="2"/>
  <c r="HD57" i="2"/>
  <c r="HE45" i="2"/>
  <c r="HE53" i="2"/>
  <c r="HE55" i="2"/>
  <c r="HE57" i="2"/>
  <c r="HF45" i="2"/>
  <c r="HF53" i="2"/>
  <c r="HF55" i="2"/>
  <c r="HF57" i="2"/>
  <c r="HG45" i="2"/>
  <c r="HG53" i="2"/>
  <c r="HG55" i="2"/>
  <c r="HG57" i="2"/>
  <c r="HH45" i="2"/>
  <c r="HH53" i="2"/>
  <c r="HH55" i="2"/>
  <c r="HH57" i="2"/>
  <c r="HI45" i="2"/>
  <c r="HI53" i="2"/>
  <c r="HI55" i="2"/>
  <c r="HI57" i="2"/>
  <c r="HJ45" i="2"/>
  <c r="HJ53" i="2"/>
  <c r="HJ55" i="2"/>
  <c r="HJ57" i="2"/>
  <c r="HK45" i="2"/>
  <c r="HK53" i="2"/>
  <c r="HK55" i="2"/>
  <c r="HK57" i="2"/>
  <c r="HL45" i="2"/>
  <c r="HL53" i="2"/>
  <c r="HL55" i="2"/>
  <c r="HL57" i="2"/>
  <c r="HM45" i="2"/>
  <c r="HM53" i="2"/>
  <c r="HM55" i="2"/>
  <c r="HM57" i="2"/>
  <c r="FM58" i="2"/>
  <c r="FP58" i="2"/>
  <c r="FQ58" i="2"/>
  <c r="FR58" i="2"/>
  <c r="FS58" i="2"/>
  <c r="FT58" i="2"/>
  <c r="FU58" i="2"/>
  <c r="FV58" i="2"/>
  <c r="FW58" i="2"/>
  <c r="FX58" i="2"/>
  <c r="FY58" i="2"/>
  <c r="FZ58" i="2"/>
  <c r="GA58" i="2"/>
  <c r="GF58" i="2"/>
  <c r="GI58" i="2"/>
  <c r="GJ58" i="2"/>
  <c r="GK58" i="2"/>
  <c r="GL58" i="2"/>
  <c r="GM58" i="2"/>
  <c r="GN58" i="2"/>
  <c r="GO58" i="2"/>
  <c r="GP58" i="2"/>
  <c r="GQ58" i="2"/>
  <c r="GR58" i="2"/>
  <c r="GS58" i="2"/>
  <c r="GT58" i="2"/>
  <c r="GY58" i="2"/>
  <c r="HB58" i="2"/>
  <c r="HC58" i="2"/>
  <c r="HD58" i="2"/>
  <c r="HE58" i="2"/>
  <c r="HF58" i="2"/>
  <c r="HG58" i="2"/>
  <c r="HH58" i="2"/>
  <c r="HI58" i="2"/>
  <c r="HJ58" i="2"/>
  <c r="HK58" i="2"/>
  <c r="HL58" i="2"/>
  <c r="HM58" i="2"/>
  <c r="FM25" i="2"/>
  <c r="FP13" i="2"/>
  <c r="FP21" i="2"/>
  <c r="FP23" i="2"/>
  <c r="FP25" i="2"/>
  <c r="FQ13" i="2"/>
  <c r="FQ21" i="2"/>
  <c r="FQ23" i="2"/>
  <c r="FQ25" i="2"/>
  <c r="FR13" i="2"/>
  <c r="FR21" i="2"/>
  <c r="FR23" i="2"/>
  <c r="FR25" i="2"/>
  <c r="FS13" i="2"/>
  <c r="FS21" i="2"/>
  <c r="FS23" i="2"/>
  <c r="FS25" i="2"/>
  <c r="FT13" i="2"/>
  <c r="FT21" i="2"/>
  <c r="FT23" i="2"/>
  <c r="FT25" i="2"/>
  <c r="FU13" i="2"/>
  <c r="FU21" i="2"/>
  <c r="FU23" i="2"/>
  <c r="FU25" i="2"/>
  <c r="FV13" i="2"/>
  <c r="FV21" i="2"/>
  <c r="FV23" i="2"/>
  <c r="FV25" i="2"/>
  <c r="FW13" i="2"/>
  <c r="FW21" i="2"/>
  <c r="FW23" i="2"/>
  <c r="FW25" i="2"/>
  <c r="FX13" i="2"/>
  <c r="FX21" i="2"/>
  <c r="FX23" i="2"/>
  <c r="FX25" i="2"/>
  <c r="FY13" i="2"/>
  <c r="FY21" i="2"/>
  <c r="FY23" i="2"/>
  <c r="FY25" i="2"/>
  <c r="FZ13" i="2"/>
  <c r="FZ21" i="2"/>
  <c r="FZ23" i="2"/>
  <c r="FZ25" i="2"/>
  <c r="GA13" i="2"/>
  <c r="GA21" i="2"/>
  <c r="GA23" i="2"/>
  <c r="GA25" i="2"/>
  <c r="GF25" i="2"/>
  <c r="GI13" i="2"/>
  <c r="GI21" i="2"/>
  <c r="GI23" i="2"/>
  <c r="GI25" i="2"/>
  <c r="GJ13" i="2"/>
  <c r="GJ21" i="2"/>
  <c r="GJ23" i="2"/>
  <c r="GJ25" i="2"/>
  <c r="GK13" i="2"/>
  <c r="GK21" i="2"/>
  <c r="GK23" i="2"/>
  <c r="GK25" i="2"/>
  <c r="GL13" i="2"/>
  <c r="GL21" i="2"/>
  <c r="GL23" i="2"/>
  <c r="GL25" i="2"/>
  <c r="GM13" i="2"/>
  <c r="GM21" i="2"/>
  <c r="GM23" i="2"/>
  <c r="GM25" i="2"/>
  <c r="GN13" i="2"/>
  <c r="GN21" i="2"/>
  <c r="GN23" i="2"/>
  <c r="GN25" i="2"/>
  <c r="GO13" i="2"/>
  <c r="GO21" i="2"/>
  <c r="GO23" i="2"/>
  <c r="GO25" i="2"/>
  <c r="GP13" i="2"/>
  <c r="GP21" i="2"/>
  <c r="GP23" i="2"/>
  <c r="GP25" i="2"/>
  <c r="GQ13" i="2"/>
  <c r="GQ21" i="2"/>
  <c r="GQ23" i="2"/>
  <c r="GQ25" i="2"/>
  <c r="GR13" i="2"/>
  <c r="GR21" i="2"/>
  <c r="GR23" i="2"/>
  <c r="GR25" i="2"/>
  <c r="GS13" i="2"/>
  <c r="GS21" i="2"/>
  <c r="GS23" i="2"/>
  <c r="GS25" i="2"/>
  <c r="GT13" i="2"/>
  <c r="GT21" i="2"/>
  <c r="GT23" i="2"/>
  <c r="GT25" i="2"/>
  <c r="GY25" i="2"/>
  <c r="HB13" i="2"/>
  <c r="HB21" i="2"/>
  <c r="HB23" i="2"/>
  <c r="HB25" i="2"/>
  <c r="HC13" i="2"/>
  <c r="HC21" i="2"/>
  <c r="HC23" i="2"/>
  <c r="HC25" i="2"/>
  <c r="HD13" i="2"/>
  <c r="HD21" i="2"/>
  <c r="HD23" i="2"/>
  <c r="HD25" i="2"/>
  <c r="HE13" i="2"/>
  <c r="HE21" i="2"/>
  <c r="HE23" i="2"/>
  <c r="HE25" i="2"/>
  <c r="HF13" i="2"/>
  <c r="HF21" i="2"/>
  <c r="HF23" i="2"/>
  <c r="HF25" i="2"/>
  <c r="HG13" i="2"/>
  <c r="HG21" i="2"/>
  <c r="HG23" i="2"/>
  <c r="HG25" i="2"/>
  <c r="HH13" i="2"/>
  <c r="HH21" i="2"/>
  <c r="HH23" i="2"/>
  <c r="HH25" i="2"/>
  <c r="HI13" i="2"/>
  <c r="HI21" i="2"/>
  <c r="HI23" i="2"/>
  <c r="HI25" i="2"/>
  <c r="HJ13" i="2"/>
  <c r="HJ21" i="2"/>
  <c r="HJ23" i="2"/>
  <c r="HJ25" i="2"/>
  <c r="HK13" i="2"/>
  <c r="HK21" i="2"/>
  <c r="HK23" i="2"/>
  <c r="HK25" i="2"/>
  <c r="HL13" i="2"/>
  <c r="HL21" i="2"/>
  <c r="HL23" i="2"/>
  <c r="HL25" i="2"/>
  <c r="HM13" i="2"/>
  <c r="HM21" i="2"/>
  <c r="HM23" i="2"/>
  <c r="HM25" i="2"/>
  <c r="FM26" i="2"/>
  <c r="FP26" i="2"/>
  <c r="FQ26" i="2"/>
  <c r="FR26" i="2"/>
  <c r="FS26" i="2"/>
  <c r="FT26" i="2"/>
  <c r="FU26" i="2"/>
  <c r="FV26" i="2"/>
  <c r="FW26" i="2"/>
  <c r="FX26" i="2"/>
  <c r="FY26" i="2"/>
  <c r="FZ26" i="2"/>
  <c r="GA26" i="2"/>
  <c r="GF26" i="2"/>
  <c r="GI26" i="2"/>
  <c r="GJ26" i="2"/>
  <c r="GK26" i="2"/>
  <c r="GL26" i="2"/>
  <c r="GM26" i="2"/>
  <c r="GN26" i="2"/>
  <c r="GO26" i="2"/>
  <c r="GP26" i="2"/>
  <c r="GQ26" i="2"/>
  <c r="GR26" i="2"/>
  <c r="GS26" i="2"/>
  <c r="GT26" i="2"/>
  <c r="GY26" i="2"/>
  <c r="HB26" i="2"/>
  <c r="HC26" i="2"/>
  <c r="HD26" i="2"/>
  <c r="HE26" i="2"/>
  <c r="HF26" i="2"/>
  <c r="HG26" i="2"/>
  <c r="HH26" i="2"/>
  <c r="HI26" i="2"/>
  <c r="HJ26" i="2"/>
  <c r="HK26" i="2"/>
  <c r="HL26" i="2"/>
  <c r="HM26" i="2"/>
  <c r="ET57" i="2"/>
  <c r="EW45" i="2"/>
  <c r="EW53" i="2"/>
  <c r="EW55" i="2"/>
  <c r="EW57" i="2"/>
  <c r="FA45" i="2"/>
  <c r="FA53" i="2"/>
  <c r="FA55" i="2"/>
  <c r="FA57" i="2"/>
  <c r="FB45" i="2"/>
  <c r="FB53" i="2"/>
  <c r="FB55" i="2"/>
  <c r="FB57" i="2"/>
  <c r="FD45" i="2"/>
  <c r="FD53" i="2"/>
  <c r="FD55" i="2"/>
  <c r="FD57" i="2"/>
  <c r="FE45" i="2"/>
  <c r="FE53" i="2"/>
  <c r="FE55" i="2"/>
  <c r="FE57" i="2"/>
  <c r="FG45" i="2"/>
  <c r="FG53" i="2"/>
  <c r="FG55" i="2"/>
  <c r="FG57" i="2"/>
  <c r="FH45" i="2"/>
  <c r="FH53" i="2"/>
  <c r="FH55" i="2"/>
  <c r="FH57" i="2"/>
  <c r="ET58" i="2"/>
  <c r="EW58" i="2"/>
  <c r="FA58" i="2"/>
  <c r="FB58" i="2"/>
  <c r="FD58" i="2"/>
  <c r="FE58" i="2"/>
  <c r="FG58" i="2"/>
  <c r="FH58" i="2"/>
  <c r="ET25" i="2"/>
  <c r="FG13" i="2"/>
  <c r="FG21" i="2"/>
  <c r="FG23" i="2"/>
  <c r="FG25" i="2"/>
  <c r="FH13" i="2"/>
  <c r="FH21" i="2"/>
  <c r="FH23" i="2"/>
  <c r="FH25" i="2"/>
  <c r="ET26" i="2"/>
  <c r="EX13" i="2"/>
  <c r="EX21" i="2"/>
  <c r="EX23" i="2"/>
  <c r="EX25" i="2"/>
  <c r="EX26" i="2"/>
  <c r="FG26" i="2"/>
  <c r="FH26" i="2"/>
  <c r="EX53" i="2"/>
  <c r="EX55" i="2"/>
  <c r="EX57" i="2"/>
  <c r="EY45" i="2"/>
  <c r="EY53" i="2"/>
  <c r="EY55" i="2"/>
  <c r="EY57" i="2"/>
  <c r="EZ45" i="2"/>
  <c r="EZ53" i="2"/>
  <c r="EZ55" i="2"/>
  <c r="EZ57" i="2"/>
  <c r="FC45" i="2"/>
  <c r="FC53" i="2"/>
  <c r="FC55" i="2"/>
  <c r="FC57" i="2"/>
  <c r="FF45" i="2"/>
  <c r="FF53" i="2"/>
  <c r="FF55" i="2"/>
  <c r="FF57" i="2"/>
  <c r="EX58" i="2"/>
  <c r="EY58" i="2"/>
  <c r="EZ58" i="2"/>
  <c r="FC58" i="2"/>
  <c r="FF58" i="2"/>
  <c r="EW13" i="2"/>
  <c r="EW21" i="2"/>
  <c r="EW23" i="2"/>
  <c r="EW25" i="2"/>
  <c r="EY13" i="2"/>
  <c r="EY21" i="2"/>
  <c r="EY23" i="2"/>
  <c r="EY25" i="2"/>
  <c r="EZ13" i="2"/>
  <c r="EZ21" i="2"/>
  <c r="EZ23" i="2"/>
  <c r="EZ25" i="2"/>
  <c r="FA13" i="2"/>
  <c r="FA21" i="2"/>
  <c r="FA23" i="2"/>
  <c r="FA25" i="2"/>
  <c r="FB13" i="2"/>
  <c r="FB21" i="2"/>
  <c r="FB23" i="2"/>
  <c r="FB25" i="2"/>
  <c r="FC13" i="2"/>
  <c r="FC21" i="2"/>
  <c r="FC23" i="2"/>
  <c r="FC25" i="2"/>
  <c r="FD13" i="2"/>
  <c r="FD21" i="2"/>
  <c r="FD23" i="2"/>
  <c r="FD25" i="2"/>
  <c r="FE13" i="2"/>
  <c r="FE21" i="2"/>
  <c r="FE23" i="2"/>
  <c r="FE25" i="2"/>
  <c r="FF13" i="2"/>
  <c r="FF21" i="2"/>
  <c r="FF23" i="2"/>
  <c r="FF25" i="2"/>
  <c r="EW26" i="2"/>
  <c r="EY26" i="2"/>
  <c r="EZ26" i="2"/>
  <c r="FA26" i="2"/>
  <c r="FB26" i="2"/>
  <c r="FC26" i="2"/>
  <c r="FD26" i="2"/>
  <c r="FE26" i="2"/>
  <c r="FF26" i="2"/>
  <c r="EA57" i="2"/>
  <c r="ED45" i="2"/>
  <c r="ED53" i="2"/>
  <c r="ED55" i="2"/>
  <c r="ED57" i="2"/>
  <c r="EE53" i="2"/>
  <c r="EE55" i="2"/>
  <c r="EE57" i="2"/>
  <c r="EF45" i="2"/>
  <c r="EF53" i="2"/>
  <c r="EF55" i="2"/>
  <c r="EF57" i="2"/>
  <c r="EG45" i="2"/>
  <c r="EG53" i="2"/>
  <c r="EG55" i="2"/>
  <c r="EG57" i="2"/>
  <c r="EH45" i="2"/>
  <c r="EH53" i="2"/>
  <c r="EH55" i="2"/>
  <c r="EH57" i="2"/>
  <c r="EI45" i="2"/>
  <c r="EI53" i="2"/>
  <c r="EI55" i="2"/>
  <c r="EI57" i="2"/>
  <c r="EJ45" i="2"/>
  <c r="EJ53" i="2"/>
  <c r="EJ55" i="2"/>
  <c r="EJ57" i="2"/>
  <c r="EK45" i="2"/>
  <c r="EK53" i="2"/>
  <c r="EK55" i="2"/>
  <c r="EK57" i="2"/>
  <c r="EL45" i="2"/>
  <c r="EL53" i="2"/>
  <c r="EL55" i="2"/>
  <c r="EL57" i="2"/>
  <c r="EM45" i="2"/>
  <c r="EM53" i="2"/>
  <c r="EM55" i="2"/>
  <c r="EM57" i="2"/>
  <c r="EN45" i="2"/>
  <c r="EN53" i="2"/>
  <c r="EN55" i="2"/>
  <c r="EN57" i="2"/>
  <c r="EO45" i="2"/>
  <c r="EO53" i="2"/>
  <c r="EO55" i="2"/>
  <c r="EO57" i="2"/>
  <c r="EA58" i="2"/>
  <c r="ED58" i="2"/>
  <c r="EE58" i="2"/>
  <c r="EF58" i="2"/>
  <c r="EG58" i="2"/>
  <c r="EH58" i="2"/>
  <c r="EI58" i="2"/>
  <c r="EJ58" i="2"/>
  <c r="EK58" i="2"/>
  <c r="EL58" i="2"/>
  <c r="EM58" i="2"/>
  <c r="EN58" i="2"/>
  <c r="EO58" i="2"/>
  <c r="EA25" i="2"/>
  <c r="ED13" i="2"/>
  <c r="ED21" i="2"/>
  <c r="ED23" i="2"/>
  <c r="ED25" i="2"/>
  <c r="EE13" i="2"/>
  <c r="EE21" i="2"/>
  <c r="EE23" i="2"/>
  <c r="EE25" i="2"/>
  <c r="EF13" i="2"/>
  <c r="EF21" i="2"/>
  <c r="EF23" i="2"/>
  <c r="EF25" i="2"/>
  <c r="EG13" i="2"/>
  <c r="EG21" i="2"/>
  <c r="EG23" i="2"/>
  <c r="EG25" i="2"/>
  <c r="EH13" i="2"/>
  <c r="EH21" i="2"/>
  <c r="EH23" i="2"/>
  <c r="EH25" i="2"/>
  <c r="EI13" i="2"/>
  <c r="EI21" i="2"/>
  <c r="EI23" i="2"/>
  <c r="EI25" i="2"/>
  <c r="EJ13" i="2"/>
  <c r="EJ21" i="2"/>
  <c r="EJ23" i="2"/>
  <c r="EJ25" i="2"/>
  <c r="EK13" i="2"/>
  <c r="EK21" i="2"/>
  <c r="EK23" i="2"/>
  <c r="EK25" i="2"/>
  <c r="EL13" i="2"/>
  <c r="EL21" i="2"/>
  <c r="EL23" i="2"/>
  <c r="EL25" i="2"/>
  <c r="EM13" i="2"/>
  <c r="EM21" i="2"/>
  <c r="EM23" i="2"/>
  <c r="EM25" i="2"/>
  <c r="EN13" i="2"/>
  <c r="EN21" i="2"/>
  <c r="EN23" i="2"/>
  <c r="EN25" i="2"/>
  <c r="EO13" i="2"/>
  <c r="EO21" i="2"/>
  <c r="EO23" i="2"/>
  <c r="EO25" i="2"/>
  <c r="EA26" i="2"/>
  <c r="ED26" i="2"/>
  <c r="EE26" i="2"/>
  <c r="EF26" i="2"/>
  <c r="EG26" i="2"/>
  <c r="EH26" i="2"/>
  <c r="EI26" i="2"/>
  <c r="EJ26" i="2"/>
  <c r="EK26" i="2"/>
  <c r="EL26" i="2"/>
  <c r="EM26" i="2"/>
  <c r="EN26" i="2"/>
  <c r="EO26" i="2"/>
  <c r="DH57" i="2"/>
  <c r="DK45" i="2"/>
  <c r="DK53" i="2"/>
  <c r="DK55" i="2"/>
  <c r="DK57" i="2"/>
  <c r="DL53" i="2"/>
  <c r="DL55" i="2"/>
  <c r="DL57" i="2"/>
  <c r="DM45" i="2"/>
  <c r="DM53" i="2"/>
  <c r="DM55" i="2"/>
  <c r="DM57" i="2"/>
  <c r="DN45" i="2"/>
  <c r="DN53" i="2"/>
  <c r="DN55" i="2"/>
  <c r="DN57" i="2"/>
  <c r="DO45" i="2"/>
  <c r="DO53" i="2"/>
  <c r="DO55" i="2"/>
  <c r="DO57" i="2"/>
  <c r="DP45" i="2"/>
  <c r="DP53" i="2"/>
  <c r="DP55" i="2"/>
  <c r="DP57" i="2"/>
  <c r="DQ45" i="2"/>
  <c r="DQ53" i="2"/>
  <c r="DQ55" i="2"/>
  <c r="DQ57" i="2"/>
  <c r="DR45" i="2"/>
  <c r="DR53" i="2"/>
  <c r="DR55" i="2"/>
  <c r="DR57" i="2"/>
  <c r="DS45" i="2"/>
  <c r="DS53" i="2"/>
  <c r="DS55" i="2"/>
  <c r="DS57" i="2"/>
  <c r="DT45" i="2"/>
  <c r="DT53" i="2"/>
  <c r="DT55" i="2"/>
  <c r="DT57" i="2"/>
  <c r="DU45" i="2"/>
  <c r="DU53" i="2"/>
  <c r="DU55" i="2"/>
  <c r="DU57" i="2"/>
  <c r="DV45" i="2"/>
  <c r="DV53" i="2"/>
  <c r="DV55" i="2"/>
  <c r="DV57" i="2"/>
  <c r="DH58" i="2"/>
  <c r="DK58" i="2"/>
  <c r="DL58" i="2"/>
  <c r="DM58" i="2"/>
  <c r="DN58" i="2"/>
  <c r="DO58" i="2"/>
  <c r="DP58" i="2"/>
  <c r="DQ58" i="2"/>
  <c r="DR58" i="2"/>
  <c r="DS58" i="2"/>
  <c r="DT58" i="2"/>
  <c r="DU58" i="2"/>
  <c r="DV58" i="2"/>
  <c r="DH25" i="2"/>
  <c r="DK13" i="2"/>
  <c r="DK21" i="2"/>
  <c r="DK23" i="2"/>
  <c r="DK25" i="2"/>
  <c r="DL13" i="2"/>
  <c r="DL21" i="2"/>
  <c r="DL23" i="2"/>
  <c r="DL25" i="2"/>
  <c r="DM13" i="2"/>
  <c r="DM21" i="2"/>
  <c r="DM23" i="2"/>
  <c r="DM25" i="2"/>
  <c r="DN13" i="2"/>
  <c r="DN21" i="2"/>
  <c r="DN23" i="2"/>
  <c r="DN25" i="2"/>
  <c r="DO13" i="2"/>
  <c r="DO21" i="2"/>
  <c r="DO23" i="2"/>
  <c r="DO25" i="2"/>
  <c r="DP13" i="2"/>
  <c r="DP21" i="2"/>
  <c r="DP23" i="2"/>
  <c r="DP25" i="2"/>
  <c r="DQ13" i="2"/>
  <c r="DQ21" i="2"/>
  <c r="DQ23" i="2"/>
  <c r="DQ25" i="2"/>
  <c r="DR13" i="2"/>
  <c r="DR21" i="2"/>
  <c r="DR23" i="2"/>
  <c r="DR25" i="2"/>
  <c r="DS13" i="2"/>
  <c r="DS21" i="2"/>
  <c r="DS23" i="2"/>
  <c r="DS25" i="2"/>
  <c r="DT13" i="2"/>
  <c r="DT21" i="2"/>
  <c r="DT23" i="2"/>
  <c r="DT25" i="2"/>
  <c r="DU13" i="2"/>
  <c r="DU21" i="2"/>
  <c r="DU23" i="2"/>
  <c r="DU25" i="2"/>
  <c r="DV13" i="2"/>
  <c r="DV21" i="2"/>
  <c r="DV23" i="2"/>
  <c r="DV25" i="2"/>
  <c r="DH26" i="2"/>
  <c r="DK26" i="2"/>
  <c r="DL26" i="2"/>
  <c r="DM26" i="2"/>
  <c r="DN26" i="2"/>
  <c r="DO26" i="2"/>
  <c r="DP26" i="2"/>
  <c r="DQ26" i="2"/>
  <c r="DR26" i="2"/>
  <c r="DS26" i="2"/>
  <c r="DT26" i="2"/>
  <c r="DU26" i="2"/>
  <c r="DV26" i="2"/>
  <c r="CO25" i="2"/>
  <c r="CO26" i="2"/>
  <c r="CR13" i="2"/>
  <c r="CR21" i="2"/>
  <c r="CR23" i="2"/>
  <c r="CR25" i="2"/>
  <c r="CS13" i="2"/>
  <c r="CS21" i="2"/>
  <c r="CS23" i="2"/>
  <c r="CS25" i="2"/>
  <c r="CT13" i="2"/>
  <c r="CT21" i="2"/>
  <c r="CT23" i="2"/>
  <c r="CT25" i="2"/>
  <c r="CU13" i="2"/>
  <c r="CU21" i="2"/>
  <c r="CU23" i="2"/>
  <c r="CU25" i="2"/>
  <c r="CV13" i="2"/>
  <c r="CV21" i="2"/>
  <c r="CV23" i="2"/>
  <c r="CV25" i="2"/>
  <c r="CW13" i="2"/>
  <c r="CW21" i="2"/>
  <c r="CW23" i="2"/>
  <c r="CW25" i="2"/>
  <c r="CX13" i="2"/>
  <c r="CX21" i="2"/>
  <c r="CX23" i="2"/>
  <c r="CX25" i="2"/>
  <c r="CY13" i="2"/>
  <c r="CY21" i="2"/>
  <c r="CY23" i="2"/>
  <c r="CY25" i="2"/>
  <c r="CZ13" i="2"/>
  <c r="CZ21" i="2"/>
  <c r="CZ23" i="2"/>
  <c r="CZ25" i="2"/>
  <c r="DA13" i="2"/>
  <c r="DA21" i="2"/>
  <c r="DA23" i="2"/>
  <c r="DA25" i="2"/>
  <c r="DB13" i="2"/>
  <c r="DB21" i="2"/>
  <c r="DB23" i="2"/>
  <c r="DB25" i="2"/>
  <c r="DC13" i="2"/>
  <c r="DC21" i="2"/>
  <c r="DC23" i="2"/>
  <c r="DC25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C38" i="6"/>
  <c r="Q3" i="2"/>
  <c r="Q6" i="2"/>
  <c r="C6" i="2"/>
  <c r="Q7" i="2"/>
  <c r="C7" i="2"/>
  <c r="Q8" i="2"/>
  <c r="C8" i="2"/>
  <c r="Q9" i="2"/>
  <c r="C9" i="2"/>
  <c r="Q12" i="2"/>
  <c r="C12" i="2"/>
  <c r="Q11" i="2"/>
  <c r="C11" i="2"/>
  <c r="Q10" i="2"/>
  <c r="C10" i="2"/>
  <c r="C13" i="2"/>
  <c r="Q15" i="2"/>
  <c r="C15" i="2"/>
  <c r="Q16" i="2"/>
  <c r="C16" i="2"/>
  <c r="Q17" i="2"/>
  <c r="C17" i="2"/>
  <c r="Q18" i="2"/>
  <c r="C18" i="2"/>
  <c r="Q20" i="2"/>
  <c r="C20" i="2"/>
  <c r="Q19" i="2"/>
  <c r="C19" i="2"/>
  <c r="C21" i="2"/>
  <c r="C23" i="2"/>
  <c r="C25" i="2"/>
  <c r="C42" i="6"/>
  <c r="D42" i="6"/>
  <c r="B31" i="6"/>
  <c r="E3" i="6"/>
  <c r="E4" i="6"/>
  <c r="E5" i="6"/>
  <c r="E6" i="6"/>
  <c r="E27" i="6"/>
  <c r="E26" i="6"/>
  <c r="E24" i="6"/>
  <c r="E23" i="6"/>
  <c r="E22" i="6"/>
  <c r="E21" i="6"/>
  <c r="E20" i="6"/>
  <c r="E19" i="6"/>
  <c r="E18" i="6"/>
  <c r="E17" i="6"/>
  <c r="E15" i="6"/>
  <c r="E14" i="6"/>
  <c r="E13" i="6"/>
  <c r="E12" i="6"/>
  <c r="E11" i="6"/>
  <c r="E10" i="6"/>
  <c r="E9" i="6"/>
  <c r="E8" i="6"/>
  <c r="E7" i="6"/>
  <c r="E29" i="6"/>
  <c r="E31" i="6"/>
  <c r="E33" i="6"/>
  <c r="D33" i="6"/>
  <c r="D29" i="6"/>
  <c r="B27" i="6"/>
  <c r="B26" i="6"/>
  <c r="B24" i="6"/>
  <c r="B23" i="6"/>
  <c r="B22" i="6"/>
  <c r="B21" i="6"/>
  <c r="B20" i="6"/>
  <c r="B19" i="6"/>
  <c r="B18" i="6"/>
  <c r="B17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9" i="6"/>
  <c r="CE23" i="2"/>
  <c r="CE55" i="2"/>
  <c r="CE84" i="2"/>
  <c r="CE25" i="2"/>
  <c r="CE57" i="2"/>
  <c r="CE86" i="2"/>
  <c r="CE26" i="2"/>
  <c r="CE58" i="2"/>
  <c r="CE87" i="2"/>
  <c r="U62" i="2"/>
  <c r="CR53" i="2"/>
  <c r="CR45" i="2"/>
  <c r="CR55" i="2"/>
  <c r="CR57" i="2"/>
  <c r="CR58" i="2"/>
  <c r="S64" i="2"/>
  <c r="S38" i="2"/>
  <c r="S67" i="2"/>
  <c r="S39" i="2"/>
  <c r="S68" i="2"/>
  <c r="S40" i="2"/>
  <c r="S69" i="2"/>
  <c r="S41" i="2"/>
  <c r="S70" i="2"/>
  <c r="S42" i="2"/>
  <c r="S71" i="2"/>
  <c r="S43" i="2"/>
  <c r="S72" i="2"/>
  <c r="S44" i="2"/>
  <c r="S73" i="2"/>
  <c r="S74" i="2"/>
  <c r="S47" i="2"/>
  <c r="S76" i="2"/>
  <c r="S48" i="2"/>
  <c r="S77" i="2"/>
  <c r="S49" i="2"/>
  <c r="S78" i="2"/>
  <c r="S50" i="2"/>
  <c r="S79" i="2"/>
  <c r="S51" i="2"/>
  <c r="S80" i="2"/>
  <c r="S52" i="2"/>
  <c r="S81" i="2"/>
  <c r="S82" i="2"/>
  <c r="S84" i="2"/>
  <c r="S26" i="2"/>
  <c r="S58" i="2"/>
  <c r="S87" i="2"/>
  <c r="D28" i="5"/>
  <c r="D30" i="5"/>
  <c r="A36" i="5"/>
  <c r="D58" i="5"/>
  <c r="D63" i="5"/>
  <c r="D68" i="5"/>
  <c r="D70" i="5"/>
  <c r="V53" i="2"/>
  <c r="V82" i="2"/>
  <c r="U52" i="2"/>
  <c r="V52" i="2"/>
  <c r="V81" i="2"/>
  <c r="U51" i="2"/>
  <c r="V51" i="2"/>
  <c r="V80" i="2"/>
  <c r="U50" i="2"/>
  <c r="V50" i="2"/>
  <c r="V79" i="2"/>
  <c r="U49" i="2"/>
  <c r="V49" i="2"/>
  <c r="V78" i="2"/>
  <c r="U48" i="2"/>
  <c r="V48" i="2"/>
  <c r="V77" i="2"/>
  <c r="U47" i="2"/>
  <c r="V47" i="2"/>
  <c r="V76" i="2"/>
  <c r="U44" i="2"/>
  <c r="V44" i="2"/>
  <c r="V73" i="2"/>
  <c r="U43" i="2"/>
  <c r="V43" i="2"/>
  <c r="V72" i="2"/>
  <c r="U42" i="2"/>
  <c r="V42" i="2"/>
  <c r="V71" i="2"/>
  <c r="U41" i="2"/>
  <c r="V41" i="2"/>
  <c r="V70" i="2"/>
  <c r="U40" i="2"/>
  <c r="V40" i="2"/>
  <c r="V69" i="2"/>
  <c r="U38" i="2"/>
  <c r="V38" i="2"/>
  <c r="V67" i="2"/>
  <c r="T23" i="2"/>
  <c r="T55" i="2"/>
  <c r="T84" i="2"/>
  <c r="T21" i="2"/>
  <c r="T53" i="2"/>
  <c r="T82" i="2"/>
  <c r="T20" i="2"/>
  <c r="T52" i="2"/>
  <c r="T81" i="2"/>
  <c r="T19" i="2"/>
  <c r="T51" i="2"/>
  <c r="T80" i="2"/>
  <c r="T18" i="2"/>
  <c r="T50" i="2"/>
  <c r="T79" i="2"/>
  <c r="T17" i="2"/>
  <c r="T49" i="2"/>
  <c r="T78" i="2"/>
  <c r="T16" i="2"/>
  <c r="T48" i="2"/>
  <c r="T77" i="2"/>
  <c r="T15" i="2"/>
  <c r="T47" i="2"/>
  <c r="T76" i="2"/>
  <c r="T13" i="2"/>
  <c r="T45" i="2"/>
  <c r="T74" i="2"/>
  <c r="T12" i="2"/>
  <c r="T44" i="2"/>
  <c r="T73" i="2"/>
  <c r="T11" i="2"/>
  <c r="T43" i="2"/>
  <c r="T72" i="2"/>
  <c r="T10" i="2"/>
  <c r="T42" i="2"/>
  <c r="T71" i="2"/>
  <c r="T9" i="2"/>
  <c r="T41" i="2"/>
  <c r="T70" i="2"/>
  <c r="T8" i="2"/>
  <c r="T40" i="2"/>
  <c r="T69" i="2"/>
  <c r="T7" i="2"/>
  <c r="T39" i="2"/>
  <c r="T68" i="2"/>
  <c r="T6" i="2"/>
  <c r="T38" i="2"/>
  <c r="T67" i="2"/>
  <c r="S62" i="2"/>
  <c r="CJ62" i="2"/>
  <c r="CI62" i="2"/>
  <c r="CH62" i="2"/>
  <c r="CG62" i="2"/>
  <c r="CF62" i="2"/>
  <c r="CE62" i="2"/>
  <c r="CD62" i="2"/>
  <c r="CC62" i="2"/>
  <c r="CB62" i="2"/>
  <c r="CA62" i="2"/>
  <c r="BZ62" i="2"/>
  <c r="BY62" i="2"/>
  <c r="BX81" i="2"/>
  <c r="BW81" i="2"/>
  <c r="BV81" i="2"/>
  <c r="BU81" i="2"/>
  <c r="BT81" i="2"/>
  <c r="BS81" i="2"/>
  <c r="BR81" i="2"/>
  <c r="BQ81" i="2"/>
  <c r="BP81" i="2"/>
  <c r="BO81" i="2"/>
  <c r="BN81" i="2"/>
  <c r="BM81" i="2"/>
  <c r="BX80" i="2"/>
  <c r="BW80" i="2"/>
  <c r="BV80" i="2"/>
  <c r="BU80" i="2"/>
  <c r="BT80" i="2"/>
  <c r="BS80" i="2"/>
  <c r="BR80" i="2"/>
  <c r="BQ80" i="2"/>
  <c r="BP80" i="2"/>
  <c r="BO80" i="2"/>
  <c r="BN80" i="2"/>
  <c r="BM80" i="2"/>
  <c r="BX79" i="2"/>
  <c r="BW79" i="2"/>
  <c r="BV79" i="2"/>
  <c r="BU79" i="2"/>
  <c r="BT79" i="2"/>
  <c r="BS79" i="2"/>
  <c r="BR79" i="2"/>
  <c r="BP79" i="2"/>
  <c r="BO79" i="2"/>
  <c r="BN79" i="2"/>
  <c r="BM79" i="2"/>
  <c r="BV78" i="2"/>
  <c r="BU78" i="2"/>
  <c r="BT78" i="2"/>
  <c r="BS78" i="2"/>
  <c r="BR78" i="2"/>
  <c r="BQ78" i="2"/>
  <c r="BP78" i="2"/>
  <c r="BN78" i="2"/>
  <c r="BM78" i="2"/>
  <c r="BW77" i="2"/>
  <c r="BU77" i="2"/>
  <c r="BT77" i="2"/>
  <c r="BS77" i="2"/>
  <c r="BR77" i="2"/>
  <c r="BQ77" i="2"/>
  <c r="BP77" i="2"/>
  <c r="BO77" i="2"/>
  <c r="BN77" i="2"/>
  <c r="BM77" i="2"/>
  <c r="BX76" i="2"/>
  <c r="BW76" i="2"/>
  <c r="BV76" i="2"/>
  <c r="BU76" i="2"/>
  <c r="BT76" i="2"/>
  <c r="BS76" i="2"/>
  <c r="BR76" i="2"/>
  <c r="BQ76" i="2"/>
  <c r="BP76" i="2"/>
  <c r="BO76" i="2"/>
  <c r="BN76" i="2"/>
  <c r="BM76" i="2"/>
  <c r="BX73" i="2"/>
  <c r="BW73" i="2"/>
  <c r="BV73" i="2"/>
  <c r="BU73" i="2"/>
  <c r="BT73" i="2"/>
  <c r="BP73" i="2"/>
  <c r="BO73" i="2"/>
  <c r="BN73" i="2"/>
  <c r="BM73" i="2"/>
  <c r="BX72" i="2"/>
  <c r="BW72" i="2"/>
  <c r="BV72" i="2"/>
  <c r="BU72" i="2"/>
  <c r="BT72" i="2"/>
  <c r="BS72" i="2"/>
  <c r="BR72" i="2"/>
  <c r="BQ72" i="2"/>
  <c r="BP72" i="2"/>
  <c r="BO72" i="2"/>
  <c r="BN72" i="2"/>
  <c r="BM72" i="2"/>
  <c r="BX71" i="2"/>
  <c r="BW71" i="2"/>
  <c r="BV71" i="2"/>
  <c r="BU71" i="2"/>
  <c r="BT71" i="2"/>
  <c r="BS71" i="2"/>
  <c r="BR71" i="2"/>
  <c r="BQ71" i="2"/>
  <c r="BP71" i="2"/>
  <c r="BO71" i="2"/>
  <c r="BN71" i="2"/>
  <c r="BM71" i="2"/>
  <c r="BX70" i="2"/>
  <c r="BW70" i="2"/>
  <c r="BV70" i="2"/>
  <c r="BU70" i="2"/>
  <c r="BT70" i="2"/>
  <c r="BS70" i="2"/>
  <c r="BR70" i="2"/>
  <c r="BQ70" i="2"/>
  <c r="BP70" i="2"/>
  <c r="BO70" i="2"/>
  <c r="BN70" i="2"/>
  <c r="BM70" i="2"/>
  <c r="BX69" i="2"/>
  <c r="BW69" i="2"/>
  <c r="BV69" i="2"/>
  <c r="BU69" i="2"/>
  <c r="BT69" i="2"/>
  <c r="BS69" i="2"/>
  <c r="BR69" i="2"/>
  <c r="BQ69" i="2"/>
  <c r="BP69" i="2"/>
  <c r="BO69" i="2"/>
  <c r="BN69" i="2"/>
  <c r="BM69" i="2"/>
  <c r="BX68" i="2"/>
  <c r="BW68" i="2"/>
  <c r="BV68" i="2"/>
  <c r="BU68" i="2"/>
  <c r="BQ68" i="2"/>
  <c r="BP68" i="2"/>
  <c r="BO68" i="2"/>
  <c r="BN68" i="2"/>
  <c r="BM68" i="2"/>
  <c r="BX67" i="2"/>
  <c r="BW67" i="2"/>
  <c r="BV67" i="2"/>
  <c r="BU67" i="2"/>
  <c r="BT67" i="2"/>
  <c r="BR67" i="2"/>
  <c r="BQ67" i="2"/>
  <c r="BP67" i="2"/>
  <c r="BO67" i="2"/>
  <c r="BN67" i="2"/>
  <c r="BM67" i="2"/>
  <c r="BW64" i="2"/>
  <c r="BV64" i="2"/>
  <c r="BU64" i="2"/>
  <c r="BT64" i="2"/>
  <c r="BS64" i="2"/>
  <c r="BR64" i="2"/>
  <c r="BQ64" i="2"/>
  <c r="BP64" i="2"/>
  <c r="BN64" i="2"/>
  <c r="BM64" i="2"/>
  <c r="BX62" i="2"/>
  <c r="BW62" i="2"/>
  <c r="BV62" i="2"/>
  <c r="BU62" i="2"/>
  <c r="BT62" i="2"/>
  <c r="BS62" i="2"/>
  <c r="BR62" i="2"/>
  <c r="BQ62" i="2"/>
  <c r="BP62" i="2"/>
  <c r="BO62" i="2"/>
  <c r="BN62" i="2"/>
  <c r="BM62" i="2"/>
  <c r="S198" i="2"/>
  <c r="S199" i="2"/>
  <c r="S200" i="2"/>
  <c r="S201" i="2"/>
  <c r="U202" i="2"/>
  <c r="S202" i="2"/>
  <c r="BZ23" i="2"/>
  <c r="BZ25" i="2"/>
  <c r="BZ26" i="2"/>
  <c r="CJ21" i="2"/>
  <c r="CJ13" i="2"/>
  <c r="CJ23" i="2"/>
  <c r="CJ25" i="2"/>
  <c r="CJ26" i="2"/>
  <c r="CI21" i="2"/>
  <c r="CI13" i="2"/>
  <c r="CI23" i="2"/>
  <c r="CI25" i="2"/>
  <c r="CI26" i="2"/>
  <c r="CG13" i="2"/>
  <c r="CD23" i="2"/>
  <c r="CD25" i="2"/>
  <c r="CD26" i="2"/>
  <c r="CC23" i="2"/>
  <c r="CC25" i="2"/>
  <c r="CC26" i="2"/>
  <c r="CB23" i="2"/>
  <c r="CB25" i="2"/>
  <c r="CB26" i="2"/>
  <c r="CA23" i="2"/>
  <c r="CA25" i="2"/>
  <c r="CA26" i="2"/>
  <c r="BY23" i="2"/>
  <c r="BY25" i="2"/>
  <c r="BY26" i="2"/>
  <c r="C98" i="2"/>
  <c r="BO64" i="2"/>
  <c r="BX64" i="2"/>
  <c r="BS67" i="2"/>
  <c r="BR68" i="2"/>
  <c r="BS68" i="2"/>
  <c r="BT68" i="2"/>
  <c r="BQ73" i="2"/>
  <c r="BR73" i="2"/>
  <c r="BS73" i="2"/>
  <c r="BV77" i="2"/>
  <c r="BX77" i="2"/>
  <c r="BO78" i="2"/>
  <c r="BW78" i="2"/>
  <c r="BX78" i="2"/>
  <c r="BQ79" i="2"/>
  <c r="Q114" i="2"/>
  <c r="C201" i="2"/>
  <c r="C190" i="2"/>
  <c r="C202" i="2"/>
  <c r="C191" i="2"/>
  <c r="C203" i="2"/>
  <c r="C192" i="2"/>
  <c r="C204" i="2"/>
  <c r="C193" i="2"/>
  <c r="C205" i="2"/>
  <c r="C194" i="2"/>
  <c r="C206" i="2"/>
  <c r="C195" i="2"/>
  <c r="C198" i="2"/>
  <c r="C199" i="2"/>
  <c r="C200" i="2"/>
  <c r="C189" i="2"/>
  <c r="M113" i="2"/>
  <c r="O114" i="2"/>
  <c r="C177" i="2"/>
  <c r="M112" i="2"/>
  <c r="O113" i="2"/>
  <c r="C187" i="2"/>
  <c r="C188" i="2"/>
  <c r="Q13" i="2"/>
  <c r="Q21" i="2"/>
  <c r="Q23" i="2"/>
  <c r="Q25" i="2"/>
  <c r="Q28" i="2"/>
  <c r="S30" i="2"/>
  <c r="C186" i="2"/>
  <c r="Q30" i="2"/>
  <c r="CJ55" i="2"/>
  <c r="CJ57" i="2"/>
  <c r="CJ58" i="2"/>
  <c r="CI55" i="2"/>
  <c r="CI57" i="2"/>
  <c r="CI58" i="2"/>
  <c r="CH55" i="2"/>
  <c r="CH57" i="2"/>
  <c r="CH58" i="2"/>
  <c r="CG55" i="2"/>
  <c r="CG57" i="2"/>
  <c r="CG58" i="2"/>
  <c r="CC55" i="2"/>
  <c r="CC57" i="2"/>
  <c r="CC58" i="2"/>
  <c r="CB55" i="2"/>
  <c r="CB57" i="2"/>
  <c r="CB58" i="2"/>
  <c r="CA55" i="2"/>
  <c r="CA57" i="2"/>
  <c r="CA58" i="2"/>
  <c r="BZ55" i="2"/>
  <c r="BZ57" i="2"/>
  <c r="BZ58" i="2"/>
  <c r="BY55" i="2"/>
  <c r="BY57" i="2"/>
  <c r="BY58" i="2"/>
  <c r="BM55" i="2"/>
  <c r="BN55" i="2"/>
  <c r="BO55" i="2"/>
  <c r="BP55" i="2"/>
  <c r="BM57" i="2"/>
  <c r="BN57" i="2"/>
  <c r="BO57" i="2"/>
  <c r="BP57" i="2"/>
  <c r="BM58" i="2"/>
  <c r="BN58" i="2"/>
  <c r="BO58" i="2"/>
  <c r="BP58" i="2"/>
  <c r="C181" i="2"/>
  <c r="C182" i="2"/>
  <c r="C183" i="2"/>
  <c r="C184" i="2"/>
  <c r="C185" i="2"/>
  <c r="K113" i="2"/>
  <c r="C112" i="2"/>
  <c r="C107" i="2"/>
  <c r="C108" i="2"/>
  <c r="C109" i="2"/>
  <c r="C110" i="2"/>
  <c r="C111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8" i="2"/>
  <c r="C179" i="2"/>
  <c r="C180" i="2"/>
  <c r="S190" i="2"/>
  <c r="S189" i="2"/>
  <c r="S188" i="2"/>
  <c r="S191" i="2"/>
  <c r="S192" i="2"/>
  <c r="S193" i="2"/>
  <c r="S194" i="2"/>
  <c r="S195" i="2"/>
  <c r="S196" i="2"/>
  <c r="S197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4" i="2"/>
  <c r="S295" i="2"/>
  <c r="S296" i="2"/>
  <c r="S297" i="2"/>
  <c r="S298" i="2"/>
  <c r="S299" i="2"/>
  <c r="S300" i="2"/>
  <c r="S301" i="2"/>
  <c r="S302" i="2"/>
  <c r="S303" i="2"/>
  <c r="S304" i="2"/>
  <c r="S305" i="2"/>
  <c r="S306" i="2"/>
  <c r="S307" i="2"/>
  <c r="S308" i="2"/>
  <c r="S309" i="2"/>
  <c r="S310" i="2"/>
  <c r="S311" i="2"/>
  <c r="S312" i="2"/>
  <c r="S313" i="2"/>
  <c r="S314" i="2"/>
  <c r="S315" i="2"/>
  <c r="S316" i="2"/>
  <c r="S317" i="2"/>
  <c r="S318" i="2"/>
  <c r="S319" i="2"/>
  <c r="S320" i="2"/>
  <c r="S321" i="2"/>
  <c r="S322" i="2"/>
  <c r="S323" i="2"/>
  <c r="S324" i="2"/>
  <c r="S325" i="2"/>
  <c r="S326" i="2"/>
  <c r="S327" i="2"/>
  <c r="S328" i="2"/>
  <c r="S329" i="2"/>
  <c r="S330" i="2"/>
  <c r="S331" i="2"/>
  <c r="S332" i="2"/>
  <c r="S333" i="2"/>
  <c r="S334" i="2"/>
  <c r="S335" i="2"/>
  <c r="S336" i="2"/>
  <c r="S337" i="2"/>
  <c r="S338" i="2"/>
  <c r="S339" i="2"/>
  <c r="S340" i="2"/>
  <c r="S341" i="2"/>
  <c r="S342" i="2"/>
  <c r="S343" i="2"/>
  <c r="S344" i="2"/>
  <c r="S345" i="2"/>
  <c r="S346" i="2"/>
  <c r="S347" i="2"/>
  <c r="S348" i="2"/>
  <c r="S349" i="2"/>
  <c r="S350" i="2"/>
  <c r="S351" i="2"/>
  <c r="S352" i="2"/>
  <c r="S353" i="2"/>
  <c r="S354" i="2"/>
  <c r="S355" i="2"/>
  <c r="S356" i="2"/>
  <c r="S357" i="2"/>
  <c r="S358" i="2"/>
  <c r="S359" i="2"/>
  <c r="S360" i="2"/>
  <c r="S361" i="2"/>
  <c r="S362" i="2"/>
  <c r="S363" i="2"/>
  <c r="S364" i="2"/>
  <c r="S365" i="2"/>
  <c r="S366" i="2"/>
  <c r="S367" i="2"/>
  <c r="S368" i="2"/>
  <c r="S369" i="2"/>
  <c r="S370" i="2"/>
  <c r="S371" i="2"/>
  <c r="S372" i="2"/>
  <c r="S373" i="2"/>
  <c r="S374" i="2"/>
  <c r="S375" i="2"/>
  <c r="S376" i="2"/>
  <c r="S377" i="2"/>
  <c r="S378" i="2"/>
  <c r="S379" i="2"/>
  <c r="S380" i="2"/>
  <c r="S381" i="2"/>
  <c r="S382" i="2"/>
  <c r="S383" i="2"/>
  <c r="S384" i="2"/>
  <c r="S385" i="2"/>
  <c r="S386" i="2"/>
  <c r="S387" i="2"/>
  <c r="S388" i="2"/>
  <c r="S389" i="2"/>
  <c r="S390" i="2"/>
  <c r="S391" i="2"/>
  <c r="S392" i="2"/>
  <c r="S393" i="2"/>
  <c r="S394" i="2"/>
  <c r="S395" i="2"/>
  <c r="S396" i="2"/>
  <c r="S397" i="2"/>
  <c r="S398" i="2"/>
  <c r="S399" i="2"/>
  <c r="S400" i="2"/>
  <c r="S401" i="2"/>
  <c r="S402" i="2"/>
  <c r="S403" i="2"/>
  <c r="S404" i="2"/>
  <c r="S405" i="2"/>
  <c r="S406" i="2"/>
  <c r="S407" i="2"/>
  <c r="S408" i="2"/>
  <c r="S409" i="2"/>
  <c r="S410" i="2"/>
  <c r="S411" i="2"/>
  <c r="S412" i="2"/>
  <c r="S413" i="2"/>
  <c r="S414" i="2"/>
  <c r="S415" i="2"/>
  <c r="S416" i="2"/>
  <c r="S417" i="2"/>
  <c r="S418" i="2"/>
  <c r="S419" i="2"/>
  <c r="S420" i="2"/>
  <c r="S421" i="2"/>
  <c r="S422" i="2"/>
  <c r="S423" i="2"/>
  <c r="S424" i="2"/>
  <c r="S425" i="2"/>
  <c r="S426" i="2"/>
  <c r="S427" i="2"/>
  <c r="S428" i="2"/>
  <c r="S429" i="2"/>
  <c r="S430" i="2"/>
  <c r="S431" i="2"/>
  <c r="S432" i="2"/>
  <c r="S433" i="2"/>
  <c r="S434" i="2"/>
  <c r="S435" i="2"/>
  <c r="S436" i="2"/>
  <c r="S437" i="2"/>
  <c r="S438" i="2"/>
  <c r="S439" i="2"/>
  <c r="S440" i="2"/>
  <c r="S441" i="2"/>
  <c r="S442" i="2"/>
  <c r="S443" i="2"/>
  <c r="S444" i="2"/>
  <c r="S445" i="2"/>
  <c r="S446" i="2"/>
  <c r="S447" i="2"/>
  <c r="S448" i="2"/>
  <c r="S449" i="2"/>
  <c r="S450" i="2"/>
  <c r="S451" i="2"/>
  <c r="S452" i="2"/>
  <c r="S453" i="2"/>
  <c r="S454" i="2"/>
  <c r="S455" i="2"/>
  <c r="S456" i="2"/>
  <c r="S457" i="2"/>
  <c r="S458" i="2"/>
  <c r="S459" i="2"/>
  <c r="S460" i="2"/>
  <c r="S461" i="2"/>
  <c r="S462" i="2"/>
  <c r="S463" i="2"/>
  <c r="S464" i="2"/>
  <c r="S465" i="2"/>
  <c r="S466" i="2"/>
  <c r="S467" i="2"/>
  <c r="S468" i="2"/>
  <c r="S469" i="2"/>
  <c r="S470" i="2"/>
  <c r="S471" i="2"/>
  <c r="S472" i="2"/>
  <c r="S473" i="2"/>
  <c r="S474" i="2"/>
  <c r="S475" i="2"/>
  <c r="S476" i="2"/>
  <c r="S477" i="2"/>
  <c r="S478" i="2"/>
  <c r="S479" i="2"/>
  <c r="S480" i="2"/>
  <c r="S481" i="2"/>
  <c r="S482" i="2"/>
  <c r="S483" i="2"/>
  <c r="S484" i="2"/>
  <c r="S485" i="2"/>
  <c r="S486" i="2"/>
  <c r="S487" i="2"/>
  <c r="S488" i="2"/>
  <c r="S489" i="2"/>
  <c r="S490" i="2"/>
  <c r="S491" i="2"/>
  <c r="S492" i="2"/>
  <c r="S493" i="2"/>
  <c r="S494" i="2"/>
  <c r="S495" i="2"/>
  <c r="S496" i="2"/>
  <c r="S497" i="2"/>
  <c r="S498" i="2"/>
  <c r="S499" i="2"/>
  <c r="S500" i="2"/>
  <c r="S501" i="2"/>
  <c r="S502" i="2"/>
  <c r="S503" i="2"/>
  <c r="S504" i="2"/>
  <c r="S505" i="2"/>
  <c r="S506" i="2"/>
  <c r="S507" i="2"/>
  <c r="S508" i="2"/>
  <c r="S509" i="2"/>
  <c r="S510" i="2"/>
  <c r="S511" i="2"/>
  <c r="S512" i="2"/>
  <c r="S513" i="2"/>
  <c r="S514" i="2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28" i="2"/>
  <c r="S529" i="2"/>
  <c r="S530" i="2"/>
  <c r="S531" i="2"/>
  <c r="S532" i="2"/>
  <c r="S533" i="2"/>
  <c r="S534" i="2"/>
  <c r="S535" i="2"/>
  <c r="S536" i="2"/>
  <c r="S537" i="2"/>
  <c r="S538" i="2"/>
  <c r="S539" i="2"/>
  <c r="S540" i="2"/>
  <c r="S541" i="2"/>
  <c r="S542" i="2"/>
  <c r="S543" i="2"/>
  <c r="S544" i="2"/>
  <c r="S545" i="2"/>
  <c r="S546" i="2"/>
  <c r="S547" i="2"/>
  <c r="S548" i="2"/>
  <c r="S549" i="2"/>
  <c r="S550" i="2"/>
  <c r="S551" i="2"/>
  <c r="S552" i="2"/>
  <c r="S553" i="2"/>
  <c r="S554" i="2"/>
  <c r="S555" i="2"/>
  <c r="S556" i="2"/>
  <c r="S557" i="2"/>
  <c r="S558" i="2"/>
  <c r="S559" i="2"/>
  <c r="S560" i="2"/>
  <c r="S561" i="2"/>
  <c r="S562" i="2"/>
  <c r="S563" i="2"/>
  <c r="S564" i="2"/>
  <c r="S565" i="2"/>
  <c r="S566" i="2"/>
  <c r="S567" i="2"/>
  <c r="S568" i="2"/>
  <c r="S569" i="2"/>
  <c r="S570" i="2"/>
  <c r="S571" i="2"/>
  <c r="S572" i="2"/>
  <c r="S573" i="2"/>
  <c r="S574" i="2"/>
  <c r="S575" i="2"/>
  <c r="S576" i="2"/>
  <c r="S577" i="2"/>
  <c r="S578" i="2"/>
  <c r="S579" i="2"/>
  <c r="S580" i="2"/>
  <c r="S581" i="2"/>
  <c r="S582" i="2"/>
  <c r="S583" i="2"/>
  <c r="S584" i="2"/>
  <c r="S585" i="2"/>
  <c r="S586" i="2"/>
  <c r="S587" i="2"/>
  <c r="S588" i="2"/>
  <c r="S589" i="2"/>
  <c r="S590" i="2"/>
  <c r="S591" i="2"/>
  <c r="S592" i="2"/>
  <c r="S593" i="2"/>
  <c r="S594" i="2"/>
  <c r="S595" i="2"/>
  <c r="S596" i="2"/>
  <c r="S597" i="2"/>
  <c r="S598" i="2"/>
  <c r="S599" i="2"/>
  <c r="S600" i="2"/>
  <c r="S601" i="2"/>
  <c r="S602" i="2"/>
  <c r="S603" i="2"/>
  <c r="S604" i="2"/>
  <c r="S605" i="2"/>
  <c r="S606" i="2"/>
  <c r="S607" i="2"/>
  <c r="S608" i="2"/>
  <c r="S609" i="2"/>
  <c r="S610" i="2"/>
  <c r="S611" i="2"/>
  <c r="S612" i="2"/>
  <c r="S613" i="2"/>
  <c r="S614" i="2"/>
  <c r="S615" i="2"/>
  <c r="S616" i="2"/>
  <c r="S617" i="2"/>
  <c r="S618" i="2"/>
  <c r="S619" i="2"/>
  <c r="S620" i="2"/>
  <c r="S621" i="2"/>
  <c r="S622" i="2"/>
  <c r="S623" i="2"/>
  <c r="S624" i="2"/>
  <c r="S625" i="2"/>
  <c r="S626" i="2"/>
  <c r="S627" i="2"/>
  <c r="S628" i="2"/>
  <c r="S629" i="2"/>
  <c r="S630" i="2"/>
  <c r="S631" i="2"/>
  <c r="S632" i="2"/>
  <c r="S633" i="2"/>
  <c r="S634" i="2"/>
  <c r="S635" i="2"/>
  <c r="S636" i="2"/>
  <c r="S637" i="2"/>
  <c r="S638" i="2"/>
  <c r="S639" i="2"/>
  <c r="S640" i="2"/>
  <c r="S641" i="2"/>
  <c r="S642" i="2"/>
  <c r="S643" i="2"/>
  <c r="S644" i="2"/>
  <c r="S645" i="2"/>
  <c r="S646" i="2"/>
  <c r="S647" i="2"/>
  <c r="S648" i="2"/>
  <c r="S649" i="2"/>
  <c r="S650" i="2"/>
  <c r="S651" i="2"/>
  <c r="S652" i="2"/>
  <c r="S653" i="2"/>
  <c r="S654" i="2"/>
  <c r="S655" i="2"/>
  <c r="S656" i="2"/>
  <c r="S657" i="2"/>
  <c r="S658" i="2"/>
  <c r="S659" i="2"/>
  <c r="S660" i="2"/>
  <c r="S661" i="2"/>
  <c r="S662" i="2"/>
  <c r="S663" i="2"/>
  <c r="S664" i="2"/>
  <c r="S665" i="2"/>
  <c r="S666" i="2"/>
  <c r="S667" i="2"/>
  <c r="S668" i="2"/>
  <c r="S669" i="2"/>
  <c r="S670" i="2"/>
  <c r="S671" i="2"/>
  <c r="S672" i="2"/>
  <c r="S673" i="2"/>
  <c r="S674" i="2"/>
  <c r="S675" i="2"/>
  <c r="S676" i="2"/>
  <c r="S677" i="2"/>
  <c r="S678" i="2"/>
  <c r="S679" i="2"/>
  <c r="S680" i="2"/>
  <c r="S681" i="2"/>
  <c r="S682" i="2"/>
  <c r="S683" i="2"/>
  <c r="S684" i="2"/>
  <c r="S685" i="2"/>
  <c r="S686" i="2"/>
  <c r="S687" i="2"/>
  <c r="S688" i="2"/>
  <c r="S689" i="2"/>
  <c r="S690" i="2"/>
  <c r="S691" i="2"/>
  <c r="S692" i="2"/>
  <c r="S693" i="2"/>
  <c r="S694" i="2"/>
  <c r="S695" i="2"/>
  <c r="S696" i="2"/>
  <c r="S697" i="2"/>
  <c r="S698" i="2"/>
  <c r="S699" i="2"/>
  <c r="S700" i="2"/>
  <c r="S701" i="2"/>
  <c r="S702" i="2"/>
  <c r="S703" i="2"/>
  <c r="S704" i="2"/>
  <c r="S705" i="2"/>
  <c r="S706" i="2"/>
  <c r="S707" i="2"/>
  <c r="S708" i="2"/>
  <c r="S709" i="2"/>
  <c r="S710" i="2"/>
  <c r="S711" i="2"/>
  <c r="S712" i="2"/>
  <c r="S713" i="2"/>
  <c r="S714" i="2"/>
  <c r="S715" i="2"/>
  <c r="S716" i="2"/>
  <c r="S717" i="2"/>
  <c r="S718" i="2"/>
  <c r="S719" i="2"/>
  <c r="S720" i="2"/>
  <c r="S721" i="2"/>
  <c r="S722" i="2"/>
  <c r="S723" i="2"/>
  <c r="S724" i="2"/>
  <c r="S725" i="2"/>
  <c r="S726" i="2"/>
  <c r="S727" i="2"/>
  <c r="S728" i="2"/>
  <c r="S729" i="2"/>
  <c r="S730" i="2"/>
  <c r="S731" i="2"/>
  <c r="S732" i="2"/>
  <c r="S733" i="2"/>
  <c r="S734" i="2"/>
  <c r="S735" i="2"/>
  <c r="S736" i="2"/>
  <c r="S737" i="2"/>
  <c r="S738" i="2"/>
  <c r="S739" i="2"/>
  <c r="S740" i="2"/>
  <c r="S741" i="2"/>
  <c r="S742" i="2"/>
  <c r="S743" i="2"/>
  <c r="S744" i="2"/>
  <c r="S745" i="2"/>
  <c r="S746" i="2"/>
  <c r="S747" i="2"/>
  <c r="S748" i="2"/>
  <c r="S749" i="2"/>
  <c r="S750" i="2"/>
  <c r="S751" i="2"/>
  <c r="S752" i="2"/>
  <c r="S753" i="2"/>
  <c r="S754" i="2"/>
  <c r="S755" i="2"/>
  <c r="S756" i="2"/>
  <c r="S757" i="2"/>
  <c r="S758" i="2"/>
  <c r="S759" i="2"/>
  <c r="S760" i="2"/>
  <c r="S761" i="2"/>
  <c r="S762" i="2"/>
  <c r="S763" i="2"/>
  <c r="S764" i="2"/>
  <c r="S765" i="2"/>
  <c r="S766" i="2"/>
  <c r="S767" i="2"/>
  <c r="S768" i="2"/>
  <c r="S769" i="2"/>
  <c r="S770" i="2"/>
  <c r="S771" i="2"/>
  <c r="S772" i="2"/>
  <c r="S773" i="2"/>
  <c r="S774" i="2"/>
  <c r="S775" i="2"/>
  <c r="S776" i="2"/>
  <c r="S777" i="2"/>
  <c r="S778" i="2"/>
  <c r="S779" i="2"/>
  <c r="S780" i="2"/>
  <c r="S781" i="2"/>
  <c r="S782" i="2"/>
  <c r="S783" i="2"/>
  <c r="S784" i="2"/>
  <c r="S785" i="2"/>
  <c r="S786" i="2"/>
  <c r="S787" i="2"/>
  <c r="S788" i="2"/>
  <c r="S789" i="2"/>
  <c r="S790" i="2"/>
  <c r="S791" i="2"/>
  <c r="S792" i="2"/>
  <c r="S793" i="2"/>
  <c r="S794" i="2"/>
  <c r="S795" i="2"/>
  <c r="S796" i="2"/>
  <c r="S797" i="2"/>
  <c r="S798" i="2"/>
  <c r="S799" i="2"/>
  <c r="S800" i="2"/>
  <c r="S801" i="2"/>
  <c r="S802" i="2"/>
  <c r="S803" i="2"/>
  <c r="S804" i="2"/>
  <c r="S805" i="2"/>
  <c r="S806" i="2"/>
  <c r="S807" i="2"/>
  <c r="S808" i="2"/>
  <c r="S809" i="2"/>
  <c r="S810" i="2"/>
  <c r="S811" i="2"/>
  <c r="S812" i="2"/>
  <c r="S813" i="2"/>
  <c r="S814" i="2"/>
  <c r="S815" i="2"/>
  <c r="S816" i="2"/>
  <c r="S817" i="2"/>
  <c r="S818" i="2"/>
  <c r="S819" i="2"/>
  <c r="S820" i="2"/>
  <c r="S821" i="2"/>
  <c r="S822" i="2"/>
  <c r="S823" i="2"/>
  <c r="S824" i="2"/>
  <c r="S825" i="2"/>
  <c r="S826" i="2"/>
  <c r="S827" i="2"/>
  <c r="S828" i="2"/>
  <c r="S829" i="2"/>
  <c r="S830" i="2"/>
  <c r="S831" i="2"/>
  <c r="S832" i="2"/>
  <c r="S833" i="2"/>
  <c r="S834" i="2"/>
  <c r="S835" i="2"/>
  <c r="S836" i="2"/>
  <c r="S837" i="2"/>
  <c r="S838" i="2"/>
  <c r="S839" i="2"/>
  <c r="S840" i="2"/>
  <c r="S841" i="2"/>
  <c r="S842" i="2"/>
  <c r="S843" i="2"/>
  <c r="S844" i="2"/>
  <c r="S845" i="2"/>
  <c r="S846" i="2"/>
  <c r="S847" i="2"/>
  <c r="S848" i="2"/>
  <c r="S849" i="2"/>
  <c r="S850" i="2"/>
  <c r="S851" i="2"/>
  <c r="S852" i="2"/>
  <c r="S853" i="2"/>
  <c r="S854" i="2"/>
  <c r="S855" i="2"/>
  <c r="S856" i="2"/>
  <c r="S857" i="2"/>
  <c r="S858" i="2"/>
  <c r="S859" i="2"/>
  <c r="S860" i="2"/>
  <c r="S861" i="2"/>
  <c r="S187" i="2"/>
  <c r="S186" i="2"/>
  <c r="S145" i="2"/>
  <c r="BI21" i="2"/>
  <c r="S107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07" i="2"/>
  <c r="D108" i="2"/>
  <c r="J126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S111" i="2"/>
  <c r="K107" i="2"/>
  <c r="K169" i="2"/>
  <c r="Q169" i="2" a="1"/>
  <c r="K168" i="2"/>
  <c r="Q168" i="2" a="1"/>
  <c r="K167" i="2"/>
  <c r="Q167" i="2" a="1"/>
  <c r="R167" i="2"/>
  <c r="K166" i="2"/>
  <c r="Q166" i="2" a="1"/>
  <c r="R166" i="2"/>
  <c r="K165" i="2"/>
  <c r="Q165" i="2" a="1"/>
  <c r="R165" i="2"/>
  <c r="K164" i="2"/>
  <c r="Q164" i="2" a="1"/>
  <c r="R164" i="2"/>
  <c r="K163" i="2"/>
  <c r="Q163" i="2" a="1"/>
  <c r="R163" i="2"/>
  <c r="K162" i="2"/>
  <c r="Q162" i="2" a="1"/>
  <c r="R162" i="2"/>
  <c r="K161" i="2"/>
  <c r="Q161" i="2" a="1"/>
  <c r="R161" i="2"/>
  <c r="K160" i="2"/>
  <c r="Q160" i="2" a="1"/>
  <c r="R160" i="2"/>
  <c r="K159" i="2"/>
  <c r="Q159" i="2" a="1"/>
  <c r="R159" i="2"/>
  <c r="K158" i="2"/>
  <c r="Q158" i="2" a="1"/>
  <c r="R158" i="2"/>
  <c r="K157" i="2"/>
  <c r="Q157" i="2" a="1"/>
  <c r="R157" i="2"/>
  <c r="K156" i="2"/>
  <c r="Q156" i="2" a="1"/>
  <c r="R156" i="2"/>
  <c r="K155" i="2"/>
  <c r="Q155" i="2" a="1"/>
  <c r="R155" i="2"/>
  <c r="K154" i="2"/>
  <c r="Q154" i="2" a="1"/>
  <c r="R154" i="2"/>
  <c r="K153" i="2"/>
  <c r="Q153" i="2" a="1"/>
  <c r="R153" i="2"/>
  <c r="K152" i="2"/>
  <c r="Q152" i="2" a="1"/>
  <c r="R152" i="2"/>
  <c r="K151" i="2"/>
  <c r="Q151" i="2" a="1"/>
  <c r="R151" i="2"/>
  <c r="K150" i="2"/>
  <c r="Q150" i="2" a="1"/>
  <c r="R150" i="2"/>
  <c r="K149" i="2"/>
  <c r="Q149" i="2" a="1"/>
  <c r="R149" i="2"/>
  <c r="K148" i="2"/>
  <c r="Q148" i="2" a="1"/>
  <c r="R148" i="2"/>
  <c r="K147" i="2"/>
  <c r="Q147" i="2" a="1"/>
  <c r="R147" i="2"/>
  <c r="K146" i="2"/>
  <c r="Q146" i="2" a="1"/>
  <c r="R146" i="2"/>
  <c r="K145" i="2"/>
  <c r="Q145" i="2" a="1"/>
  <c r="R145" i="2"/>
  <c r="K144" i="2"/>
  <c r="Q144" i="2" a="1"/>
  <c r="R144" i="2"/>
  <c r="K143" i="2"/>
  <c r="Q143" i="2" a="1"/>
  <c r="R143" i="2"/>
  <c r="K142" i="2"/>
  <c r="Q142" i="2" a="1"/>
  <c r="R142" i="2"/>
  <c r="K141" i="2"/>
  <c r="Q141" i="2" a="1"/>
  <c r="R141" i="2"/>
  <c r="K140" i="2"/>
  <c r="Q140" i="2" a="1"/>
  <c r="R140" i="2"/>
  <c r="K139" i="2"/>
  <c r="Q139" i="2" a="1"/>
  <c r="R139" i="2"/>
  <c r="K138" i="2"/>
  <c r="Q138" i="2" a="1"/>
  <c r="R138" i="2"/>
  <c r="K137" i="2"/>
  <c r="Q137" i="2" a="1"/>
  <c r="R137" i="2"/>
  <c r="K136" i="2"/>
  <c r="Q136" i="2" a="1"/>
  <c r="R136" i="2"/>
  <c r="K135" i="2"/>
  <c r="Q135" i="2" a="1"/>
  <c r="R135" i="2"/>
  <c r="K134" i="2"/>
  <c r="Q134" i="2" a="1"/>
  <c r="R134" i="2"/>
  <c r="K133" i="2"/>
  <c r="Q133" i="2" a="1"/>
  <c r="K132" i="2"/>
  <c r="Q132" i="2" a="1"/>
  <c r="K131" i="2"/>
  <c r="Q131" i="2" a="1"/>
  <c r="K130" i="2"/>
  <c r="Q130" i="2" a="1"/>
  <c r="K129" i="2"/>
  <c r="Q129" i="2" a="1"/>
  <c r="K128" i="2"/>
  <c r="Q128" i="2" a="1"/>
  <c r="K127" i="2"/>
  <c r="Q127" i="2" a="1"/>
  <c r="K126" i="2"/>
  <c r="Q126" i="2" a="1"/>
  <c r="K125" i="2"/>
  <c r="Q125" i="2" a="1"/>
  <c r="K124" i="2"/>
  <c r="Q124" i="2" a="1"/>
  <c r="K123" i="2"/>
  <c r="Q123" i="2" a="1"/>
  <c r="K122" i="2"/>
  <c r="Q122" i="2" a="1"/>
  <c r="K121" i="2"/>
  <c r="Q121" i="2" a="1"/>
  <c r="K120" i="2"/>
  <c r="Q120" i="2" a="1"/>
  <c r="K119" i="2"/>
  <c r="Q119" i="2" a="1"/>
  <c r="K118" i="2"/>
  <c r="Q118" i="2" a="1"/>
  <c r="K115" i="2"/>
  <c r="K114" i="2"/>
  <c r="K112" i="2"/>
  <c r="K111" i="2"/>
  <c r="K110" i="2"/>
  <c r="K109" i="2"/>
  <c r="K108" i="2"/>
  <c r="M107" i="2"/>
  <c r="O107" i="2"/>
  <c r="M108" i="2"/>
  <c r="O108" i="2"/>
  <c r="M109" i="2"/>
  <c r="O109" i="2"/>
  <c r="M110" i="2"/>
  <c r="O110" i="2"/>
  <c r="M111" i="2"/>
  <c r="O111" i="2"/>
  <c r="O112" i="2"/>
  <c r="E185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S108" i="2"/>
  <c r="S109" i="2"/>
  <c r="S110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K21" i="2"/>
  <c r="L21" i="2"/>
  <c r="I21" i="2"/>
  <c r="J21" i="2"/>
  <c r="G21" i="2"/>
  <c r="H21" i="2"/>
  <c r="E21" i="2"/>
  <c r="F21" i="2"/>
  <c r="L20" i="2"/>
  <c r="J20" i="2"/>
  <c r="H20" i="2"/>
  <c r="F20" i="2"/>
  <c r="L19" i="2"/>
  <c r="J19" i="2"/>
  <c r="H19" i="2"/>
  <c r="F19" i="2"/>
  <c r="L18" i="2"/>
  <c r="J18" i="2"/>
  <c r="H18" i="2"/>
  <c r="F18" i="2"/>
  <c r="L17" i="2"/>
  <c r="J17" i="2"/>
  <c r="H17" i="2"/>
  <c r="F17" i="2"/>
  <c r="L16" i="2"/>
  <c r="J16" i="2"/>
  <c r="H16" i="2"/>
  <c r="F16" i="2"/>
  <c r="L15" i="2"/>
  <c r="J15" i="2"/>
  <c r="H15" i="2"/>
  <c r="F15" i="2"/>
  <c r="K13" i="2"/>
  <c r="I13" i="2"/>
  <c r="G13" i="2"/>
  <c r="E13" i="2"/>
  <c r="L12" i="2"/>
  <c r="J12" i="2"/>
  <c r="H12" i="2"/>
  <c r="F12" i="2"/>
  <c r="L11" i="2"/>
  <c r="J11" i="2"/>
  <c r="H11" i="2"/>
  <c r="F11" i="2"/>
  <c r="L10" i="2"/>
  <c r="J10" i="2"/>
  <c r="H10" i="2"/>
  <c r="F10" i="2"/>
  <c r="L9" i="2"/>
  <c r="J9" i="2"/>
  <c r="H9" i="2"/>
  <c r="F9" i="2"/>
  <c r="L8" i="2"/>
  <c r="J8" i="2"/>
  <c r="H8" i="2"/>
  <c r="F8" i="2"/>
  <c r="L7" i="2"/>
  <c r="J7" i="2"/>
  <c r="H7" i="2"/>
  <c r="F7" i="2"/>
  <c r="L6" i="2"/>
  <c r="J6" i="2"/>
  <c r="H6" i="2"/>
  <c r="F6" i="2"/>
  <c r="P6" i="2"/>
  <c r="P20" i="2"/>
  <c r="P19" i="2"/>
  <c r="P18" i="2"/>
  <c r="P17" i="2"/>
  <c r="P16" i="2"/>
  <c r="P15" i="2"/>
  <c r="P12" i="2"/>
  <c r="P11" i="2"/>
  <c r="P10" i="2"/>
  <c r="P9" i="2"/>
  <c r="P8" i="2"/>
  <c r="P7" i="2"/>
  <c r="BW55" i="2"/>
  <c r="BW57" i="2"/>
  <c r="BW58" i="2"/>
  <c r="BW21" i="2"/>
  <c r="BW82" i="2"/>
  <c r="BW13" i="2"/>
  <c r="BW74" i="2"/>
  <c r="BW23" i="2"/>
  <c r="BW84" i="2"/>
  <c r="BW25" i="2"/>
  <c r="BW86" i="2"/>
  <c r="BW26" i="2"/>
  <c r="BW87" i="2"/>
  <c r="N6" i="2"/>
  <c r="N7" i="2"/>
  <c r="N8" i="2"/>
  <c r="N9" i="2"/>
  <c r="N10" i="2"/>
  <c r="N11" i="2"/>
  <c r="N12" i="2"/>
  <c r="N15" i="2"/>
  <c r="N16" i="2"/>
  <c r="N17" i="2"/>
  <c r="N18" i="2"/>
  <c r="N19" i="2"/>
  <c r="N20" i="2"/>
  <c r="BM13" i="2"/>
  <c r="BM74" i="2"/>
  <c r="BM21" i="2"/>
  <c r="BM82" i="2"/>
  <c r="BM23" i="2"/>
  <c r="BM84" i="2"/>
  <c r="BM25" i="2"/>
  <c r="BM86" i="2"/>
  <c r="BM26" i="2"/>
  <c r="BM87" i="2"/>
  <c r="BX21" i="2"/>
  <c r="BX82" i="2"/>
  <c r="BV21" i="2"/>
  <c r="BV82" i="2"/>
  <c r="BU21" i="2"/>
  <c r="BU82" i="2"/>
  <c r="BT21" i="2"/>
  <c r="BT82" i="2"/>
  <c r="BS21" i="2"/>
  <c r="BS82" i="2"/>
  <c r="BR21" i="2"/>
  <c r="BR82" i="2"/>
  <c r="BQ21" i="2"/>
  <c r="BQ82" i="2"/>
  <c r="BP21" i="2"/>
  <c r="BP82" i="2"/>
  <c r="BO21" i="2"/>
  <c r="BO82" i="2"/>
  <c r="BN21" i="2"/>
  <c r="BN82" i="2"/>
  <c r="BX13" i="2"/>
  <c r="BX74" i="2"/>
  <c r="BX23" i="2"/>
  <c r="BX25" i="2"/>
  <c r="BX26" i="2"/>
  <c r="BV13" i="2"/>
  <c r="BV74" i="2"/>
  <c r="BV23" i="2"/>
  <c r="BV25" i="2"/>
  <c r="BV26" i="2"/>
  <c r="BU13" i="2"/>
  <c r="BU74" i="2"/>
  <c r="BU23" i="2"/>
  <c r="BU25" i="2"/>
  <c r="BU26" i="2"/>
  <c r="BT13" i="2"/>
  <c r="BT74" i="2"/>
  <c r="BT23" i="2"/>
  <c r="BT25" i="2"/>
  <c r="BT26" i="2"/>
  <c r="BS13" i="2"/>
  <c r="BS74" i="2"/>
  <c r="BS23" i="2"/>
  <c r="BS25" i="2"/>
  <c r="BS26" i="2"/>
  <c r="BR13" i="2"/>
  <c r="BR74" i="2"/>
  <c r="BR23" i="2"/>
  <c r="BR25" i="2"/>
  <c r="BR26" i="2"/>
  <c r="BQ13" i="2"/>
  <c r="BQ74" i="2"/>
  <c r="BQ23" i="2"/>
  <c r="BQ25" i="2"/>
  <c r="BQ26" i="2"/>
  <c r="BP13" i="2"/>
  <c r="BP74" i="2"/>
  <c r="BP23" i="2"/>
  <c r="BP84" i="2"/>
  <c r="BP25" i="2"/>
  <c r="BP86" i="2"/>
  <c r="BP26" i="2"/>
  <c r="BP87" i="2"/>
  <c r="BO13" i="2"/>
  <c r="BO74" i="2"/>
  <c r="BO23" i="2"/>
  <c r="BO84" i="2"/>
  <c r="BO25" i="2"/>
  <c r="BO86" i="2"/>
  <c r="BO26" i="2"/>
  <c r="BO87" i="2"/>
  <c r="BN13" i="2"/>
  <c r="BN74" i="2"/>
  <c r="BN23" i="2"/>
  <c r="BN84" i="2"/>
  <c r="BN25" i="2"/>
  <c r="BN86" i="2"/>
  <c r="BN26" i="2"/>
  <c r="BN87" i="2"/>
  <c r="BX55" i="2"/>
  <c r="BX57" i="2"/>
  <c r="BX58" i="2"/>
  <c r="BV55" i="2"/>
  <c r="BV57" i="2"/>
  <c r="BV58" i="2"/>
  <c r="BU55" i="2"/>
  <c r="BU57" i="2"/>
  <c r="BU58" i="2"/>
  <c r="BT55" i="2"/>
  <c r="BT57" i="2"/>
  <c r="BT58" i="2"/>
  <c r="BS55" i="2"/>
  <c r="BS57" i="2"/>
  <c r="BS58" i="2"/>
  <c r="BR55" i="2"/>
  <c r="BR57" i="2"/>
  <c r="BR58" i="2"/>
  <c r="BQ55" i="2"/>
  <c r="BQ57" i="2"/>
  <c r="BQ58" i="2"/>
  <c r="BK13" i="2"/>
  <c r="BJ13" i="2"/>
  <c r="BI13" i="2"/>
  <c r="BH13" i="2"/>
  <c r="BG13" i="2"/>
  <c r="BF13" i="2"/>
  <c r="BE13" i="2"/>
  <c r="BD13" i="2"/>
  <c r="BC13" i="2"/>
  <c r="BB13" i="2"/>
  <c r="BA13" i="2"/>
  <c r="AZ13" i="2"/>
  <c r="O13" i="2"/>
  <c r="P13" i="2"/>
  <c r="M13" i="2"/>
  <c r="N13" i="2"/>
  <c r="BK21" i="2"/>
  <c r="BJ21" i="2"/>
  <c r="BH21" i="2"/>
  <c r="BG21" i="2"/>
  <c r="BF21" i="2"/>
  <c r="BE21" i="2"/>
  <c r="BD21" i="2"/>
  <c r="BC21" i="2"/>
  <c r="BB21" i="2"/>
  <c r="BA21" i="2"/>
  <c r="AZ21" i="2"/>
  <c r="O21" i="2"/>
  <c r="P21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O23" i="2"/>
  <c r="P23" i="2"/>
  <c r="M21" i="2"/>
  <c r="N21" i="2"/>
  <c r="O25" i="2"/>
  <c r="O28" i="2"/>
  <c r="O26" i="2"/>
  <c r="Q112" i="2"/>
  <c r="M23" i="2"/>
  <c r="BA25" i="2"/>
  <c r="BB25" i="2"/>
  <c r="BC25" i="2"/>
  <c r="BD25" i="2"/>
  <c r="BE25" i="2"/>
  <c r="BF25" i="2"/>
  <c r="BG25" i="2"/>
  <c r="BH25" i="2"/>
  <c r="BI25" i="2"/>
  <c r="BJ25" i="2"/>
  <c r="BK25" i="2"/>
  <c r="BA26" i="2"/>
  <c r="BB26" i="2"/>
  <c r="BC26" i="2"/>
  <c r="BD26" i="2"/>
  <c r="BE26" i="2"/>
  <c r="BF26" i="2"/>
  <c r="BG26" i="2"/>
  <c r="BH26" i="2"/>
  <c r="BI26" i="2"/>
  <c r="BJ26" i="2"/>
  <c r="BK26" i="2"/>
  <c r="AZ25" i="2"/>
  <c r="AZ26" i="2"/>
  <c r="E108" i="2"/>
  <c r="E186" i="2"/>
  <c r="E23" i="2"/>
  <c r="F13" i="2"/>
  <c r="G23" i="2"/>
  <c r="H13" i="2"/>
  <c r="I23" i="2"/>
  <c r="J13" i="2"/>
  <c r="K23" i="2"/>
  <c r="L13" i="2"/>
  <c r="M25" i="2"/>
  <c r="M28" i="2"/>
  <c r="M26" i="2"/>
  <c r="Q111" i="2"/>
  <c r="N23" i="2"/>
  <c r="R6" i="2"/>
  <c r="R7" i="2"/>
  <c r="R8" i="2"/>
  <c r="R9" i="2"/>
  <c r="R10" i="2"/>
  <c r="R11" i="2"/>
  <c r="R12" i="2"/>
  <c r="R15" i="2"/>
  <c r="R16" i="2"/>
  <c r="R17" i="2"/>
  <c r="R18" i="2"/>
  <c r="R19" i="2"/>
  <c r="R20" i="2"/>
  <c r="K25" i="2"/>
  <c r="K28" i="2"/>
  <c r="K26" i="2"/>
  <c r="Q110" i="2"/>
  <c r="L23" i="2"/>
  <c r="I25" i="2"/>
  <c r="I28" i="2"/>
  <c r="I26" i="2"/>
  <c r="Q109" i="2"/>
  <c r="J23" i="2"/>
  <c r="G25" i="2"/>
  <c r="G28" i="2"/>
  <c r="G26" i="2"/>
  <c r="Q108" i="2"/>
  <c r="H23" i="2"/>
  <c r="E25" i="2"/>
  <c r="E28" i="2"/>
  <c r="E26" i="2"/>
  <c r="Q107" i="2"/>
  <c r="F23" i="2"/>
  <c r="E187" i="2"/>
  <c r="R133" i="2"/>
  <c r="D16" i="2"/>
  <c r="R21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68" i="2"/>
  <c r="R169" i="2"/>
  <c r="D6" i="2"/>
  <c r="D7" i="2"/>
  <c r="D8" i="2"/>
  <c r="D9" i="2"/>
  <c r="D10" i="2"/>
  <c r="D11" i="2"/>
  <c r="D12" i="2"/>
  <c r="D17" i="2"/>
  <c r="D18" i="2"/>
  <c r="D19" i="2"/>
  <c r="D20" i="2"/>
  <c r="D13" i="2"/>
  <c r="R13" i="2"/>
  <c r="D15" i="2"/>
  <c r="E188" i="2"/>
  <c r="R23" i="2"/>
  <c r="D21" i="2"/>
  <c r="E189" i="2"/>
  <c r="Q26" i="2"/>
  <c r="Q113" i="2"/>
  <c r="E190" i="2"/>
  <c r="E191" i="2"/>
  <c r="E192" i="2"/>
  <c r="E193" i="2"/>
  <c r="E194" i="2"/>
  <c r="E195" i="2"/>
  <c r="E196" i="2"/>
  <c r="E197" i="2"/>
  <c r="E98" i="2"/>
  <c r="Q98" i="2"/>
  <c r="E198" i="2"/>
  <c r="E199" i="2"/>
  <c r="E200" i="2"/>
  <c r="G101" i="2"/>
  <c r="C26" i="2"/>
  <c r="D23" i="2"/>
  <c r="E201" i="2"/>
  <c r="E202" i="2"/>
  <c r="S60" i="2"/>
  <c r="E203" i="2"/>
  <c r="E204" i="2"/>
  <c r="E205" i="2"/>
  <c r="E206" i="2"/>
  <c r="E207" i="2"/>
  <c r="E208" i="2"/>
  <c r="E209" i="2"/>
  <c r="E210" i="2"/>
  <c r="E211" i="2"/>
  <c r="E212" i="2"/>
  <c r="C214" i="2"/>
  <c r="E213" i="2"/>
  <c r="C215" i="2"/>
  <c r="E214" i="2"/>
  <c r="O115" i="2"/>
  <c r="C216" i="2"/>
  <c r="E215" i="2"/>
  <c r="C217" i="2"/>
  <c r="E216" i="2"/>
  <c r="C218" i="2"/>
  <c r="E217" i="2"/>
  <c r="C219" i="2"/>
  <c r="E218" i="2"/>
  <c r="C220" i="2"/>
  <c r="E219" i="2"/>
  <c r="C221" i="2"/>
  <c r="E220" i="2"/>
  <c r="C222" i="2"/>
  <c r="E221" i="2"/>
  <c r="C223" i="2"/>
  <c r="E222" i="2"/>
  <c r="C224" i="2"/>
  <c r="E223" i="2"/>
  <c r="C225" i="2"/>
  <c r="E224" i="2"/>
  <c r="C226" i="2"/>
  <c r="M116" i="2"/>
  <c r="O116" i="2"/>
  <c r="E225" i="2"/>
  <c r="C227" i="2"/>
  <c r="E226" i="2"/>
  <c r="C228" i="2"/>
  <c r="E227" i="2"/>
  <c r="C229" i="2"/>
  <c r="E228" i="2"/>
  <c r="C230" i="2"/>
  <c r="E229" i="2"/>
  <c r="C231" i="2"/>
  <c r="E230" i="2"/>
  <c r="C232" i="2"/>
  <c r="E231" i="2"/>
  <c r="C233" i="2"/>
  <c r="E232" i="2"/>
  <c r="C234" i="2"/>
  <c r="E233" i="2"/>
  <c r="C235" i="2"/>
  <c r="E234" i="2"/>
  <c r="C236" i="2"/>
  <c r="E235" i="2"/>
  <c r="C237" i="2"/>
  <c r="E236" i="2"/>
  <c r="C238" i="2"/>
  <c r="M117" i="2"/>
  <c r="O117" i="2"/>
  <c r="E237" i="2"/>
  <c r="C239" i="2"/>
  <c r="E238" i="2"/>
  <c r="C240" i="2"/>
  <c r="E239" i="2"/>
  <c r="C241" i="2"/>
  <c r="E240" i="2"/>
  <c r="C242" i="2"/>
  <c r="E241" i="2"/>
  <c r="C243" i="2"/>
  <c r="E242" i="2"/>
  <c r="C244" i="2"/>
  <c r="E243" i="2"/>
  <c r="C245" i="2"/>
  <c r="E244" i="2"/>
  <c r="C246" i="2"/>
  <c r="E245" i="2"/>
  <c r="C247" i="2"/>
  <c r="E246" i="2"/>
  <c r="C248" i="2"/>
  <c r="E247" i="2"/>
  <c r="C249" i="2"/>
  <c r="E248" i="2"/>
  <c r="C250" i="2"/>
  <c r="M118" i="2"/>
  <c r="O118" i="2"/>
  <c r="E249" i="2"/>
  <c r="C251" i="2"/>
  <c r="E250" i="2"/>
  <c r="C252" i="2"/>
  <c r="E251" i="2"/>
  <c r="C253" i="2"/>
  <c r="E252" i="2"/>
  <c r="C254" i="2"/>
  <c r="E253" i="2"/>
  <c r="C255" i="2"/>
  <c r="E254" i="2"/>
  <c r="C256" i="2"/>
  <c r="E255" i="2"/>
  <c r="C257" i="2"/>
  <c r="E256" i="2"/>
  <c r="C258" i="2"/>
  <c r="E257" i="2"/>
  <c r="C259" i="2"/>
  <c r="E258" i="2"/>
  <c r="C260" i="2"/>
  <c r="E259" i="2"/>
  <c r="C261" i="2"/>
  <c r="E260" i="2"/>
  <c r="C262" i="2"/>
  <c r="M119" i="2"/>
  <c r="O119" i="2"/>
  <c r="E261" i="2"/>
  <c r="C263" i="2"/>
  <c r="E262" i="2"/>
  <c r="C264" i="2"/>
  <c r="E263" i="2"/>
  <c r="C265" i="2"/>
  <c r="E264" i="2"/>
  <c r="C266" i="2"/>
  <c r="E265" i="2"/>
  <c r="C267" i="2"/>
  <c r="E266" i="2"/>
  <c r="C268" i="2"/>
  <c r="E267" i="2"/>
  <c r="C269" i="2"/>
  <c r="E268" i="2"/>
  <c r="C270" i="2"/>
  <c r="E269" i="2"/>
  <c r="C271" i="2"/>
  <c r="E270" i="2"/>
  <c r="C272" i="2"/>
  <c r="E271" i="2"/>
  <c r="C273" i="2"/>
  <c r="E272" i="2"/>
  <c r="C274" i="2"/>
  <c r="M120" i="2"/>
  <c r="O120" i="2"/>
  <c r="E273" i="2"/>
  <c r="C275" i="2"/>
  <c r="E274" i="2"/>
  <c r="C276" i="2"/>
  <c r="E275" i="2"/>
  <c r="C277" i="2"/>
  <c r="E276" i="2"/>
  <c r="C278" i="2"/>
  <c r="E277" i="2"/>
  <c r="C279" i="2"/>
  <c r="E278" i="2"/>
  <c r="C280" i="2"/>
  <c r="E279" i="2"/>
  <c r="C281" i="2"/>
  <c r="E280" i="2"/>
  <c r="C282" i="2"/>
  <c r="E281" i="2"/>
  <c r="C283" i="2"/>
  <c r="E282" i="2"/>
  <c r="C284" i="2"/>
  <c r="E283" i="2"/>
  <c r="C285" i="2"/>
  <c r="E284" i="2"/>
  <c r="C286" i="2"/>
  <c r="M121" i="2"/>
  <c r="O121" i="2"/>
  <c r="E285" i="2"/>
  <c r="C287" i="2"/>
  <c r="E286" i="2"/>
  <c r="C288" i="2"/>
  <c r="E287" i="2"/>
  <c r="C289" i="2"/>
  <c r="E288" i="2"/>
  <c r="C290" i="2"/>
  <c r="E289" i="2"/>
  <c r="C291" i="2"/>
  <c r="E290" i="2"/>
  <c r="C292" i="2"/>
  <c r="E291" i="2"/>
  <c r="C293" i="2"/>
  <c r="E292" i="2"/>
  <c r="C294" i="2"/>
  <c r="E293" i="2"/>
  <c r="C295" i="2"/>
  <c r="E294" i="2"/>
  <c r="C296" i="2"/>
  <c r="E295" i="2"/>
  <c r="C297" i="2"/>
  <c r="E296" i="2"/>
  <c r="C298" i="2"/>
  <c r="M122" i="2"/>
  <c r="O122" i="2"/>
  <c r="E297" i="2"/>
  <c r="C299" i="2"/>
  <c r="E298" i="2"/>
  <c r="C300" i="2"/>
  <c r="E299" i="2"/>
  <c r="C301" i="2"/>
  <c r="E300" i="2"/>
  <c r="C302" i="2"/>
  <c r="E301" i="2"/>
  <c r="C303" i="2"/>
  <c r="E302" i="2"/>
  <c r="C304" i="2"/>
  <c r="E303" i="2"/>
  <c r="C305" i="2"/>
  <c r="E304" i="2"/>
  <c r="C306" i="2"/>
  <c r="E305" i="2"/>
  <c r="C307" i="2"/>
  <c r="E306" i="2"/>
  <c r="C308" i="2"/>
  <c r="E307" i="2"/>
  <c r="C309" i="2"/>
  <c r="E308" i="2"/>
  <c r="C310" i="2"/>
  <c r="M123" i="2"/>
  <c r="O123" i="2"/>
  <c r="E309" i="2"/>
  <c r="C311" i="2"/>
  <c r="E310" i="2"/>
  <c r="C312" i="2"/>
  <c r="E311" i="2"/>
  <c r="C313" i="2"/>
  <c r="E312" i="2"/>
  <c r="C314" i="2"/>
  <c r="E313" i="2"/>
  <c r="C315" i="2"/>
  <c r="E314" i="2"/>
  <c r="C316" i="2"/>
  <c r="E315" i="2"/>
  <c r="C317" i="2"/>
  <c r="E316" i="2"/>
  <c r="C318" i="2"/>
  <c r="E317" i="2"/>
  <c r="C319" i="2"/>
  <c r="E318" i="2"/>
  <c r="C320" i="2"/>
  <c r="E319" i="2"/>
  <c r="C321" i="2"/>
  <c r="E320" i="2"/>
  <c r="C322" i="2"/>
  <c r="M124" i="2"/>
  <c r="O124" i="2"/>
  <c r="E321" i="2"/>
  <c r="C323" i="2"/>
  <c r="E322" i="2"/>
  <c r="C324" i="2"/>
  <c r="E323" i="2"/>
  <c r="C325" i="2"/>
  <c r="E324" i="2"/>
  <c r="C326" i="2"/>
  <c r="E325" i="2"/>
  <c r="C327" i="2"/>
  <c r="E326" i="2"/>
  <c r="C328" i="2"/>
  <c r="E327" i="2"/>
  <c r="C329" i="2"/>
  <c r="E328" i="2"/>
  <c r="C330" i="2"/>
  <c r="E329" i="2"/>
  <c r="C331" i="2"/>
  <c r="E330" i="2"/>
  <c r="C332" i="2"/>
  <c r="E331" i="2"/>
  <c r="C333" i="2"/>
  <c r="E332" i="2"/>
  <c r="C334" i="2"/>
  <c r="M125" i="2"/>
  <c r="O125" i="2"/>
  <c r="E333" i="2"/>
  <c r="C335" i="2"/>
  <c r="E334" i="2"/>
  <c r="C336" i="2"/>
  <c r="E335" i="2"/>
  <c r="C337" i="2"/>
  <c r="E336" i="2"/>
  <c r="C338" i="2"/>
  <c r="E337" i="2"/>
  <c r="C339" i="2"/>
  <c r="E338" i="2"/>
  <c r="C340" i="2"/>
  <c r="E339" i="2"/>
  <c r="C341" i="2"/>
  <c r="E340" i="2"/>
  <c r="C342" i="2"/>
  <c r="E341" i="2"/>
  <c r="C343" i="2"/>
  <c r="E342" i="2"/>
  <c r="C344" i="2"/>
  <c r="E343" i="2"/>
  <c r="C345" i="2"/>
  <c r="E344" i="2"/>
  <c r="C346" i="2"/>
  <c r="M126" i="2"/>
  <c r="O126" i="2"/>
  <c r="E345" i="2"/>
  <c r="C347" i="2"/>
  <c r="E346" i="2"/>
  <c r="C348" i="2"/>
  <c r="E347" i="2"/>
  <c r="C349" i="2"/>
  <c r="E348" i="2"/>
  <c r="C350" i="2"/>
  <c r="E349" i="2"/>
  <c r="C351" i="2"/>
  <c r="E350" i="2"/>
  <c r="C352" i="2"/>
  <c r="E351" i="2"/>
  <c r="C353" i="2"/>
  <c r="E352" i="2"/>
  <c r="C354" i="2"/>
  <c r="E353" i="2"/>
  <c r="C355" i="2"/>
  <c r="E354" i="2"/>
  <c r="C356" i="2"/>
  <c r="E355" i="2"/>
  <c r="C357" i="2"/>
  <c r="E356" i="2"/>
  <c r="C358" i="2"/>
  <c r="M127" i="2"/>
  <c r="O127" i="2"/>
  <c r="E357" i="2"/>
  <c r="C359" i="2"/>
  <c r="E358" i="2"/>
  <c r="C360" i="2"/>
  <c r="E359" i="2"/>
  <c r="C361" i="2"/>
  <c r="E360" i="2"/>
  <c r="C362" i="2"/>
  <c r="E361" i="2"/>
  <c r="C363" i="2"/>
  <c r="E362" i="2"/>
  <c r="C364" i="2"/>
  <c r="E363" i="2"/>
  <c r="C365" i="2"/>
  <c r="E364" i="2"/>
  <c r="C366" i="2"/>
  <c r="E365" i="2"/>
  <c r="C367" i="2"/>
  <c r="E366" i="2"/>
  <c r="C368" i="2"/>
  <c r="E367" i="2"/>
  <c r="C369" i="2"/>
  <c r="E368" i="2"/>
  <c r="C370" i="2"/>
  <c r="M128" i="2"/>
  <c r="O128" i="2"/>
  <c r="E369" i="2"/>
  <c r="C371" i="2"/>
  <c r="E370" i="2"/>
  <c r="C372" i="2"/>
  <c r="E371" i="2"/>
  <c r="C373" i="2"/>
  <c r="E372" i="2"/>
  <c r="C374" i="2"/>
  <c r="E373" i="2"/>
  <c r="C375" i="2"/>
  <c r="E374" i="2"/>
  <c r="C376" i="2"/>
  <c r="E375" i="2"/>
  <c r="C377" i="2"/>
  <c r="E376" i="2"/>
  <c r="C378" i="2"/>
  <c r="E377" i="2"/>
  <c r="C379" i="2"/>
  <c r="E378" i="2"/>
  <c r="C380" i="2"/>
  <c r="E379" i="2"/>
  <c r="C381" i="2"/>
  <c r="E380" i="2"/>
  <c r="C382" i="2"/>
  <c r="M129" i="2"/>
  <c r="O129" i="2"/>
  <c r="E381" i="2"/>
  <c r="C383" i="2"/>
  <c r="E382" i="2"/>
  <c r="C384" i="2"/>
  <c r="E383" i="2"/>
  <c r="C385" i="2"/>
  <c r="E384" i="2"/>
  <c r="C386" i="2"/>
  <c r="E385" i="2"/>
  <c r="C387" i="2"/>
  <c r="E386" i="2"/>
  <c r="C388" i="2"/>
  <c r="E387" i="2"/>
  <c r="C389" i="2"/>
  <c r="E388" i="2"/>
  <c r="C390" i="2"/>
  <c r="E389" i="2"/>
  <c r="C391" i="2"/>
  <c r="E390" i="2"/>
  <c r="C392" i="2"/>
  <c r="E391" i="2"/>
  <c r="C393" i="2"/>
  <c r="E392" i="2"/>
  <c r="C394" i="2"/>
  <c r="M130" i="2"/>
  <c r="O130" i="2"/>
  <c r="E393" i="2"/>
  <c r="C395" i="2"/>
  <c r="E394" i="2"/>
  <c r="C396" i="2"/>
  <c r="E395" i="2"/>
  <c r="C397" i="2"/>
  <c r="E396" i="2"/>
  <c r="C398" i="2"/>
  <c r="E397" i="2"/>
  <c r="C399" i="2"/>
  <c r="E398" i="2"/>
  <c r="C400" i="2"/>
  <c r="E399" i="2"/>
  <c r="C401" i="2"/>
  <c r="E400" i="2"/>
  <c r="C402" i="2"/>
  <c r="E401" i="2"/>
  <c r="C403" i="2"/>
  <c r="E402" i="2"/>
  <c r="C404" i="2"/>
  <c r="E403" i="2"/>
  <c r="C405" i="2"/>
  <c r="E404" i="2"/>
  <c r="C406" i="2"/>
  <c r="M131" i="2"/>
  <c r="O131" i="2"/>
  <c r="E405" i="2"/>
  <c r="C407" i="2"/>
  <c r="E406" i="2"/>
  <c r="C408" i="2"/>
  <c r="E407" i="2"/>
  <c r="C409" i="2"/>
  <c r="E408" i="2"/>
  <c r="C410" i="2"/>
  <c r="E409" i="2"/>
  <c r="C411" i="2"/>
  <c r="E410" i="2"/>
  <c r="C412" i="2"/>
  <c r="E411" i="2"/>
  <c r="C413" i="2"/>
  <c r="E412" i="2"/>
  <c r="C414" i="2"/>
  <c r="E413" i="2"/>
  <c r="C415" i="2"/>
  <c r="E414" i="2"/>
  <c r="C416" i="2"/>
  <c r="E415" i="2"/>
  <c r="C417" i="2"/>
  <c r="E416" i="2"/>
  <c r="C418" i="2"/>
  <c r="M132" i="2"/>
  <c r="O132" i="2"/>
  <c r="E417" i="2"/>
  <c r="C419" i="2"/>
  <c r="E418" i="2"/>
  <c r="C420" i="2"/>
  <c r="E419" i="2"/>
  <c r="C421" i="2"/>
  <c r="E420" i="2"/>
  <c r="C422" i="2"/>
  <c r="E421" i="2"/>
  <c r="C423" i="2"/>
  <c r="E422" i="2"/>
  <c r="C424" i="2"/>
  <c r="E423" i="2"/>
  <c r="C425" i="2"/>
  <c r="E424" i="2"/>
  <c r="C426" i="2"/>
  <c r="E425" i="2"/>
  <c r="C427" i="2"/>
  <c r="E426" i="2"/>
  <c r="C428" i="2"/>
  <c r="E427" i="2"/>
  <c r="C429" i="2"/>
  <c r="E428" i="2"/>
  <c r="M101" i="2"/>
  <c r="C430" i="2"/>
  <c r="M133" i="2"/>
  <c r="O133" i="2"/>
  <c r="E429" i="2"/>
  <c r="C431" i="2"/>
  <c r="E430" i="2"/>
  <c r="C432" i="2"/>
  <c r="E431" i="2"/>
  <c r="C433" i="2"/>
  <c r="E432" i="2"/>
  <c r="C434" i="2"/>
  <c r="E433" i="2"/>
  <c r="C435" i="2"/>
  <c r="E434" i="2"/>
  <c r="C436" i="2"/>
  <c r="E435" i="2"/>
  <c r="C437" i="2"/>
  <c r="E436" i="2"/>
  <c r="C438" i="2"/>
  <c r="E437" i="2"/>
  <c r="C439" i="2"/>
  <c r="E438" i="2"/>
  <c r="C440" i="2"/>
  <c r="E439" i="2"/>
  <c r="C441" i="2"/>
  <c r="E440" i="2"/>
  <c r="C442" i="2"/>
  <c r="M134" i="2"/>
  <c r="O134" i="2"/>
  <c r="E441" i="2"/>
  <c r="C443" i="2"/>
  <c r="E442" i="2"/>
  <c r="C444" i="2"/>
  <c r="E443" i="2"/>
  <c r="C445" i="2"/>
  <c r="E444" i="2"/>
  <c r="C446" i="2"/>
  <c r="E445" i="2"/>
  <c r="C447" i="2"/>
  <c r="E446" i="2"/>
  <c r="C448" i="2"/>
  <c r="E447" i="2"/>
  <c r="C449" i="2"/>
  <c r="E448" i="2"/>
  <c r="C450" i="2"/>
  <c r="E449" i="2"/>
  <c r="C451" i="2"/>
  <c r="E450" i="2"/>
  <c r="C452" i="2"/>
  <c r="E451" i="2"/>
  <c r="C453" i="2"/>
  <c r="E452" i="2"/>
  <c r="C454" i="2"/>
  <c r="M135" i="2"/>
  <c r="O135" i="2"/>
  <c r="E453" i="2"/>
  <c r="C455" i="2"/>
  <c r="E454" i="2"/>
  <c r="C456" i="2"/>
  <c r="E455" i="2"/>
  <c r="C457" i="2"/>
  <c r="E456" i="2"/>
  <c r="C458" i="2"/>
  <c r="E457" i="2"/>
  <c r="C459" i="2"/>
  <c r="E458" i="2"/>
  <c r="C460" i="2"/>
  <c r="E459" i="2"/>
  <c r="C461" i="2"/>
  <c r="E460" i="2"/>
  <c r="C462" i="2"/>
  <c r="E461" i="2"/>
  <c r="C463" i="2"/>
  <c r="E462" i="2"/>
  <c r="C464" i="2"/>
  <c r="E463" i="2"/>
  <c r="C465" i="2"/>
  <c r="E464" i="2"/>
  <c r="C466" i="2"/>
  <c r="M136" i="2"/>
  <c r="O136" i="2"/>
  <c r="E465" i="2"/>
  <c r="C467" i="2"/>
  <c r="E466" i="2"/>
  <c r="C468" i="2"/>
  <c r="E467" i="2"/>
  <c r="C469" i="2"/>
  <c r="E468" i="2"/>
  <c r="C470" i="2"/>
  <c r="E469" i="2"/>
  <c r="C471" i="2"/>
  <c r="E470" i="2"/>
  <c r="C472" i="2"/>
  <c r="E471" i="2"/>
  <c r="C473" i="2"/>
  <c r="E472" i="2"/>
  <c r="C474" i="2"/>
  <c r="E473" i="2"/>
  <c r="C475" i="2"/>
  <c r="E474" i="2"/>
  <c r="C476" i="2"/>
  <c r="E475" i="2"/>
  <c r="C477" i="2"/>
  <c r="E476" i="2"/>
  <c r="C478" i="2"/>
  <c r="M137" i="2"/>
  <c r="O137" i="2"/>
  <c r="E477" i="2"/>
  <c r="C479" i="2"/>
  <c r="E478" i="2"/>
  <c r="C480" i="2"/>
  <c r="E479" i="2"/>
  <c r="C481" i="2"/>
  <c r="E480" i="2"/>
  <c r="C482" i="2"/>
  <c r="E481" i="2"/>
  <c r="C483" i="2"/>
  <c r="E482" i="2"/>
  <c r="C484" i="2"/>
  <c r="E483" i="2"/>
  <c r="C485" i="2"/>
  <c r="E484" i="2"/>
  <c r="C486" i="2"/>
  <c r="E485" i="2"/>
  <c r="C487" i="2"/>
  <c r="E486" i="2"/>
  <c r="C488" i="2"/>
  <c r="E487" i="2"/>
  <c r="C489" i="2"/>
  <c r="E488" i="2"/>
  <c r="C490" i="2"/>
  <c r="M138" i="2"/>
  <c r="O138" i="2"/>
  <c r="E489" i="2"/>
  <c r="C491" i="2"/>
  <c r="E490" i="2"/>
  <c r="C492" i="2"/>
  <c r="E491" i="2"/>
  <c r="C493" i="2"/>
  <c r="E492" i="2"/>
  <c r="C494" i="2"/>
  <c r="E493" i="2"/>
  <c r="C495" i="2"/>
  <c r="E494" i="2"/>
  <c r="C496" i="2"/>
  <c r="E495" i="2"/>
  <c r="C497" i="2"/>
  <c r="E496" i="2"/>
  <c r="C498" i="2"/>
  <c r="E497" i="2"/>
  <c r="C499" i="2"/>
  <c r="E498" i="2"/>
  <c r="C500" i="2"/>
  <c r="E499" i="2"/>
  <c r="C501" i="2"/>
  <c r="E500" i="2"/>
  <c r="C502" i="2"/>
  <c r="M139" i="2"/>
  <c r="O139" i="2"/>
  <c r="E501" i="2"/>
  <c r="C503" i="2"/>
  <c r="E502" i="2"/>
  <c r="C504" i="2"/>
  <c r="E503" i="2"/>
  <c r="C505" i="2"/>
  <c r="E504" i="2"/>
  <c r="C506" i="2"/>
  <c r="E505" i="2"/>
  <c r="C507" i="2"/>
  <c r="E506" i="2"/>
  <c r="C508" i="2"/>
  <c r="E507" i="2"/>
  <c r="C509" i="2"/>
  <c r="E508" i="2"/>
  <c r="C510" i="2"/>
  <c r="E509" i="2"/>
  <c r="C511" i="2"/>
  <c r="E510" i="2"/>
  <c r="C512" i="2"/>
  <c r="E511" i="2"/>
  <c r="C513" i="2"/>
  <c r="E512" i="2"/>
  <c r="C514" i="2"/>
  <c r="M140" i="2"/>
  <c r="O140" i="2"/>
  <c r="E513" i="2"/>
  <c r="C515" i="2"/>
  <c r="E514" i="2"/>
  <c r="C516" i="2"/>
  <c r="E515" i="2"/>
  <c r="C517" i="2"/>
  <c r="E516" i="2"/>
  <c r="C518" i="2"/>
  <c r="E517" i="2"/>
  <c r="C519" i="2"/>
  <c r="E518" i="2"/>
  <c r="C520" i="2"/>
  <c r="E519" i="2"/>
  <c r="C521" i="2"/>
  <c r="E520" i="2"/>
  <c r="C522" i="2"/>
  <c r="E521" i="2"/>
  <c r="C523" i="2"/>
  <c r="E522" i="2"/>
  <c r="C524" i="2"/>
  <c r="E523" i="2"/>
  <c r="C525" i="2"/>
  <c r="E524" i="2"/>
  <c r="C526" i="2"/>
  <c r="M141" i="2"/>
  <c r="O141" i="2"/>
  <c r="E525" i="2"/>
  <c r="C527" i="2"/>
  <c r="E526" i="2"/>
  <c r="C528" i="2"/>
  <c r="E527" i="2"/>
  <c r="C529" i="2"/>
  <c r="E528" i="2"/>
  <c r="C530" i="2"/>
  <c r="E529" i="2"/>
  <c r="C531" i="2"/>
  <c r="E530" i="2"/>
  <c r="C532" i="2"/>
  <c r="E531" i="2"/>
  <c r="C533" i="2"/>
  <c r="E532" i="2"/>
  <c r="C534" i="2"/>
  <c r="E533" i="2"/>
  <c r="C535" i="2"/>
  <c r="E534" i="2"/>
  <c r="C536" i="2"/>
  <c r="E535" i="2"/>
  <c r="C537" i="2"/>
  <c r="E536" i="2"/>
  <c r="C538" i="2"/>
  <c r="M142" i="2"/>
  <c r="O142" i="2"/>
  <c r="E537" i="2"/>
  <c r="C539" i="2"/>
  <c r="E538" i="2"/>
  <c r="C540" i="2"/>
  <c r="E539" i="2"/>
  <c r="C541" i="2"/>
  <c r="E540" i="2"/>
  <c r="C542" i="2"/>
  <c r="E541" i="2"/>
  <c r="C543" i="2"/>
  <c r="E542" i="2"/>
  <c r="C544" i="2"/>
  <c r="E543" i="2"/>
  <c r="C545" i="2"/>
  <c r="E544" i="2"/>
  <c r="C546" i="2"/>
  <c r="E545" i="2"/>
  <c r="C547" i="2"/>
  <c r="E546" i="2"/>
  <c r="C548" i="2"/>
  <c r="E547" i="2"/>
  <c r="C549" i="2"/>
  <c r="E548" i="2"/>
  <c r="C550" i="2"/>
  <c r="M143" i="2"/>
  <c r="O143" i="2"/>
  <c r="E549" i="2"/>
  <c r="C551" i="2"/>
  <c r="E550" i="2"/>
  <c r="C552" i="2"/>
  <c r="E551" i="2"/>
  <c r="C553" i="2"/>
  <c r="E552" i="2"/>
  <c r="C554" i="2"/>
  <c r="E553" i="2"/>
  <c r="C555" i="2"/>
  <c r="E554" i="2"/>
  <c r="C556" i="2"/>
  <c r="E555" i="2"/>
  <c r="C557" i="2"/>
  <c r="E556" i="2"/>
  <c r="C558" i="2"/>
  <c r="E557" i="2"/>
  <c r="C559" i="2"/>
  <c r="E558" i="2"/>
  <c r="C560" i="2"/>
  <c r="E559" i="2"/>
  <c r="C561" i="2"/>
  <c r="E560" i="2"/>
  <c r="C562" i="2"/>
  <c r="M144" i="2"/>
  <c r="O144" i="2"/>
  <c r="E561" i="2"/>
  <c r="C563" i="2"/>
  <c r="E562" i="2"/>
  <c r="C564" i="2"/>
  <c r="E563" i="2"/>
  <c r="C565" i="2"/>
  <c r="E564" i="2"/>
  <c r="C566" i="2"/>
  <c r="E565" i="2"/>
  <c r="C567" i="2"/>
  <c r="E566" i="2"/>
  <c r="C568" i="2"/>
  <c r="E567" i="2"/>
  <c r="C569" i="2"/>
  <c r="E568" i="2"/>
  <c r="C570" i="2"/>
  <c r="E569" i="2"/>
  <c r="C571" i="2"/>
  <c r="E570" i="2"/>
  <c r="C572" i="2"/>
  <c r="E571" i="2"/>
  <c r="C573" i="2"/>
  <c r="E572" i="2"/>
  <c r="C574" i="2"/>
  <c r="M145" i="2"/>
  <c r="O145" i="2"/>
  <c r="E573" i="2"/>
  <c r="C575" i="2"/>
  <c r="E574" i="2"/>
  <c r="C576" i="2"/>
  <c r="E575" i="2"/>
  <c r="C577" i="2"/>
  <c r="E576" i="2"/>
  <c r="C578" i="2"/>
  <c r="E577" i="2"/>
  <c r="C579" i="2"/>
  <c r="E578" i="2"/>
  <c r="C580" i="2"/>
  <c r="E579" i="2"/>
  <c r="C581" i="2"/>
  <c r="E580" i="2"/>
  <c r="C582" i="2"/>
  <c r="E581" i="2"/>
  <c r="C583" i="2"/>
  <c r="E582" i="2"/>
  <c r="C584" i="2"/>
  <c r="E583" i="2"/>
  <c r="C585" i="2"/>
  <c r="E584" i="2"/>
  <c r="C586" i="2"/>
  <c r="M146" i="2"/>
  <c r="O146" i="2"/>
  <c r="E585" i="2"/>
  <c r="C587" i="2"/>
  <c r="E586" i="2"/>
  <c r="C588" i="2"/>
  <c r="E587" i="2"/>
  <c r="C589" i="2"/>
  <c r="E588" i="2"/>
  <c r="C590" i="2"/>
  <c r="E589" i="2"/>
  <c r="C591" i="2"/>
  <c r="E590" i="2"/>
  <c r="C592" i="2"/>
  <c r="E591" i="2"/>
  <c r="C593" i="2"/>
  <c r="E592" i="2"/>
  <c r="C594" i="2"/>
  <c r="E593" i="2"/>
  <c r="C595" i="2"/>
  <c r="E594" i="2"/>
  <c r="C596" i="2"/>
  <c r="E595" i="2"/>
  <c r="C597" i="2"/>
  <c r="E596" i="2"/>
  <c r="C598" i="2"/>
  <c r="M147" i="2"/>
  <c r="O147" i="2"/>
  <c r="E597" i="2"/>
  <c r="C599" i="2"/>
  <c r="E598" i="2"/>
  <c r="C600" i="2"/>
  <c r="E599" i="2"/>
  <c r="C601" i="2"/>
  <c r="E600" i="2"/>
  <c r="C602" i="2"/>
  <c r="E601" i="2"/>
  <c r="C603" i="2"/>
  <c r="E602" i="2"/>
  <c r="C604" i="2"/>
  <c r="E603" i="2"/>
  <c r="C605" i="2"/>
  <c r="E604" i="2"/>
  <c r="C606" i="2"/>
  <c r="E605" i="2"/>
  <c r="C607" i="2"/>
  <c r="E606" i="2"/>
  <c r="C608" i="2"/>
  <c r="E607" i="2"/>
  <c r="C609" i="2"/>
  <c r="E608" i="2"/>
  <c r="C610" i="2"/>
  <c r="M148" i="2"/>
  <c r="O148" i="2"/>
  <c r="E609" i="2"/>
  <c r="C611" i="2"/>
  <c r="E610" i="2"/>
  <c r="C612" i="2"/>
  <c r="E611" i="2"/>
  <c r="C613" i="2"/>
  <c r="E612" i="2"/>
  <c r="C614" i="2"/>
  <c r="E613" i="2"/>
  <c r="C615" i="2"/>
  <c r="E614" i="2"/>
  <c r="C616" i="2"/>
  <c r="E615" i="2"/>
  <c r="C617" i="2"/>
  <c r="E616" i="2"/>
  <c r="C618" i="2"/>
  <c r="E617" i="2"/>
  <c r="C619" i="2"/>
  <c r="E618" i="2"/>
  <c r="C620" i="2"/>
  <c r="E619" i="2"/>
  <c r="C621" i="2"/>
  <c r="E620" i="2"/>
  <c r="C622" i="2"/>
  <c r="M149" i="2"/>
  <c r="O149" i="2"/>
  <c r="E621" i="2"/>
  <c r="C623" i="2"/>
  <c r="E622" i="2"/>
  <c r="C624" i="2"/>
  <c r="E623" i="2"/>
  <c r="C625" i="2"/>
  <c r="E624" i="2"/>
  <c r="C626" i="2"/>
  <c r="E625" i="2"/>
  <c r="C627" i="2"/>
  <c r="E626" i="2"/>
  <c r="C628" i="2"/>
  <c r="E627" i="2"/>
  <c r="C629" i="2"/>
  <c r="E628" i="2"/>
  <c r="C630" i="2"/>
  <c r="E629" i="2"/>
  <c r="C631" i="2"/>
  <c r="E630" i="2"/>
  <c r="C632" i="2"/>
  <c r="E631" i="2"/>
  <c r="C633" i="2"/>
  <c r="E632" i="2"/>
  <c r="C634" i="2"/>
  <c r="M150" i="2"/>
  <c r="O150" i="2"/>
  <c r="E633" i="2"/>
  <c r="C635" i="2"/>
  <c r="E634" i="2"/>
  <c r="C636" i="2"/>
  <c r="E635" i="2"/>
  <c r="C637" i="2"/>
  <c r="E636" i="2"/>
  <c r="C638" i="2"/>
  <c r="E637" i="2"/>
  <c r="C639" i="2"/>
  <c r="E638" i="2"/>
  <c r="C640" i="2"/>
  <c r="E639" i="2"/>
  <c r="C641" i="2"/>
  <c r="E640" i="2"/>
  <c r="C642" i="2"/>
  <c r="E641" i="2"/>
  <c r="C643" i="2"/>
  <c r="E642" i="2"/>
  <c r="C644" i="2"/>
  <c r="E643" i="2"/>
  <c r="C645" i="2"/>
  <c r="E644" i="2"/>
  <c r="C646" i="2"/>
  <c r="M151" i="2"/>
  <c r="O151" i="2"/>
  <c r="E645" i="2"/>
  <c r="C647" i="2"/>
  <c r="E646" i="2"/>
  <c r="C648" i="2"/>
  <c r="E647" i="2"/>
  <c r="C649" i="2"/>
  <c r="E648" i="2"/>
  <c r="C650" i="2"/>
  <c r="E649" i="2"/>
  <c r="C651" i="2"/>
  <c r="E650" i="2"/>
  <c r="C652" i="2"/>
  <c r="E651" i="2"/>
  <c r="C653" i="2"/>
  <c r="E652" i="2"/>
  <c r="C654" i="2"/>
  <c r="E653" i="2"/>
  <c r="C655" i="2"/>
  <c r="E654" i="2"/>
  <c r="C656" i="2"/>
  <c r="E655" i="2"/>
  <c r="C657" i="2"/>
  <c r="E656" i="2"/>
  <c r="C658" i="2"/>
  <c r="M152" i="2"/>
  <c r="O152" i="2"/>
  <c r="E657" i="2"/>
  <c r="C659" i="2"/>
  <c r="E658" i="2"/>
  <c r="C660" i="2"/>
  <c r="E659" i="2"/>
  <c r="C661" i="2"/>
  <c r="E660" i="2"/>
  <c r="C662" i="2"/>
  <c r="E661" i="2"/>
  <c r="C663" i="2"/>
  <c r="E662" i="2"/>
  <c r="C664" i="2"/>
  <c r="E663" i="2"/>
  <c r="C665" i="2"/>
  <c r="E664" i="2"/>
  <c r="C666" i="2"/>
  <c r="E665" i="2"/>
  <c r="C667" i="2"/>
  <c r="E666" i="2"/>
  <c r="C668" i="2"/>
  <c r="E667" i="2"/>
  <c r="C669" i="2"/>
  <c r="E668" i="2"/>
  <c r="C670" i="2"/>
  <c r="M153" i="2"/>
  <c r="O153" i="2"/>
  <c r="E669" i="2"/>
  <c r="C671" i="2"/>
  <c r="E670" i="2"/>
  <c r="C672" i="2"/>
  <c r="E671" i="2"/>
  <c r="C673" i="2"/>
  <c r="E672" i="2"/>
  <c r="C674" i="2"/>
  <c r="E673" i="2"/>
  <c r="C675" i="2"/>
  <c r="E674" i="2"/>
  <c r="C676" i="2"/>
  <c r="E675" i="2"/>
  <c r="C677" i="2"/>
  <c r="E676" i="2"/>
  <c r="C678" i="2"/>
  <c r="E677" i="2"/>
  <c r="C679" i="2"/>
  <c r="E678" i="2"/>
  <c r="C680" i="2"/>
  <c r="E679" i="2"/>
  <c r="C681" i="2"/>
  <c r="E680" i="2"/>
  <c r="C682" i="2"/>
  <c r="M154" i="2"/>
  <c r="O154" i="2"/>
  <c r="E681" i="2"/>
  <c r="C683" i="2"/>
  <c r="E682" i="2"/>
  <c r="C684" i="2"/>
  <c r="E683" i="2"/>
  <c r="C685" i="2"/>
  <c r="E684" i="2"/>
  <c r="C686" i="2"/>
  <c r="E685" i="2"/>
  <c r="C687" i="2"/>
  <c r="E686" i="2"/>
  <c r="C688" i="2"/>
  <c r="E687" i="2"/>
  <c r="C689" i="2"/>
  <c r="E688" i="2"/>
  <c r="C690" i="2"/>
  <c r="E689" i="2"/>
  <c r="C691" i="2"/>
  <c r="E690" i="2"/>
  <c r="C692" i="2"/>
  <c r="E691" i="2"/>
  <c r="C693" i="2"/>
  <c r="E692" i="2"/>
  <c r="C694" i="2"/>
  <c r="M155" i="2"/>
  <c r="O155" i="2"/>
  <c r="E693" i="2"/>
  <c r="C695" i="2"/>
  <c r="E694" i="2"/>
  <c r="C696" i="2"/>
  <c r="E695" i="2"/>
  <c r="C697" i="2"/>
  <c r="E696" i="2"/>
  <c r="C698" i="2"/>
  <c r="E697" i="2"/>
  <c r="C699" i="2"/>
  <c r="E698" i="2"/>
  <c r="C700" i="2"/>
  <c r="E699" i="2"/>
  <c r="C701" i="2"/>
  <c r="E700" i="2"/>
  <c r="C702" i="2"/>
  <c r="E701" i="2"/>
  <c r="C703" i="2"/>
  <c r="E702" i="2"/>
  <c r="C704" i="2"/>
  <c r="E703" i="2"/>
  <c r="C705" i="2"/>
  <c r="E704" i="2"/>
  <c r="C706" i="2"/>
  <c r="M156" i="2"/>
  <c r="O156" i="2"/>
  <c r="E705" i="2"/>
  <c r="C707" i="2"/>
  <c r="E706" i="2"/>
  <c r="C708" i="2"/>
  <c r="E707" i="2"/>
  <c r="C709" i="2"/>
  <c r="E708" i="2"/>
  <c r="C710" i="2"/>
  <c r="E709" i="2"/>
  <c r="C711" i="2"/>
  <c r="E710" i="2"/>
  <c r="C712" i="2"/>
  <c r="E711" i="2"/>
  <c r="C713" i="2"/>
  <c r="E712" i="2"/>
  <c r="C714" i="2"/>
  <c r="E713" i="2"/>
  <c r="C715" i="2"/>
  <c r="E714" i="2"/>
  <c r="C716" i="2"/>
  <c r="E715" i="2"/>
  <c r="C717" i="2"/>
  <c r="E716" i="2"/>
  <c r="C718" i="2"/>
  <c r="M157" i="2"/>
  <c r="O157" i="2"/>
  <c r="E717" i="2"/>
  <c r="C719" i="2"/>
  <c r="E718" i="2"/>
  <c r="C720" i="2"/>
  <c r="E719" i="2"/>
  <c r="C721" i="2"/>
  <c r="E720" i="2"/>
  <c r="C722" i="2"/>
  <c r="E721" i="2"/>
  <c r="C723" i="2"/>
  <c r="E722" i="2"/>
  <c r="C724" i="2"/>
  <c r="E723" i="2"/>
  <c r="C725" i="2"/>
  <c r="E724" i="2"/>
  <c r="C726" i="2"/>
  <c r="E725" i="2"/>
  <c r="C727" i="2"/>
  <c r="E726" i="2"/>
  <c r="C728" i="2"/>
  <c r="E727" i="2"/>
  <c r="C729" i="2"/>
  <c r="E728" i="2"/>
  <c r="C730" i="2"/>
  <c r="M158" i="2"/>
  <c r="O158" i="2"/>
  <c r="E729" i="2"/>
  <c r="C731" i="2"/>
  <c r="E730" i="2"/>
  <c r="C732" i="2"/>
  <c r="E731" i="2"/>
  <c r="C733" i="2"/>
  <c r="E732" i="2"/>
  <c r="C734" i="2"/>
  <c r="E733" i="2"/>
  <c r="C735" i="2"/>
  <c r="E734" i="2"/>
  <c r="C736" i="2"/>
  <c r="E735" i="2"/>
  <c r="C737" i="2"/>
  <c r="E736" i="2"/>
  <c r="C738" i="2"/>
  <c r="E737" i="2"/>
  <c r="C739" i="2"/>
  <c r="E738" i="2"/>
  <c r="C740" i="2"/>
  <c r="E739" i="2"/>
  <c r="C741" i="2"/>
  <c r="E740" i="2"/>
  <c r="C742" i="2"/>
  <c r="M159" i="2"/>
  <c r="O159" i="2"/>
  <c r="E741" i="2"/>
  <c r="J101" i="2"/>
  <c r="C743" i="2"/>
  <c r="E742" i="2"/>
  <c r="C744" i="2"/>
  <c r="E743" i="2"/>
  <c r="C745" i="2"/>
  <c r="E744" i="2"/>
  <c r="C746" i="2"/>
  <c r="E745" i="2"/>
  <c r="C747" i="2"/>
  <c r="E746" i="2"/>
  <c r="C748" i="2"/>
  <c r="E747" i="2"/>
  <c r="C749" i="2"/>
  <c r="E748" i="2"/>
  <c r="C750" i="2"/>
  <c r="E749" i="2"/>
  <c r="C751" i="2"/>
  <c r="E750" i="2"/>
  <c r="C752" i="2"/>
  <c r="E751" i="2"/>
  <c r="C753" i="2"/>
  <c r="E752" i="2"/>
  <c r="C754" i="2"/>
  <c r="M160" i="2"/>
  <c r="O160" i="2"/>
  <c r="E753" i="2"/>
  <c r="C755" i="2"/>
  <c r="E754" i="2"/>
  <c r="C756" i="2"/>
  <c r="E755" i="2"/>
  <c r="C757" i="2"/>
  <c r="E756" i="2"/>
  <c r="C758" i="2"/>
  <c r="E757" i="2"/>
  <c r="C759" i="2"/>
  <c r="E758" i="2"/>
  <c r="C760" i="2"/>
  <c r="E759" i="2"/>
  <c r="C761" i="2"/>
  <c r="E760" i="2"/>
  <c r="C762" i="2"/>
  <c r="E761" i="2"/>
  <c r="C763" i="2"/>
  <c r="E762" i="2"/>
  <c r="C764" i="2"/>
  <c r="E763" i="2"/>
  <c r="C765" i="2"/>
  <c r="E764" i="2"/>
  <c r="C766" i="2"/>
  <c r="M161" i="2"/>
  <c r="O161" i="2"/>
  <c r="E765" i="2"/>
  <c r="C767" i="2"/>
  <c r="E766" i="2"/>
  <c r="C768" i="2"/>
  <c r="E767" i="2"/>
  <c r="C769" i="2"/>
  <c r="E768" i="2"/>
  <c r="C770" i="2"/>
  <c r="E769" i="2"/>
  <c r="C771" i="2"/>
  <c r="E770" i="2"/>
  <c r="C772" i="2"/>
  <c r="E771" i="2"/>
  <c r="C773" i="2"/>
  <c r="E772" i="2"/>
  <c r="C774" i="2"/>
  <c r="E773" i="2"/>
  <c r="C775" i="2"/>
  <c r="E774" i="2"/>
  <c r="C776" i="2"/>
  <c r="E775" i="2"/>
  <c r="C777" i="2"/>
  <c r="E776" i="2"/>
  <c r="C778" i="2"/>
  <c r="M162" i="2"/>
  <c r="O162" i="2"/>
  <c r="E777" i="2"/>
  <c r="C779" i="2"/>
  <c r="E778" i="2"/>
  <c r="C780" i="2"/>
  <c r="E779" i="2"/>
  <c r="C781" i="2"/>
  <c r="E780" i="2"/>
  <c r="C782" i="2"/>
  <c r="E781" i="2"/>
  <c r="C783" i="2"/>
  <c r="E782" i="2"/>
  <c r="C784" i="2"/>
  <c r="E783" i="2"/>
  <c r="C785" i="2"/>
  <c r="E784" i="2"/>
  <c r="C786" i="2"/>
  <c r="E785" i="2"/>
  <c r="C787" i="2"/>
  <c r="E786" i="2"/>
  <c r="C788" i="2"/>
  <c r="E787" i="2"/>
  <c r="C789" i="2"/>
  <c r="E788" i="2"/>
  <c r="C790" i="2"/>
  <c r="M163" i="2"/>
  <c r="O163" i="2"/>
  <c r="E789" i="2"/>
  <c r="C791" i="2"/>
  <c r="E790" i="2"/>
  <c r="C792" i="2"/>
  <c r="E791" i="2"/>
  <c r="C793" i="2"/>
  <c r="E792" i="2"/>
  <c r="C794" i="2"/>
  <c r="E793" i="2"/>
  <c r="C795" i="2"/>
  <c r="E794" i="2"/>
  <c r="C796" i="2"/>
  <c r="E795" i="2"/>
  <c r="C797" i="2"/>
  <c r="E796" i="2"/>
  <c r="C798" i="2"/>
  <c r="E797" i="2"/>
  <c r="C799" i="2"/>
  <c r="E798" i="2"/>
  <c r="C800" i="2"/>
  <c r="E799" i="2"/>
  <c r="C801" i="2"/>
  <c r="E800" i="2"/>
  <c r="C802" i="2"/>
  <c r="M164" i="2"/>
  <c r="O164" i="2"/>
  <c r="E801" i="2"/>
  <c r="C803" i="2"/>
  <c r="E802" i="2"/>
  <c r="C804" i="2"/>
  <c r="E803" i="2"/>
  <c r="C805" i="2"/>
  <c r="E804" i="2"/>
  <c r="C806" i="2"/>
  <c r="E805" i="2"/>
  <c r="C807" i="2"/>
  <c r="E806" i="2"/>
  <c r="C808" i="2"/>
  <c r="E807" i="2"/>
  <c r="C809" i="2"/>
  <c r="E808" i="2"/>
  <c r="C810" i="2"/>
  <c r="E809" i="2"/>
  <c r="C811" i="2"/>
  <c r="E810" i="2"/>
  <c r="C812" i="2"/>
  <c r="E811" i="2"/>
  <c r="C813" i="2"/>
  <c r="E812" i="2"/>
  <c r="C814" i="2"/>
  <c r="M165" i="2"/>
  <c r="O165" i="2"/>
  <c r="E813" i="2"/>
  <c r="C815" i="2"/>
  <c r="E814" i="2"/>
  <c r="C816" i="2"/>
  <c r="E815" i="2"/>
  <c r="C817" i="2"/>
  <c r="E816" i="2"/>
  <c r="C818" i="2"/>
  <c r="E817" i="2"/>
  <c r="C819" i="2"/>
  <c r="E818" i="2"/>
  <c r="C820" i="2"/>
  <c r="E819" i="2"/>
  <c r="C821" i="2"/>
  <c r="E820" i="2"/>
  <c r="C822" i="2"/>
  <c r="E821" i="2"/>
  <c r="C823" i="2"/>
  <c r="E822" i="2"/>
  <c r="C824" i="2"/>
  <c r="E823" i="2"/>
  <c r="C825" i="2"/>
  <c r="E824" i="2"/>
  <c r="C826" i="2"/>
  <c r="M166" i="2"/>
  <c r="O166" i="2"/>
  <c r="E825" i="2"/>
  <c r="C827" i="2"/>
  <c r="E826" i="2"/>
  <c r="C828" i="2"/>
  <c r="E827" i="2"/>
  <c r="C829" i="2"/>
  <c r="E828" i="2"/>
  <c r="C830" i="2"/>
  <c r="E829" i="2"/>
  <c r="C831" i="2"/>
  <c r="E830" i="2"/>
  <c r="C832" i="2"/>
  <c r="E831" i="2"/>
  <c r="C833" i="2"/>
  <c r="E832" i="2"/>
  <c r="C834" i="2"/>
  <c r="E833" i="2"/>
  <c r="C835" i="2"/>
  <c r="E834" i="2"/>
  <c r="C836" i="2"/>
  <c r="E835" i="2"/>
  <c r="C837" i="2"/>
  <c r="E836" i="2"/>
  <c r="C838" i="2"/>
  <c r="M167" i="2"/>
  <c r="O167" i="2"/>
  <c r="E837" i="2"/>
  <c r="C839" i="2"/>
  <c r="E838" i="2"/>
  <c r="C840" i="2"/>
  <c r="E839" i="2"/>
  <c r="C841" i="2"/>
  <c r="E840" i="2"/>
  <c r="C842" i="2"/>
  <c r="E841" i="2"/>
  <c r="C843" i="2"/>
  <c r="E842" i="2"/>
  <c r="C844" i="2"/>
  <c r="E843" i="2"/>
  <c r="C845" i="2"/>
  <c r="E844" i="2"/>
  <c r="C846" i="2"/>
  <c r="E845" i="2"/>
  <c r="C847" i="2"/>
  <c r="E846" i="2"/>
  <c r="C848" i="2"/>
  <c r="E847" i="2"/>
  <c r="C849" i="2"/>
  <c r="E848" i="2"/>
  <c r="C850" i="2"/>
  <c r="M168" i="2"/>
  <c r="O168" i="2"/>
  <c r="E849" i="2"/>
  <c r="C851" i="2"/>
  <c r="E850" i="2"/>
  <c r="C852" i="2"/>
  <c r="E851" i="2"/>
  <c r="C853" i="2"/>
  <c r="E852" i="2"/>
  <c r="C854" i="2"/>
  <c r="E853" i="2"/>
  <c r="C855" i="2"/>
  <c r="E854" i="2"/>
  <c r="C856" i="2"/>
  <c r="E855" i="2"/>
  <c r="C857" i="2"/>
  <c r="E856" i="2"/>
  <c r="C858" i="2"/>
  <c r="E857" i="2"/>
  <c r="C859" i="2"/>
  <c r="E858" i="2"/>
  <c r="C860" i="2"/>
  <c r="E859" i="2"/>
  <c r="C861" i="2"/>
  <c r="E860" i="2"/>
  <c r="M169" i="2"/>
  <c r="O169" i="2"/>
  <c r="E861" i="2"/>
  <c r="BQ87" i="2"/>
  <c r="BQ86" i="2"/>
  <c r="BQ84" i="2"/>
  <c r="BR87" i="2"/>
  <c r="BR86" i="2"/>
  <c r="BR84" i="2"/>
  <c r="BS87" i="2"/>
  <c r="BS86" i="2"/>
  <c r="BS84" i="2"/>
  <c r="BT87" i="2"/>
  <c r="BT86" i="2"/>
  <c r="BT84" i="2"/>
  <c r="BU87" i="2"/>
  <c r="BU86" i="2"/>
  <c r="BU84" i="2"/>
  <c r="BV87" i="2"/>
  <c r="BV86" i="2"/>
  <c r="BV84" i="2"/>
  <c r="BX87" i="2"/>
  <c r="BX86" i="2"/>
  <c r="BX84" i="2"/>
  <c r="BY87" i="2"/>
  <c r="BY86" i="2"/>
  <c r="BY84" i="2"/>
  <c r="CA87" i="2"/>
  <c r="CA86" i="2"/>
  <c r="CA84" i="2"/>
  <c r="CB87" i="2"/>
  <c r="CB86" i="2"/>
  <c r="CB84" i="2"/>
  <c r="CC87" i="2"/>
  <c r="CC86" i="2"/>
  <c r="CC84" i="2"/>
  <c r="BZ87" i="2"/>
  <c r="BZ86" i="2"/>
  <c r="BZ84" i="2"/>
  <c r="CS45" i="2"/>
  <c r="CS53" i="2"/>
  <c r="CT53" i="2"/>
  <c r="CT45" i="2"/>
  <c r="CT55" i="2"/>
  <c r="CT57" i="2"/>
  <c r="CT58" i="2"/>
  <c r="CS55" i="2"/>
  <c r="CS57" i="2"/>
  <c r="CS58" i="2"/>
  <c r="CZ45" i="2"/>
  <c r="CU45" i="2"/>
  <c r="CU53" i="2"/>
  <c r="CV53" i="2"/>
  <c r="CV45" i="2"/>
  <c r="CV55" i="2"/>
  <c r="CV57" i="2"/>
  <c r="CV58" i="2"/>
  <c r="CU55" i="2"/>
  <c r="CU57" i="2"/>
  <c r="CU58" i="2"/>
  <c r="DA45" i="2"/>
  <c r="DB45" i="2"/>
  <c r="DC45" i="2"/>
  <c r="CW45" i="2"/>
  <c r="CW53" i="2"/>
  <c r="CX53" i="2"/>
  <c r="CX45" i="2"/>
  <c r="CX55" i="2"/>
  <c r="CX57" i="2"/>
  <c r="CX58" i="2"/>
  <c r="CW55" i="2"/>
  <c r="CW57" i="2"/>
  <c r="CW58" i="2"/>
  <c r="CY45" i="2"/>
  <c r="CY53" i="2"/>
  <c r="CY55" i="2"/>
  <c r="CY57" i="2"/>
  <c r="CY58" i="2"/>
  <c r="CZ53" i="2"/>
  <c r="CZ55" i="2"/>
  <c r="CZ57" i="2"/>
  <c r="CZ58" i="2"/>
  <c r="DA53" i="2"/>
  <c r="DA55" i="2"/>
  <c r="DA57" i="2"/>
  <c r="DA58" i="2"/>
  <c r="DB53" i="2"/>
  <c r="DB55" i="2"/>
  <c r="DB57" i="2"/>
  <c r="DB58" i="2"/>
  <c r="DC53" i="2"/>
  <c r="DC55" i="2"/>
  <c r="DC57" i="2"/>
  <c r="DC58" i="2"/>
  <c r="CO57" i="2"/>
  <c r="CO58" i="2"/>
  <c r="U39" i="2"/>
  <c r="V39" i="2"/>
  <c r="V68" i="2"/>
  <c r="V45" i="2"/>
  <c r="V74" i="2"/>
  <c r="CF55" i="2"/>
  <c r="CF57" i="2"/>
  <c r="CF58" i="2"/>
  <c r="CD55" i="2"/>
  <c r="CD57" i="2"/>
  <c r="CD58" i="2"/>
  <c r="R115" i="2"/>
  <c r="CD87" i="2"/>
  <c r="CD86" i="2"/>
  <c r="CD84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<sst xmlns="http://schemas.openxmlformats.org/spreadsheetml/2006/main" count="2155" uniqueCount="893">
  <si>
    <t>Yht.</t>
  </si>
  <si>
    <t>2018</t>
  </si>
  <si>
    <t>2019</t>
  </si>
  <si>
    <t>2020</t>
  </si>
  <si>
    <t>2021</t>
  </si>
  <si>
    <t>2022</t>
  </si>
  <si>
    <t>2023</t>
  </si>
  <si>
    <t>2024</t>
  </si>
  <si>
    <t>2025</t>
  </si>
  <si>
    <t>2026 YTD</t>
  </si>
  <si>
    <t>01/2024</t>
  </si>
  <si>
    <t>02/2024</t>
  </si>
  <si>
    <t>03/2024</t>
  </si>
  <si>
    <t>04/2024</t>
  </si>
  <si>
    <t>05/2024</t>
  </si>
  <si>
    <t>06/2024</t>
  </si>
  <si>
    <t>07/2024</t>
  </si>
  <si>
    <t>08/2024</t>
  </si>
  <si>
    <t>09/2024</t>
  </si>
  <si>
    <t>10/2024</t>
  </si>
  <si>
    <t>11/2024</t>
  </si>
  <si>
    <t>12/2024</t>
  </si>
  <si>
    <t>-</t>
  </si>
  <si>
    <t>01/2025</t>
  </si>
  <si>
    <t>02/2025</t>
  </si>
  <si>
    <t>03/2025</t>
  </si>
  <si>
    <t>04/2025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</si>
  <si>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</si>
  <si>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</si>
  <si>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</si>
  <si>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</si>
  <si>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</si>
  <si>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</si>
  <si>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</si>
  <si>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</si>
  <si>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</si>
  <si>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</si>
  <si>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</si>
  <si>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</si>
  <si>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</si>
  <si>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</si>
  <si>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</si>
  <si>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</si>
  <si>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</si>
  <si>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</si>
  <si>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</si>
  <si>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</si>
  <si>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Tulot</t>
  </si>
  <si>
    <t>Tulot sis. S ja OP bonarit. vääristää, mut ei jaksa eritellä</t>
  </si>
  <si>
    <t>Tarpeet</t>
  </si>
  <si>
    <t>Vastike</t>
  </si>
  <si>
    <t>Asuntolaina</t>
  </si>
  <si>
    <t>OP</t>
  </si>
  <si>
    <t>Sähkö</t>
  </si>
  <si>
    <t>Ruokakauppa</t>
  </si>
  <si>
    <t>S</t>
  </si>
  <si>
    <t>Puhelin/Netti</t>
  </si>
  <si>
    <t>Vakuutus</t>
  </si>
  <si>
    <t>Matkakulut</t>
  </si>
  <si>
    <t>Turhakkeet</t>
  </si>
  <si>
    <t>Hyvinvointi</t>
  </si>
  <si>
    <t>Tavarat/krääsä</t>
  </si>
  <si>
    <t>Liikunta</t>
  </si>
  <si>
    <t>Liikuntaseteli 200€/v, ei mukana</t>
  </si>
  <si>
    <t>Viihde</t>
  </si>
  <si>
    <t>Muu</t>
  </si>
  <si>
    <t>Investoinnit &lt;1t€</t>
  </si>
  <si>
    <t>Kulut yht.</t>
  </si>
  <si>
    <t>Säästö €</t>
  </si>
  <si>
    <t>Kituutusprosentti</t>
  </si>
  <si>
    <t>Kituutus/Salkku-aste</t>
  </si>
  <si>
    <t>Vyötärö</t>
  </si>
  <si>
    <t>102 cm</t>
  </si>
  <si>
    <t>91 cm</t>
  </si>
  <si>
    <t>92 cm</t>
  </si>
  <si>
    <t>88 cm</t>
  </si>
  <si>
    <t>86 cm</t>
  </si>
  <si>
    <t>84 cm</t>
  </si>
  <si>
    <t>89 cm</t>
  </si>
  <si>
    <t>- cm</t>
  </si>
  <si>
    <t>90 cm</t>
  </si>
  <si>
    <t>96 cm</t>
  </si>
  <si>
    <t>93 cm</t>
  </si>
  <si>
    <t>95 cm</t>
  </si>
  <si>
    <t>85 cm</t>
  </si>
  <si>
    <t>83 cm</t>
  </si>
  <si>
    <t>82 cm</t>
  </si>
  <si>
    <t>Budjetti</t>
  </si>
  <si>
    <t>2026</t>
  </si>
  <si>
    <t>2027</t>
  </si>
  <si>
    <t>01/2027</t>
  </si>
  <si>
    <t>02/2027</t>
  </si>
  <si>
    <t>03/2027</t>
  </si>
  <si>
    <t>04/2027</t>
  </si>
  <si>
    <t>05/2027</t>
  </si>
  <si>
    <t>06/2027</t>
  </si>
  <si>
    <t>07/2027</t>
  </si>
  <si>
    <t>08/2027</t>
  </si>
  <si>
    <t>09/2027</t>
  </si>
  <si>
    <t>10/2027</t>
  </si>
  <si>
    <t>11/2027</t>
  </si>
  <si>
    <t>12/2027</t>
  </si>
  <si>
    <t>lyh vap</t>
  </si>
  <si>
    <t>Säästö</t>
  </si>
  <si>
    <t>Erotus</t>
  </si>
  <si>
    <t>Budjetti 2026-&gt;</t>
  </si>
  <si>
    <t>Tuotot/vuosi</t>
  </si>
  <si>
    <t>Tuotot/kk</t>
  </si>
  <si>
    <t>Tuotto-odotus</t>
  </si>
  <si>
    <t>Haudassa :D</t>
  </si>
  <si>
    <t>Eläke</t>
  </si>
  <si>
    <t>Kituutuskerroin</t>
  </si>
  <si>
    <t>Eläkekulutus/kk</t>
  </si>
  <si>
    <t>Syötä</t>
  </si>
  <si>
    <t>12/2070</t>
  </si>
  <si>
    <t>12/2044</t>
  </si>
  <si>
    <t>Kituutus/vuosi</t>
  </si>
  <si>
    <t>Kituutus/kk</t>
  </si>
  <si>
    <t>Perintösalkku</t>
  </si>
  <si>
    <t>Eläkesalkku</t>
  </si>
  <si>
    <t>Elinvuodet</t>
  </si>
  <si>
    <t>Lisäkituutus%</t>
  </si>
  <si>
    <t>Elinvuodet - (Ikä / Kituutuskerroin) + Lisäkituutus = Kituutusprosentti</t>
  </si>
  <si>
    <t>Hankintamenoon</t>
  </si>
  <si>
    <t>KK</t>
  </si>
  <si>
    <t>Salkku</t>
  </si>
  <si>
    <t>Tot+Ennuste</t>
  </si>
  <si>
    <t>Kasvu</t>
  </si>
  <si>
    <t>Vuosi</t>
  </si>
  <si>
    <t>Kämppä</t>
  </si>
  <si>
    <t>Nettovarat</t>
  </si>
  <si>
    <t>02/2018</t>
  </si>
  <si>
    <t>12/2018</t>
  </si>
  <si>
    <t>03/2018</t>
  </si>
  <si>
    <t>12/2019</t>
  </si>
  <si>
    <t>04/2018</t>
  </si>
  <si>
    <t>12/2020</t>
  </si>
  <si>
    <t>05/2018</t>
  </si>
  <si>
    <t>12/2021</t>
  </si>
  <si>
    <t>06/2018</t>
  </si>
  <si>
    <t>12/2022</t>
  </si>
  <si>
    <t>07/2018</t>
  </si>
  <si>
    <t>12/2023</t>
  </si>
  <si>
    <t>08/2018</t>
  </si>
  <si>
    <t>09/2018</t>
  </si>
  <si>
    <t>10/2018</t>
  </si>
  <si>
    <t>11/2018</t>
  </si>
  <si>
    <t>12/2028</t>
  </si>
  <si>
    <t>01/2019</t>
  </si>
  <si>
    <t>12/2029</t>
  </si>
  <si>
    <t>02/2019</t>
  </si>
  <si>
    <t>12/2030</t>
  </si>
  <si>
    <t>03/2019</t>
  </si>
  <si>
    <t>12/2031</t>
  </si>
  <si>
    <t>04/2019</t>
  </si>
  <si>
    <t>12/2032</t>
  </si>
  <si>
    <t>05/2019</t>
  </si>
  <si>
    <t>12/2033</t>
  </si>
  <si>
    <t>06/2019</t>
  </si>
  <si>
    <t>12/2034</t>
  </si>
  <si>
    <t>07/2019</t>
  </si>
  <si>
    <t>12/2035</t>
  </si>
  <si>
    <t>08/2019</t>
  </si>
  <si>
    <t>12/2036</t>
  </si>
  <si>
    <t>09/2019</t>
  </si>
  <si>
    <t>12/2037</t>
  </si>
  <si>
    <t>10/2019</t>
  </si>
  <si>
    <t>12/2038</t>
  </si>
  <si>
    <t>11/2019</t>
  </si>
  <si>
    <t>12/2039</t>
  </si>
  <si>
    <t>12/2040</t>
  </si>
  <si>
    <t>01/2020</t>
  </si>
  <si>
    <t>12/2041</t>
  </si>
  <si>
    <t>02/2020</t>
  </si>
  <si>
    <t>12/2042</t>
  </si>
  <si>
    <t>03/2020</t>
  </si>
  <si>
    <t>12/2043</t>
  </si>
  <si>
    <t>04/2020</t>
  </si>
  <si>
    <t>05/2020</t>
  </si>
  <si>
    <t>12/2045</t>
  </si>
  <si>
    <t>06/2020</t>
  </si>
  <si>
    <t>12/2046</t>
  </si>
  <si>
    <t>07/2020</t>
  </si>
  <si>
    <t>12/2047</t>
  </si>
  <si>
    <t>08/2020</t>
  </si>
  <si>
    <t>12/2048</t>
  </si>
  <si>
    <t>09/2020</t>
  </si>
  <si>
    <t>12/2049</t>
  </si>
  <si>
    <t>10/2020</t>
  </si>
  <si>
    <t>12/2050</t>
  </si>
  <si>
    <t>11/2020</t>
  </si>
  <si>
    <t>12/2051</t>
  </si>
  <si>
    <t>12/2052</t>
  </si>
  <si>
    <t>01/2021</t>
  </si>
  <si>
    <t>12/2053</t>
  </si>
  <si>
    <t>02/2021</t>
  </si>
  <si>
    <t>12/2054</t>
  </si>
  <si>
    <t>03/2021</t>
  </si>
  <si>
    <t>12/2055</t>
  </si>
  <si>
    <t>04/2021</t>
  </si>
  <si>
    <t>12/2056</t>
  </si>
  <si>
    <t>05/2021</t>
  </si>
  <si>
    <t>12/2057</t>
  </si>
  <si>
    <t>06/2021</t>
  </si>
  <si>
    <t>12/2058</t>
  </si>
  <si>
    <t>07/2021</t>
  </si>
  <si>
    <t>12/2059</t>
  </si>
  <si>
    <t>08/2021</t>
  </si>
  <si>
    <t>12/2060</t>
  </si>
  <si>
    <t>09/2021</t>
  </si>
  <si>
    <t>12/2061</t>
  </si>
  <si>
    <t>10/2021</t>
  </si>
  <si>
    <t>12/2062</t>
  </si>
  <si>
    <t>11/2021</t>
  </si>
  <si>
    <t>12/2063</t>
  </si>
  <si>
    <t>12/2064</t>
  </si>
  <si>
    <t>01/2022</t>
  </si>
  <si>
    <t>12/2065</t>
  </si>
  <si>
    <t>02/2022</t>
  </si>
  <si>
    <t>12/2066</t>
  </si>
  <si>
    <t>03/2022</t>
  </si>
  <si>
    <t>12/2067</t>
  </si>
  <si>
    <t>04/2022</t>
  </si>
  <si>
    <t>12/2068</t>
  </si>
  <si>
    <t>05/2022</t>
  </si>
  <si>
    <t>12/2069</t>
  </si>
  <si>
    <t>06/2022</t>
  </si>
  <si>
    <t>07/2022</t>
  </si>
  <si>
    <t>12/2071</t>
  </si>
  <si>
    <t>08/2022</t>
  </si>
  <si>
    <t>12/2072</t>
  </si>
  <si>
    <t>09/2022</t>
  </si>
  <si>
    <t>12/2073</t>
  </si>
  <si>
    <t>10/2022</t>
  </si>
  <si>
    <t>12/2074</t>
  </si>
  <si>
    <t>11/2022</t>
  </si>
  <si>
    <t>12/2075</t>
  </si>
  <si>
    <t>12/2076</t>
  </si>
  <si>
    <t>01/2023</t>
  </si>
  <si>
    <t>12/2077</t>
  </si>
  <si>
    <t>02/2023</t>
  </si>
  <si>
    <t>12/2078</t>
  </si>
  <si>
    <t>03/2023</t>
  </si>
  <si>
    <t>12/2079</t>
  </si>
  <si>
    <t>04/2023</t>
  </si>
  <si>
    <t>12/2080</t>
  </si>
  <si>
    <t>05/2023</t>
  </si>
  <si>
    <t>06/2023</t>
  </si>
  <si>
    <t>07/2023</t>
  </si>
  <si>
    <t>08/2023</t>
  </si>
  <si>
    <t>09/2023</t>
  </si>
  <si>
    <t>10/2023</t>
  </si>
  <si>
    <t>11/2023</t>
  </si>
  <si>
    <t>01/2028</t>
  </si>
  <si>
    <t>02/2028</t>
  </si>
  <si>
    <t>03/2028</t>
  </si>
  <si>
    <t>04/2028</t>
  </si>
  <si>
    <t>05/2028</t>
  </si>
  <si>
    <t>06/2028</t>
  </si>
  <si>
    <t>07/2028</t>
  </si>
  <si>
    <t>08/2028</t>
  </si>
  <si>
    <t>09/2028</t>
  </si>
  <si>
    <t>10/2028</t>
  </si>
  <si>
    <t>11/2028</t>
  </si>
  <si>
    <t>01/2029</t>
  </si>
  <si>
    <t>02/2029</t>
  </si>
  <si>
    <t>03/2029</t>
  </si>
  <si>
    <t>04/2029</t>
  </si>
  <si>
    <t>05/2029</t>
  </si>
  <si>
    <t>06/2029</t>
  </si>
  <si>
    <t>07/2029</t>
  </si>
  <si>
    <t>08/2029</t>
  </si>
  <si>
    <t>09/2029</t>
  </si>
  <si>
    <t>10/2029</t>
  </si>
  <si>
    <t>11/2029</t>
  </si>
  <si>
    <t>01/2030</t>
  </si>
  <si>
    <t>02/2030</t>
  </si>
  <si>
    <t>03/2030</t>
  </si>
  <si>
    <t>04/2030</t>
  </si>
  <si>
    <t>05/2030</t>
  </si>
  <si>
    <t>06/2030</t>
  </si>
  <si>
    <t>07/2030</t>
  </si>
  <si>
    <t>08/2030</t>
  </si>
  <si>
    <t>09/2030</t>
  </si>
  <si>
    <t>10/2030</t>
  </si>
  <si>
    <t>11/2030</t>
  </si>
  <si>
    <t>01/2031</t>
  </si>
  <si>
    <t>02/2031</t>
  </si>
  <si>
    <t>03/2031</t>
  </si>
  <si>
    <t>04/2031</t>
  </si>
  <si>
    <t>05/2031</t>
  </si>
  <si>
    <t>06/2031</t>
  </si>
  <si>
    <t>07/2031</t>
  </si>
  <si>
    <t>08/2031</t>
  </si>
  <si>
    <t>09/2031</t>
  </si>
  <si>
    <t>10/2031</t>
  </si>
  <si>
    <t>11/2031</t>
  </si>
  <si>
    <t>01/2032</t>
  </si>
  <si>
    <t>02/2032</t>
  </si>
  <si>
    <t>03/2032</t>
  </si>
  <si>
    <t>04/2032</t>
  </si>
  <si>
    <t>05/2032</t>
  </si>
  <si>
    <t>06/2032</t>
  </si>
  <si>
    <t>07/2032</t>
  </si>
  <si>
    <t>08/2032</t>
  </si>
  <si>
    <t>09/2032</t>
  </si>
  <si>
    <t>10/2032</t>
  </si>
  <si>
    <t>11/2032</t>
  </si>
  <si>
    <t>01/2033</t>
  </si>
  <si>
    <t>02/2033</t>
  </si>
  <si>
    <t>03/2033</t>
  </si>
  <si>
    <t>04/2033</t>
  </si>
  <si>
    <t>05/2033</t>
  </si>
  <si>
    <t>06/2033</t>
  </si>
  <si>
    <t>07/2033</t>
  </si>
  <si>
    <t>08/2033</t>
  </si>
  <si>
    <t>09/2033</t>
  </si>
  <si>
    <t>10/2033</t>
  </si>
  <si>
    <t>11/2033</t>
  </si>
  <si>
    <t>01/2034</t>
  </si>
  <si>
    <t>02/2034</t>
  </si>
  <si>
    <t>03/2034</t>
  </si>
  <si>
    <t>04/2034</t>
  </si>
  <si>
    <t>05/2034</t>
  </si>
  <si>
    <t>06/2034</t>
  </si>
  <si>
    <t>07/2034</t>
  </si>
  <si>
    <t>08/2034</t>
  </si>
  <si>
    <t>09/2034</t>
  </si>
  <si>
    <t>10/2034</t>
  </si>
  <si>
    <t>11/2034</t>
  </si>
  <si>
    <t>01/2035</t>
  </si>
  <si>
    <t>02/2035</t>
  </si>
  <si>
    <t>03/2035</t>
  </si>
  <si>
    <t>04/2035</t>
  </si>
  <si>
    <t>05/2035</t>
  </si>
  <si>
    <t>06/2035</t>
  </si>
  <si>
    <t>07/2035</t>
  </si>
  <si>
    <t>08/2035</t>
  </si>
  <si>
    <t>09/2035</t>
  </si>
  <si>
    <t>10/2035</t>
  </si>
  <si>
    <t>11/2035</t>
  </si>
  <si>
    <t>01/2036</t>
  </si>
  <si>
    <t>02/2036</t>
  </si>
  <si>
    <t>03/2036</t>
  </si>
  <si>
    <t>04/2036</t>
  </si>
  <si>
    <t>05/2036</t>
  </si>
  <si>
    <t>06/2036</t>
  </si>
  <si>
    <t>07/2036</t>
  </si>
  <si>
    <t>08/2036</t>
  </si>
  <si>
    <t>09/2036</t>
  </si>
  <si>
    <t>10/2036</t>
  </si>
  <si>
    <t>11/2036</t>
  </si>
  <si>
    <t>01/2037</t>
  </si>
  <si>
    <t>02/2037</t>
  </si>
  <si>
    <t>03/2037</t>
  </si>
  <si>
    <t>04/2037</t>
  </si>
  <si>
    <t>05/2037</t>
  </si>
  <si>
    <t>06/2037</t>
  </si>
  <si>
    <t>07/2037</t>
  </si>
  <si>
    <t>08/2037</t>
  </si>
  <si>
    <t>09/2037</t>
  </si>
  <si>
    <t>10/2037</t>
  </si>
  <si>
    <t>11/2037</t>
  </si>
  <si>
    <t>01/2038</t>
  </si>
  <si>
    <t>02/2038</t>
  </si>
  <si>
    <t>03/2038</t>
  </si>
  <si>
    <t>04/2038</t>
  </si>
  <si>
    <t>05/2038</t>
  </si>
  <si>
    <t>06/2038</t>
  </si>
  <si>
    <t>07/2038</t>
  </si>
  <si>
    <t>08/2038</t>
  </si>
  <si>
    <t>09/2038</t>
  </si>
  <si>
    <t>10/2038</t>
  </si>
  <si>
    <t>11/2038</t>
  </si>
  <si>
    <t>01/2039</t>
  </si>
  <si>
    <t>02/2039</t>
  </si>
  <si>
    <t>03/2039</t>
  </si>
  <si>
    <t>04/2039</t>
  </si>
  <si>
    <t>05/2039</t>
  </si>
  <si>
    <t>06/2039</t>
  </si>
  <si>
    <t>07/2039</t>
  </si>
  <si>
    <t>08/2039</t>
  </si>
  <si>
    <t>09/2039</t>
  </si>
  <si>
    <t>10/2039</t>
  </si>
  <si>
    <t>11/2039</t>
  </si>
  <si>
    <t>01/2040</t>
  </si>
  <si>
    <t>02/2040</t>
  </si>
  <si>
    <t>03/2040</t>
  </si>
  <si>
    <t>04/2040</t>
  </si>
  <si>
    <t>05/2040</t>
  </si>
  <si>
    <t>06/2040</t>
  </si>
  <si>
    <t>07/2040</t>
  </si>
  <si>
    <t>08/2040</t>
  </si>
  <si>
    <t>09/2040</t>
  </si>
  <si>
    <t>10/2040</t>
  </si>
  <si>
    <t>11/2040</t>
  </si>
  <si>
    <t>01/2041</t>
  </si>
  <si>
    <t>02/2041</t>
  </si>
  <si>
    <t>03/2041</t>
  </si>
  <si>
    <t>04/2041</t>
  </si>
  <si>
    <t>05/2041</t>
  </si>
  <si>
    <t>06/2041</t>
  </si>
  <si>
    <t>07/2041</t>
  </si>
  <si>
    <t>08/2041</t>
  </si>
  <si>
    <t>09/2041</t>
  </si>
  <si>
    <t>10/2041</t>
  </si>
  <si>
    <t>11/2041</t>
  </si>
  <si>
    <t>01/2042</t>
  </si>
  <si>
    <t>02/2042</t>
  </si>
  <si>
    <t>03/2042</t>
  </si>
  <si>
    <t>04/2042</t>
  </si>
  <si>
    <t>05/2042</t>
  </si>
  <si>
    <t>06/2042</t>
  </si>
  <si>
    <t>07/2042</t>
  </si>
  <si>
    <t>08/2042</t>
  </si>
  <si>
    <t>09/2042</t>
  </si>
  <si>
    <t>10/2042</t>
  </si>
  <si>
    <t>11/2042</t>
  </si>
  <si>
    <t>01/2043</t>
  </si>
  <si>
    <t>02/2043</t>
  </si>
  <si>
    <t>03/2043</t>
  </si>
  <si>
    <t>04/2043</t>
  </si>
  <si>
    <t>05/2043</t>
  </si>
  <si>
    <t>06/2043</t>
  </si>
  <si>
    <t>07/2043</t>
  </si>
  <si>
    <t>08/2043</t>
  </si>
  <si>
    <t>09/2043</t>
  </si>
  <si>
    <t>10/2043</t>
  </si>
  <si>
    <t>11/2043</t>
  </si>
  <si>
    <t>01/2044</t>
  </si>
  <si>
    <t>02/2044</t>
  </si>
  <si>
    <t>03/2044</t>
  </si>
  <si>
    <t>04/2044</t>
  </si>
  <si>
    <t>05/2044</t>
  </si>
  <si>
    <t>06/2044</t>
  </si>
  <si>
    <t>07/2044</t>
  </si>
  <si>
    <t>08/2044</t>
  </si>
  <si>
    <t>09/2044</t>
  </si>
  <si>
    <t>10/2044</t>
  </si>
  <si>
    <t>11/2044</t>
  </si>
  <si>
    <t>01/2045</t>
  </si>
  <si>
    <t>02/2045</t>
  </si>
  <si>
    <t>03/2045</t>
  </si>
  <si>
    <t>04/2045</t>
  </si>
  <si>
    <t>05/2045</t>
  </si>
  <si>
    <t>06/2045</t>
  </si>
  <si>
    <t>07/2045</t>
  </si>
  <si>
    <t>08/2045</t>
  </si>
  <si>
    <t>09/2045</t>
  </si>
  <si>
    <t>10/2045</t>
  </si>
  <si>
    <t>11/2045</t>
  </si>
  <si>
    <t>01/2046</t>
  </si>
  <si>
    <t>02/2046</t>
  </si>
  <si>
    <t>03/2046</t>
  </si>
  <si>
    <t>04/2046</t>
  </si>
  <si>
    <t>05/2046</t>
  </si>
  <si>
    <t>06/2046</t>
  </si>
  <si>
    <t>07/2046</t>
  </si>
  <si>
    <t>08/2046</t>
  </si>
  <si>
    <t>09/2046</t>
  </si>
  <si>
    <t>10/2046</t>
  </si>
  <si>
    <t>11/2046</t>
  </si>
  <si>
    <t>01/2047</t>
  </si>
  <si>
    <t>02/2047</t>
  </si>
  <si>
    <t>03/2047</t>
  </si>
  <si>
    <t>04/2047</t>
  </si>
  <si>
    <t>05/2047</t>
  </si>
  <si>
    <t>06/2047</t>
  </si>
  <si>
    <t>07/2047</t>
  </si>
  <si>
    <t>08/2047</t>
  </si>
  <si>
    <t>09/2047</t>
  </si>
  <si>
    <t>10/2047</t>
  </si>
  <si>
    <t>11/2047</t>
  </si>
  <si>
    <t>01/2048</t>
  </si>
  <si>
    <t>02/2048</t>
  </si>
  <si>
    <t>03/2048</t>
  </si>
  <si>
    <t>04/2048</t>
  </si>
  <si>
    <t>05/2048</t>
  </si>
  <si>
    <t>06/2048</t>
  </si>
  <si>
    <t>07/2048</t>
  </si>
  <si>
    <t>08/2048</t>
  </si>
  <si>
    <t>09/2048</t>
  </si>
  <si>
    <t>10/2048</t>
  </si>
  <si>
    <t>11/2048</t>
  </si>
  <si>
    <t>01/2049</t>
  </si>
  <si>
    <t>02/2049</t>
  </si>
  <si>
    <t>03/2049</t>
  </si>
  <si>
    <t>04/2049</t>
  </si>
  <si>
    <t>05/2049</t>
  </si>
  <si>
    <t>06/2049</t>
  </si>
  <si>
    <t>07/2049</t>
  </si>
  <si>
    <t>08/2049</t>
  </si>
  <si>
    <t>09/2049</t>
  </si>
  <si>
    <t>10/2049</t>
  </si>
  <si>
    <t>11/2049</t>
  </si>
  <si>
    <t>01/2050</t>
  </si>
  <si>
    <t>02/2050</t>
  </si>
  <si>
    <t>03/2050</t>
  </si>
  <si>
    <t>04/2050</t>
  </si>
  <si>
    <t>05/2050</t>
  </si>
  <si>
    <t>06/2050</t>
  </si>
  <si>
    <t>07/2050</t>
  </si>
  <si>
    <t>08/2050</t>
  </si>
  <si>
    <t>09/2050</t>
  </si>
  <si>
    <t>10/2050</t>
  </si>
  <si>
    <t>11/2050</t>
  </si>
  <si>
    <t>01/2051</t>
  </si>
  <si>
    <t>02/2051</t>
  </si>
  <si>
    <t>03/2051</t>
  </si>
  <si>
    <t>04/2051</t>
  </si>
  <si>
    <t>05/2051</t>
  </si>
  <si>
    <t>06/2051</t>
  </si>
  <si>
    <t>07/2051</t>
  </si>
  <si>
    <t>08/2051</t>
  </si>
  <si>
    <t>09/2051</t>
  </si>
  <si>
    <t>10/2051</t>
  </si>
  <si>
    <t>11/2051</t>
  </si>
  <si>
    <t>01/2052</t>
  </si>
  <si>
    <t>02/2052</t>
  </si>
  <si>
    <t>03/2052</t>
  </si>
  <si>
    <t>04/2052</t>
  </si>
  <si>
    <t>05/2052</t>
  </si>
  <si>
    <t>06/2052</t>
  </si>
  <si>
    <t>07/2052</t>
  </si>
  <si>
    <t>08/2052</t>
  </si>
  <si>
    <t>09/2052</t>
  </si>
  <si>
    <t>10/2052</t>
  </si>
  <si>
    <t>11/2052</t>
  </si>
  <si>
    <t>01/2053</t>
  </si>
  <si>
    <t>02/2053</t>
  </si>
  <si>
    <t>03/2053</t>
  </si>
  <si>
    <t>04/2053</t>
  </si>
  <si>
    <t>05/2053</t>
  </si>
  <si>
    <t>06/2053</t>
  </si>
  <si>
    <t>07/2053</t>
  </si>
  <si>
    <t>08/2053</t>
  </si>
  <si>
    <t>09/2053</t>
  </si>
  <si>
    <t>10/2053</t>
  </si>
  <si>
    <t>11/2053</t>
  </si>
  <si>
    <t>01/2054</t>
  </si>
  <si>
    <t>02/2054</t>
  </si>
  <si>
    <t>03/2054</t>
  </si>
  <si>
    <t>04/2054</t>
  </si>
  <si>
    <t>05/2054</t>
  </si>
  <si>
    <t>06/2054</t>
  </si>
  <si>
    <t>07/2054</t>
  </si>
  <si>
    <t>08/2054</t>
  </si>
  <si>
    <t>09/2054</t>
  </si>
  <si>
    <t>10/2054</t>
  </si>
  <si>
    <t>11/2054</t>
  </si>
  <si>
    <t>01/2055</t>
  </si>
  <si>
    <t>02/2055</t>
  </si>
  <si>
    <t>03/2055</t>
  </si>
  <si>
    <t>04/2055</t>
  </si>
  <si>
    <t>05/2055</t>
  </si>
  <si>
    <t>06/2055</t>
  </si>
  <si>
    <t>07/2055</t>
  </si>
  <si>
    <t>08/2055</t>
  </si>
  <si>
    <t>09/2055</t>
  </si>
  <si>
    <t>10/2055</t>
  </si>
  <si>
    <t>11/2055</t>
  </si>
  <si>
    <t>01/2056</t>
  </si>
  <si>
    <t>02/2056</t>
  </si>
  <si>
    <t>03/2056</t>
  </si>
  <si>
    <t>04/2056</t>
  </si>
  <si>
    <t>05/2056</t>
  </si>
  <si>
    <t>06/2056</t>
  </si>
  <si>
    <t>07/2056</t>
  </si>
  <si>
    <t>08/2056</t>
  </si>
  <si>
    <t>09/2056</t>
  </si>
  <si>
    <t>10/2056</t>
  </si>
  <si>
    <t>11/2056</t>
  </si>
  <si>
    <t>01/2057</t>
  </si>
  <si>
    <t>02/2057</t>
  </si>
  <si>
    <t>03/2057</t>
  </si>
  <si>
    <t>04/2057</t>
  </si>
  <si>
    <t>05/2057</t>
  </si>
  <si>
    <t>06/2057</t>
  </si>
  <si>
    <t>07/2057</t>
  </si>
  <si>
    <t>08/2057</t>
  </si>
  <si>
    <t>09/2057</t>
  </si>
  <si>
    <t>10/2057</t>
  </si>
  <si>
    <t>11/2057</t>
  </si>
  <si>
    <t>01/2058</t>
  </si>
  <si>
    <t>02/2058</t>
  </si>
  <si>
    <t>03/2058</t>
  </si>
  <si>
    <t>04/2058</t>
  </si>
  <si>
    <t>05/2058</t>
  </si>
  <si>
    <t>06/2058</t>
  </si>
  <si>
    <t>07/2058</t>
  </si>
  <si>
    <t>08/2058</t>
  </si>
  <si>
    <t>09/2058</t>
  </si>
  <si>
    <t>10/2058</t>
  </si>
  <si>
    <t>11/2058</t>
  </si>
  <si>
    <t>01/2059</t>
  </si>
  <si>
    <t>02/2059</t>
  </si>
  <si>
    <t>03/2059</t>
  </si>
  <si>
    <t>04/2059</t>
  </si>
  <si>
    <t>05/2059</t>
  </si>
  <si>
    <t>06/2059</t>
  </si>
  <si>
    <t>07/2059</t>
  </si>
  <si>
    <t>08/2059</t>
  </si>
  <si>
    <t>09/2059</t>
  </si>
  <si>
    <t>10/2059</t>
  </si>
  <si>
    <t>11/2059</t>
  </si>
  <si>
    <t>01/2060</t>
  </si>
  <si>
    <t>02/2060</t>
  </si>
  <si>
    <t>03/2060</t>
  </si>
  <si>
    <t>04/2060</t>
  </si>
  <si>
    <t>05/2060</t>
  </si>
  <si>
    <t>06/2060</t>
  </si>
  <si>
    <t>07/2060</t>
  </si>
  <si>
    <t>08/2060</t>
  </si>
  <si>
    <t>09/2060</t>
  </si>
  <si>
    <t>10/2060</t>
  </si>
  <si>
    <t>11/2060</t>
  </si>
  <si>
    <t>01/2061</t>
  </si>
  <si>
    <t>02/2061</t>
  </si>
  <si>
    <t>03/2061</t>
  </si>
  <si>
    <t>04/2061</t>
  </si>
  <si>
    <t>05/2061</t>
  </si>
  <si>
    <t>06/2061</t>
  </si>
  <si>
    <t>07/2061</t>
  </si>
  <si>
    <t>08/2061</t>
  </si>
  <si>
    <t>09/2061</t>
  </si>
  <si>
    <t>10/2061</t>
  </si>
  <si>
    <t>11/2061</t>
  </si>
  <si>
    <t>01/2062</t>
  </si>
  <si>
    <t>02/2062</t>
  </si>
  <si>
    <t>03/2062</t>
  </si>
  <si>
    <t>04/2062</t>
  </si>
  <si>
    <t>05/2062</t>
  </si>
  <si>
    <t>06/2062</t>
  </si>
  <si>
    <t>07/2062</t>
  </si>
  <si>
    <t>08/2062</t>
  </si>
  <si>
    <t>09/2062</t>
  </si>
  <si>
    <t>10/2062</t>
  </si>
  <si>
    <t>11/2062</t>
  </si>
  <si>
    <t>01/2063</t>
  </si>
  <si>
    <t>02/2063</t>
  </si>
  <si>
    <t>03/2063</t>
  </si>
  <si>
    <t>04/2063</t>
  </si>
  <si>
    <t>05/2063</t>
  </si>
  <si>
    <t>06/2063</t>
  </si>
  <si>
    <t>07/2063</t>
  </si>
  <si>
    <t>08/2063</t>
  </si>
  <si>
    <t>09/2063</t>
  </si>
  <si>
    <t>10/2063</t>
  </si>
  <si>
    <t>11/2063</t>
  </si>
  <si>
    <t>01/2064</t>
  </si>
  <si>
    <t>02/2064</t>
  </si>
  <si>
    <t>03/2064</t>
  </si>
  <si>
    <t>04/2064</t>
  </si>
  <si>
    <t>05/2064</t>
  </si>
  <si>
    <t>06/2064</t>
  </si>
  <si>
    <t>07/2064</t>
  </si>
  <si>
    <t>08/2064</t>
  </si>
  <si>
    <t>09/2064</t>
  </si>
  <si>
    <t>10/2064</t>
  </si>
  <si>
    <t>11/2064</t>
  </si>
  <si>
    <t>01/2065</t>
  </si>
  <si>
    <t>02/2065</t>
  </si>
  <si>
    <t>03/2065</t>
  </si>
  <si>
    <t>04/2065</t>
  </si>
  <si>
    <t>05/2065</t>
  </si>
  <si>
    <t>06/2065</t>
  </si>
  <si>
    <t>07/2065</t>
  </si>
  <si>
    <t>08/2065</t>
  </si>
  <si>
    <t>09/2065</t>
  </si>
  <si>
    <t>10/2065</t>
  </si>
  <si>
    <t>11/2065</t>
  </si>
  <si>
    <t>01/2066</t>
  </si>
  <si>
    <t>02/2066</t>
  </si>
  <si>
    <t>03/2066</t>
  </si>
  <si>
    <t>04/2066</t>
  </si>
  <si>
    <t>05/2066</t>
  </si>
  <si>
    <t>06/2066</t>
  </si>
  <si>
    <t>07/2066</t>
  </si>
  <si>
    <t>08/2066</t>
  </si>
  <si>
    <t>09/2066</t>
  </si>
  <si>
    <t>10/2066</t>
  </si>
  <si>
    <t>11/2066</t>
  </si>
  <si>
    <t>01/2067</t>
  </si>
  <si>
    <t>02/2067</t>
  </si>
  <si>
    <t>03/2067</t>
  </si>
  <si>
    <t>04/2067</t>
  </si>
  <si>
    <t>05/2067</t>
  </si>
  <si>
    <t>06/2067</t>
  </si>
  <si>
    <t>07/2067</t>
  </si>
  <si>
    <t>08/2067</t>
  </si>
  <si>
    <t>09/2067</t>
  </si>
  <si>
    <t>10/2067</t>
  </si>
  <si>
    <t>11/2067</t>
  </si>
  <si>
    <t>01/2068</t>
  </si>
  <si>
    <t>02/2068</t>
  </si>
  <si>
    <t>03/2068</t>
  </si>
  <si>
    <t>04/2068</t>
  </si>
  <si>
    <t>05/2068</t>
  </si>
  <si>
    <t>06/2068</t>
  </si>
  <si>
    <t>07/2068</t>
  </si>
  <si>
    <t>08/2068</t>
  </si>
  <si>
    <t>09/2068</t>
  </si>
  <si>
    <t>10/2068</t>
  </si>
  <si>
    <t>11/2068</t>
  </si>
  <si>
    <t>01/2069</t>
  </si>
  <si>
    <t>02/2069</t>
  </si>
  <si>
    <t>03/2069</t>
  </si>
  <si>
    <t>04/2069</t>
  </si>
  <si>
    <t>05/2069</t>
  </si>
  <si>
    <t>06/2069</t>
  </si>
  <si>
    <t>07/2069</t>
  </si>
  <si>
    <t>08/2069</t>
  </si>
  <si>
    <t>09/2069</t>
  </si>
  <si>
    <t>10/2069</t>
  </si>
  <si>
    <t>11/2069</t>
  </si>
  <si>
    <t>01/2070</t>
  </si>
  <si>
    <t>02/2070</t>
  </si>
  <si>
    <t>03/2070</t>
  </si>
  <si>
    <t>04/2070</t>
  </si>
  <si>
    <t>05/2070</t>
  </si>
  <si>
    <t>06/2070</t>
  </si>
  <si>
    <t>07/2070</t>
  </si>
  <si>
    <t>08/2070</t>
  </si>
  <si>
    <t>09/2070</t>
  </si>
  <si>
    <t>10/2070</t>
  </si>
  <si>
    <t>11/2070</t>
  </si>
  <si>
    <t>01/2071</t>
  </si>
  <si>
    <t>02/2071</t>
  </si>
  <si>
    <t>03/2071</t>
  </si>
  <si>
    <t>04/2071</t>
  </si>
  <si>
    <t>05/2071</t>
  </si>
  <si>
    <t>06/2071</t>
  </si>
  <si>
    <t>07/2071</t>
  </si>
  <si>
    <t>08/2071</t>
  </si>
  <si>
    <t>09/2071</t>
  </si>
  <si>
    <t>10/2071</t>
  </si>
  <si>
    <t>11/2071</t>
  </si>
  <si>
    <t>01/2072</t>
  </si>
  <si>
    <t>02/2072</t>
  </si>
  <si>
    <t>03/2072</t>
  </si>
  <si>
    <t>04/2072</t>
  </si>
  <si>
    <t>05/2072</t>
  </si>
  <si>
    <t>06/2072</t>
  </si>
  <si>
    <t>07/2072</t>
  </si>
  <si>
    <t>08/2072</t>
  </si>
  <si>
    <t>09/2072</t>
  </si>
  <si>
    <t>10/2072</t>
  </si>
  <si>
    <t>11/2072</t>
  </si>
  <si>
    <t>01/2073</t>
  </si>
  <si>
    <t>02/2073</t>
  </si>
  <si>
    <t>03/2073</t>
  </si>
  <si>
    <t>04/2073</t>
  </si>
  <si>
    <t>05/2073</t>
  </si>
  <si>
    <t>06/2073</t>
  </si>
  <si>
    <t>07/2073</t>
  </si>
  <si>
    <t>08/2073</t>
  </si>
  <si>
    <t>09/2073</t>
  </si>
  <si>
    <t>10/2073</t>
  </si>
  <si>
    <t>11/2073</t>
  </si>
  <si>
    <t>01/2074</t>
  </si>
  <si>
    <t>02/2074</t>
  </si>
  <si>
    <t>03/2074</t>
  </si>
  <si>
    <t>04/2074</t>
  </si>
  <si>
    <t>05/2074</t>
  </si>
  <si>
    <t>06/2074</t>
  </si>
  <si>
    <t>07/2074</t>
  </si>
  <si>
    <t>08/2074</t>
  </si>
  <si>
    <t>09/2074</t>
  </si>
  <si>
    <t>10/2074</t>
  </si>
  <si>
    <t>11/2074</t>
  </si>
  <si>
    <t>01/2075</t>
  </si>
  <si>
    <t>02/2075</t>
  </si>
  <si>
    <t>03/2075</t>
  </si>
  <si>
    <t>04/2075</t>
  </si>
  <si>
    <t>05/2075</t>
  </si>
  <si>
    <t>06/2075</t>
  </si>
  <si>
    <t>07/2075</t>
  </si>
  <si>
    <t>08/2075</t>
  </si>
  <si>
    <t>09/2075</t>
  </si>
  <si>
    <t>10/2075</t>
  </si>
  <si>
    <t>11/2075</t>
  </si>
  <si>
    <t>01/2076</t>
  </si>
  <si>
    <t>02/2076</t>
  </si>
  <si>
    <t>03/2076</t>
  </si>
  <si>
    <t>04/2076</t>
  </si>
  <si>
    <t>05/2076</t>
  </si>
  <si>
    <t>06/2076</t>
  </si>
  <si>
    <t>07/2076</t>
  </si>
  <si>
    <t>08/2076</t>
  </si>
  <si>
    <t>09/2076</t>
  </si>
  <si>
    <t>10/2076</t>
  </si>
  <si>
    <t>11/2076</t>
  </si>
  <si>
    <t>01/2077</t>
  </si>
  <si>
    <t>02/2077</t>
  </si>
  <si>
    <t>03/2077</t>
  </si>
  <si>
    <t>04/2077</t>
  </si>
  <si>
    <t>05/2077</t>
  </si>
  <si>
    <t>06/2077</t>
  </si>
  <si>
    <t>07/2077</t>
  </si>
  <si>
    <t>08/2077</t>
  </si>
  <si>
    <t>09/2077</t>
  </si>
  <si>
    <t>10/2077</t>
  </si>
  <si>
    <t>11/2077</t>
  </si>
  <si>
    <t>01/2078</t>
  </si>
  <si>
    <t>02/2078</t>
  </si>
  <si>
    <t>03/2078</t>
  </si>
  <si>
    <t>04/2078</t>
  </si>
  <si>
    <t>05/2078</t>
  </si>
  <si>
    <t>06/2078</t>
  </si>
  <si>
    <t>07/2078</t>
  </si>
  <si>
    <t>08/2078</t>
  </si>
  <si>
    <t>09/2078</t>
  </si>
  <si>
    <t>10/2078</t>
  </si>
  <si>
    <t>11/2078</t>
  </si>
  <si>
    <t>01/2079</t>
  </si>
  <si>
    <t>02/2079</t>
  </si>
  <si>
    <t>03/2079</t>
  </si>
  <si>
    <t>04/2079</t>
  </si>
  <si>
    <t>05/2079</t>
  </si>
  <si>
    <t>06/2079</t>
  </si>
  <si>
    <t>07/2079</t>
  </si>
  <si>
    <t>08/2079</t>
  </si>
  <si>
    <t>09/2079</t>
  </si>
  <si>
    <t>10/2079</t>
  </si>
  <si>
    <t>11/2079</t>
  </si>
  <si>
    <t>01/2080</t>
  </si>
  <si>
    <t>02/2080</t>
  </si>
  <si>
    <t>03/2080</t>
  </si>
  <si>
    <t>04/2080</t>
  </si>
  <si>
    <t>05/2080</t>
  </si>
  <si>
    <t>06/2080</t>
  </si>
  <si>
    <t>07/2080</t>
  </si>
  <si>
    <t>08/2080</t>
  </si>
  <si>
    <t>09/2080</t>
  </si>
  <si>
    <t>10/2080</t>
  </si>
  <si>
    <t>11/2080</t>
  </si>
  <si>
    <t>2025 budjetti</t>
  </si>
  <si>
    <t>2025 toteuma</t>
  </si>
  <si>
    <t>2026 budjetti</t>
  </si>
  <si>
    <t>vähennykset 2025</t>
  </si>
  <si>
    <t>näytöt</t>
  </si>
  <si>
    <t>puhelin</t>
  </si>
  <si>
    <t>modeemi</t>
  </si>
  <si>
    <t>kuulokkeet</t>
  </si>
  <si>
    <t>tulonhankkimiset</t>
  </si>
  <si>
    <t>Osuus</t>
  </si>
  <si>
    <t>Arvo EUR</t>
  </si>
  <si>
    <t>kulu%</t>
  </si>
  <si>
    <t>Kulu€</t>
  </si>
  <si>
    <t>iShares S&amp;P 500 Swap UCITS ETF USD (Acc)</t>
  </si>
  <si>
    <t>SPDR S&amp;P 500 ESG Leaders UCITS ETF (Acc)</t>
  </si>
  <si>
    <t>iShares Core S&amp;P 500 UCITS ETF USD (Acc)</t>
  </si>
  <si>
    <t>Amundi MSCI Japan UCITS ETF Acc</t>
  </si>
  <si>
    <t>iShares MSCI World Small Cap UCITS ETF USD (Acc)</t>
  </si>
  <si>
    <t>Xtrackers MSCI Europe Small Cap UCITS ETF 1C</t>
  </si>
  <si>
    <t>iShares Core MSCI EM IMI UCITS ETF USD (Acc)</t>
  </si>
  <si>
    <t>Avantis global small cap value</t>
  </si>
  <si>
    <t>Ishares edge MSCI europe value</t>
  </si>
  <si>
    <t xml:space="preserve">Amundi Stoxx Europe 600 - UCITS ETF Acc </t>
  </si>
  <si>
    <t>Amundi Core MSCI World (DR) UCITS ETF - Acc</t>
  </si>
  <si>
    <t>iShares Core MSCI Pacific ex-Japan UCITS ETF USD (Acc)</t>
  </si>
  <si>
    <t>iShares MSCI ACWI UCITS ETF USD (Acc)</t>
  </si>
  <si>
    <t>Spiltan Aktiefond Investmentbolag</t>
  </si>
  <si>
    <t>Nordnet Indexfond Sverige</t>
  </si>
  <si>
    <t>Nordnet Indeksirahasto Suomi</t>
  </si>
  <si>
    <t>Handelsbanken Usa Indeksi</t>
  </si>
  <si>
    <t>Nordnet Småbolag Sverige Index</t>
  </si>
  <si>
    <t>Nordnet Indeksfond Norge</t>
  </si>
  <si>
    <t>Handelsbanken Eurooppa Indeksi</t>
  </si>
  <si>
    <t>Nordnet Indeksfond Danmark A</t>
  </si>
  <si>
    <t>OP  pohjoismaat</t>
  </si>
  <si>
    <t>OP Eurooppa</t>
  </si>
  <si>
    <t>Nettosalkku</t>
  </si>
  <si>
    <t>Äly hoi-vipulaina</t>
  </si>
  <si>
    <t>Kituutettu</t>
  </si>
  <si>
    <t>2018-&gt;</t>
  </si>
  <si>
    <t>Salkkutuotot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</si>
  <si>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</si>
  <si>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</si>
  <si>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</si>
  <si>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</si>
  <si>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</si>
  <si>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</si>
  <si>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</si>
  <si>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</si>
  <si>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</si>
  <si>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</si>
  <si>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</si>
  <si>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</si>
  <si>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</si>
  <si>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https://varallisuuspolku.com/#s=eyJhZ2VOb3ciOjMxLCJhZ2VFbmQiOjkwLCJzdGFydENhcGl0YWwiOjM2NjAwMCwibW9udGhseSI6MjAwMCwic2F2aW5nc0dyb3d0aCI6MCwiYWxsb2NTdG9ja3MiOjEwMCwiYWxsb2NCb25kcyI6MCwiZ2xpZGUiOmZhbHNlLCJyZWFsIjp0cnVlLCJ0YXgiOnRydWUsImV2ZW50cyI6W3siaWQiOjMsInR5cGUiOiJyZXRpcmVtZW50IiwiYWdlIjo1MCwid2l0aGRyYXdhbCI6MzEwMCwicGVuc2lvbiI6MTUwMCwicGVuc2lvbkFnZSI6NjksImdvYWwiOiJtYW51YWwifSx7ImlkIjo0LCJ0eXBlIjoiY2FyIiwiYWdlIjo0NSwiYW1vdW50IjotMzUwMDAsImRvd24iOjUwMDAsInJhdGUiOjQuNSwieWVhcnMiOjYsImlzQXNzZXQiOmZhbHNlLCJhcHByIjotMTB9LHsiaWQiOjUsInR5cGUiOiJob21lIiwiYWdlIjo0NCwiYW1vdW50IjotMzAwMDAwLCJmaW5hbmNpbmciOiJsb2FuIiwiZG93biI6ODUwMDAsInJhdGUiOjMuNSwieWVhcnMiOjI1LCJpc0Fzc2V0Ijp0cnVlLCJhcHByIjoyfSx7ImlkIjo2LCJ0eXBlIjoiYm9udXMiLCJhZ2UiOjQzLCJhbW91bnQiOjE0MDAwMCwibmFtZSI6IkVuc2lrw6RtcMOkbiBteXludGkifSx7ImlkIjo3LCJ0eXBlIjoiaW5oZXJpdGFuY2UiLCJhZ2UiOjUzLCJhbW91bnQiOjUwMDAwfSx7ImlkIjo5LCJ0eXBlIjoicmVub3ZhdGlvbiIsImFnZSI6NTgsImFtb3VudCI6LTM1MDAwLCJmaW5hbmNpbmciOiJjYXNoIiwiZG93biI6MzAwMCwicmF0ZSI6NC41LCJ5ZWFycyI6MTB9XSwicHJvT24iOnRydWUsInBybyI6eyJhc3NldHMiOltdLCJtdSI6eyJzdG9ja3MiOjYsImJvbmRzIjozLCJjYXNoIjoxLjV9LCJzaWdtYSI6eyJzdG9ja3MiOjE2LCJib25kcyI6NSwiY2FzaCI6MX0sImNvcnIiOm51bGwsImluZmwiOjIsInRlciI6MCwiZ2xpZGUiOm51bGwsInRheCI6eyJsb3ciOjMwLCJoaWdoIjozNCwiYnJhY2tldCI6MzAwMDAsImFjcSI6dHJ1ZX0sIndkIjp7Im1vZGUiOiJmaXhlZCIsInBjdCI6NCwiYmFuZCI6MjAsImFkaiI6MTB9LCJwaGFzZXMiOm51bGwsIm1jIjp7InBhdGhzIjo1MDAwLCJwY3RMbyI6MTAsInBjdEhpIjo5MCwic2VlZCI6MTMzNywiZGlzdCI6Im5vcm1hbCIsImRmIjo1LCJzdHJlc3MiOltdfX0sImluY29tZSI6MzM1MCwiZXhwZW5zZXMiOjEzNTAsInNhdmVQaGFzZXMiOlt7InRvIjozNCwiYW1vdW50IjoxNzAwfSx7InRvIjozOCwiYW1vdW50IjoxNTAwfSx7InRvIjo0MSwiYW1vdW50IjoxMjAwfSx7InRvIjo0NSwiYW1vdW50Ijo1MDB9LHsidG8iOjQ2LCJhbW91bnQiOjB9XSwiZmVlUGN0IjowLjF9</t>
  </si>
  <si>
    <t>ETF</t>
  </si>
  <si>
    <t>Rahastot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</si>
</sst>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[$€-40B];[Red]\-#,##0.00\ [$€-40B]"/>
    <numFmt numFmtId="165" formatCode="_-* #,##0.00\ [$€-40B]_-;\-* #,##0.00\ [$€-40B]_-;_-* &quot;-&quot;??\ [$€-40B]_-;_-@_-"/>
    <numFmt numFmtId="166" formatCode="0.0\ %"/>
    <numFmt numFmtId="167" formatCode="_-* #,##0\ [$€-40B]_-;\-* #,##0\ [$€-40B]_-;_-* &quot;-&quot;??\ [$€-40B]_-;_-@_-"/>
    <numFmt numFmtId="168" formatCode="0.0"/>
  </numFmts>
  <fonts count="9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theme="1"/>
      <name val="Aptos Narrow"/>
      <family val="2"/>
      <scheme val="minor"/>
    </font>
    <font>
      <b/>
      <sz val="12"/>
      <color rgb="FF000000"/>
      <name val="Calibri"/>
      <family val="2"/>
      <charset val="1"/>
    </font>
    <font>
      <sz val="11"/>
      <color theme="1"/>
      <name val="Aptos Narrow"/>
      <family val="2"/>
      <scheme val="minor"/>
    </font>
    <font>
      <sz val="11"/>
      <color rgb="FF242424"/>
      <name val="Consolas"/>
      <charset val="1"/>
    </font>
    <font>
      <b/>
      <sz val="11"/>
      <color rgb="FF000000"/>
      <name val="Calibri"/>
      <charset val="1"/>
    </font>
    <font>
      <b/>
      <sz val="12"/>
      <color rgb="FF000000"/>
      <name val="Calibri"/>
      <charset val="1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50505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50505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6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/>
    <xf numFmtId="49" fontId="0" fillId="0" borderId="0" xfId="0" quotePrefix="1" applyNumberFormat="1"/>
    <xf numFmtId="165" fontId="2" fillId="0" borderId="0" xfId="0" applyNumberFormat="1" applyFont="1"/>
    <xf numFmtId="165" fontId="0" fillId="0" borderId="0" xfId="0" applyNumberFormat="1"/>
    <xf numFmtId="166" fontId="1" fillId="0" borderId="0" xfId="0" applyNumberFormat="1" applyFont="1"/>
    <xf numFmtId="0" fontId="1" fillId="0" borderId="0" xfId="0" applyFont="1"/>
    <xf numFmtId="166" fontId="0" fillId="0" borderId="0" xfId="0" applyNumberFormat="1"/>
    <xf numFmtId="49" fontId="3" fillId="0" borderId="0" xfId="0" quotePrefix="1" applyNumberFormat="1" applyFont="1"/>
    <xf numFmtId="49" fontId="0" fillId="2" borderId="0" xfId="0" applyNumberFormat="1" applyFill="1"/>
    <xf numFmtId="165" fontId="0" fillId="2" borderId="0" xfId="0" applyNumberFormat="1" applyFill="1"/>
    <xf numFmtId="164" fontId="0" fillId="2" borderId="0" xfId="0" applyNumberFormat="1" applyFill="1"/>
    <xf numFmtId="9" fontId="0" fillId="2" borderId="0" xfId="0" applyNumberFormat="1" applyFill="1"/>
    <xf numFmtId="9" fontId="2" fillId="2" borderId="0" xfId="0" applyNumberFormat="1" applyFont="1" applyFill="1"/>
    <xf numFmtId="9" fontId="0" fillId="2" borderId="2" xfId="0" applyNumberFormat="1" applyFill="1" applyBorder="1"/>
    <xf numFmtId="2" fontId="0" fillId="0" borderId="0" xfId="0" applyNumberFormat="1"/>
    <xf numFmtId="2" fontId="0" fillId="2" borderId="0" xfId="0" applyNumberFormat="1" applyFill="1"/>
    <xf numFmtId="49" fontId="0" fillId="0" borderId="3" xfId="0" applyNumberFormat="1" applyBorder="1"/>
    <xf numFmtId="166" fontId="1" fillId="0" borderId="3" xfId="0" applyNumberFormat="1" applyFont="1" applyBorder="1"/>
    <xf numFmtId="0" fontId="0" fillId="0" borderId="0" xfId="0" applyNumberFormat="1"/>
    <xf numFmtId="0" fontId="1" fillId="0" borderId="0" xfId="0" applyNumberFormat="1" applyFont="1" applyAlignment="1">
      <alignment horizontal="left" vertical="center" wrapText="1"/>
    </xf>
    <xf numFmtId="167" fontId="0" fillId="0" borderId="0" xfId="0" applyNumberFormat="1"/>
    <xf numFmtId="167" fontId="0" fillId="0" borderId="3" xfId="0" applyNumberFormat="1" applyBorder="1"/>
    <xf numFmtId="167" fontId="2" fillId="0" borderId="3" xfId="0" applyNumberFormat="1" applyFont="1" applyBorder="1"/>
    <xf numFmtId="167" fontId="0" fillId="0" borderId="4" xfId="0" applyNumberFormat="1" applyBorder="1"/>
    <xf numFmtId="167" fontId="0" fillId="0" borderId="5" xfId="0" applyNumberFormat="1" applyBorder="1"/>
    <xf numFmtId="167" fontId="2" fillId="0" borderId="0" xfId="0" applyNumberFormat="1" applyFont="1"/>
    <xf numFmtId="167" fontId="0" fillId="0" borderId="2" xfId="0" applyNumberFormat="1" applyBorder="1"/>
    <xf numFmtId="167" fontId="0" fillId="0" borderId="1" xfId="0" applyNumberFormat="1" applyBorder="1"/>
    <xf numFmtId="167" fontId="1" fillId="0" borderId="0" xfId="0" applyNumberFormat="1" applyFont="1"/>
    <xf numFmtId="44" fontId="0" fillId="0" borderId="0" xfId="0" applyNumberFormat="1"/>
    <xf numFmtId="0" fontId="0" fillId="0" borderId="0" xfId="0" applyNumberFormat="1" applyFont="1"/>
    <xf numFmtId="166" fontId="2" fillId="0" borderId="0" xfId="0" applyNumberFormat="1" applyFont="1"/>
    <xf numFmtId="166" fontId="0" fillId="2" borderId="0" xfId="0" applyNumberFormat="1" applyFill="1"/>
    <xf numFmtId="49" fontId="2" fillId="0" borderId="3" xfId="0" applyNumberFormat="1" applyFont="1" applyBorder="1"/>
    <xf numFmtId="166" fontId="1" fillId="0" borderId="0" xfId="0" applyNumberFormat="1" applyFont="1" applyBorder="1"/>
    <xf numFmtId="166" fontId="2" fillId="0" borderId="0" xfId="0" applyNumberFormat="1" applyFont="1" applyFill="1"/>
    <xf numFmtId="166" fontId="0" fillId="0" borderId="0" xfId="0" applyNumberFormat="1" applyFill="1"/>
    <xf numFmtId="166" fontId="1" fillId="0" borderId="0" xfId="0" applyNumberFormat="1" applyFont="1" applyFill="1" applyBorder="1"/>
    <xf numFmtId="166" fontId="1" fillId="0" borderId="0" xfId="0" applyNumberFormat="1" applyFont="1" applyFill="1"/>
    <xf numFmtId="0" fontId="2" fillId="0" borderId="0" xfId="0" applyFont="1"/>
    <xf numFmtId="9" fontId="0" fillId="0" borderId="0" xfId="0" applyNumberFormat="1" applyFill="1"/>
    <xf numFmtId="166" fontId="1" fillId="0" borderId="6" xfId="0" applyNumberFormat="1" applyFont="1" applyBorder="1"/>
    <xf numFmtId="167" fontId="0" fillId="0" borderId="7" xfId="0" applyNumberFormat="1" applyBorder="1"/>
    <xf numFmtId="164" fontId="0" fillId="0" borderId="3" xfId="0" applyNumberFormat="1" applyBorder="1"/>
    <xf numFmtId="167" fontId="0" fillId="0" borderId="0" xfId="0" applyNumberFormat="1" applyBorder="1"/>
    <xf numFmtId="49" fontId="0" fillId="0" borderId="0" xfId="0" applyNumberFormat="1" applyBorder="1"/>
    <xf numFmtId="49" fontId="0" fillId="0" borderId="2" xfId="0" applyNumberFormat="1" applyBorder="1"/>
    <xf numFmtId="164" fontId="0" fillId="0" borderId="0" xfId="0" applyNumberFormat="1" applyBorder="1"/>
    <xf numFmtId="166" fontId="0" fillId="0" borderId="0" xfId="0" applyNumberFormat="1" applyBorder="1"/>
    <xf numFmtId="0" fontId="1" fillId="0" borderId="6" xfId="0" applyFont="1" applyBorder="1" applyAlignment="1">
      <alignment horizontal="left" vertical="center" wrapText="1"/>
    </xf>
    <xf numFmtId="49" fontId="0" fillId="0" borderId="7" xfId="0" applyNumberFormat="1" applyBorder="1"/>
    <xf numFmtId="0" fontId="1" fillId="0" borderId="7" xfId="0" applyFont="1" applyBorder="1" applyAlignment="1">
      <alignment horizontal="left" vertical="center" wrapText="1"/>
    </xf>
    <xf numFmtId="49" fontId="1" fillId="0" borderId="7" xfId="0" applyNumberFormat="1" applyFont="1" applyBorder="1"/>
    <xf numFmtId="49" fontId="1" fillId="0" borderId="8" xfId="0" applyNumberFormat="1" applyFont="1" applyBorder="1"/>
    <xf numFmtId="0" fontId="4" fillId="0" borderId="3" xfId="0" applyFont="1" applyBorder="1"/>
    <xf numFmtId="167" fontId="0" fillId="0" borderId="9" xfId="0" applyNumberFormat="1" applyBorder="1"/>
    <xf numFmtId="0" fontId="0" fillId="0" borderId="0" xfId="0" applyBorder="1"/>
    <xf numFmtId="0" fontId="4" fillId="0" borderId="4" xfId="0" applyFont="1" applyBorder="1"/>
    <xf numFmtId="0" fontId="0" fillId="0" borderId="2" xfId="0" applyBorder="1"/>
    <xf numFmtId="167" fontId="0" fillId="0" borderId="10" xfId="0" applyNumberFormat="1" applyBorder="1"/>
    <xf numFmtId="0" fontId="0" fillId="0" borderId="7" xfId="0" applyBorder="1"/>
    <xf numFmtId="0" fontId="0" fillId="0" borderId="3" xfId="0" applyBorder="1"/>
    <xf numFmtId="0" fontId="2" fillId="0" borderId="3" xfId="0" applyFont="1" applyBorder="1"/>
    <xf numFmtId="167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2" xfId="0" applyFont="1" applyBorder="1"/>
    <xf numFmtId="0" fontId="0" fillId="0" borderId="2" xfId="0" applyNumberFormat="1" applyBorder="1"/>
    <xf numFmtId="167" fontId="0" fillId="0" borderId="0" xfId="0" applyNumberFormat="1" applyAlignment="1"/>
    <xf numFmtId="166" fontId="0" fillId="0" borderId="10" xfId="0" applyNumberFormat="1" applyBorder="1"/>
    <xf numFmtId="167" fontId="0" fillId="2" borderId="3" xfId="0" applyNumberFormat="1" applyFill="1" applyBorder="1"/>
    <xf numFmtId="167" fontId="0" fillId="2" borderId="2" xfId="0" applyNumberFormat="1" applyFill="1" applyBorder="1"/>
    <xf numFmtId="167" fontId="2" fillId="0" borderId="2" xfId="0" applyNumberFormat="1" applyFont="1" applyBorder="1"/>
    <xf numFmtId="0" fontId="0" fillId="0" borderId="0" xfId="0" applyNumberFormat="1" applyBorder="1"/>
    <xf numFmtId="0" fontId="5" fillId="0" borderId="0" xfId="0" applyFont="1" applyBorder="1"/>
    <xf numFmtId="166" fontId="1" fillId="2" borderId="0" xfId="0" applyNumberFormat="1" applyFont="1" applyFill="1" applyBorder="1"/>
    <xf numFmtId="166" fontId="0" fillId="0" borderId="9" xfId="0" applyNumberFormat="1" applyBorder="1"/>
    <xf numFmtId="166" fontId="1" fillId="0" borderId="2" xfId="0" applyNumberFormat="1" applyFont="1" applyBorder="1"/>
    <xf numFmtId="49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166" fontId="0" fillId="0" borderId="2" xfId="0" applyNumberFormat="1" applyBorder="1"/>
    <xf numFmtId="167" fontId="0" fillId="0" borderId="6" xfId="0" applyNumberFormat="1" applyBorder="1"/>
    <xf numFmtId="167" fontId="0" fillId="0" borderId="8" xfId="0" applyNumberFormat="1" applyBorder="1"/>
    <xf numFmtId="0" fontId="0" fillId="0" borderId="3" xfId="0" applyNumberFormat="1" applyBorder="1"/>
    <xf numFmtId="167" fontId="0" fillId="0" borderId="0" xfId="0" applyNumberFormat="1" applyFill="1"/>
    <xf numFmtId="49" fontId="0" fillId="0" borderId="3" xfId="0" quotePrefix="1" applyNumberFormat="1" applyBorder="1"/>
    <xf numFmtId="2" fontId="0" fillId="0" borderId="0" xfId="0" applyNumberFormat="1" applyBorder="1"/>
    <xf numFmtId="2" fontId="1" fillId="0" borderId="0" xfId="0" applyNumberFormat="1" applyFont="1"/>
    <xf numFmtId="167" fontId="0" fillId="0" borderId="3" xfId="0" applyNumberFormat="1" applyBorder="1" applyAlignment="1"/>
    <xf numFmtId="166" fontId="4" fillId="0" borderId="0" xfId="0" applyNumberFormat="1" applyFont="1" applyBorder="1"/>
    <xf numFmtId="166" fontId="6" fillId="0" borderId="0" xfId="0" applyNumberFormat="1" applyFont="1"/>
    <xf numFmtId="1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" fontId="2" fillId="0" borderId="7" xfId="0" applyNumberFormat="1" applyFont="1" applyBorder="1" applyAlignment="1"/>
    <xf numFmtId="2" fontId="6" fillId="0" borderId="0" xfId="0" applyNumberFormat="1" applyFont="1"/>
    <xf numFmtId="166" fontId="0" fillId="0" borderId="2" xfId="0" applyNumberFormat="1" applyFill="1" applyBorder="1"/>
    <xf numFmtId="2" fontId="0" fillId="0" borderId="2" xfId="0" applyNumberFormat="1" applyBorder="1"/>
    <xf numFmtId="2" fontId="1" fillId="0" borderId="2" xfId="0" applyNumberFormat="1" applyFont="1" applyBorder="1"/>
    <xf numFmtId="165" fontId="2" fillId="0" borderId="3" xfId="0" applyNumberFormat="1" applyFont="1" applyBorder="1"/>
    <xf numFmtId="167" fontId="1" fillId="0" borderId="3" xfId="0" applyNumberFormat="1" applyFont="1" applyBorder="1"/>
    <xf numFmtId="167" fontId="0" fillId="0" borderId="3" xfId="0" applyNumberFormat="1" applyFill="1" applyBorder="1"/>
    <xf numFmtId="2" fontId="0" fillId="0" borderId="3" xfId="0" applyNumberFormat="1" applyBorder="1"/>
    <xf numFmtId="1" fontId="2" fillId="0" borderId="6" xfId="0" applyNumberFormat="1" applyFont="1" applyBorder="1" applyAlignment="1">
      <alignment horizontal="right"/>
    </xf>
    <xf numFmtId="2" fontId="0" fillId="0" borderId="4" xfId="0" applyNumberFormat="1" applyBorder="1"/>
    <xf numFmtId="0" fontId="1" fillId="0" borderId="2" xfId="0" applyFont="1" applyBorder="1" applyAlignment="1">
      <alignment horizontal="left" vertical="center" wrapText="1"/>
    </xf>
    <xf numFmtId="9" fontId="0" fillId="0" borderId="0" xfId="0" applyNumberFormat="1"/>
    <xf numFmtId="10" fontId="0" fillId="0" borderId="0" xfId="0" applyNumberFormat="1"/>
    <xf numFmtId="8" fontId="0" fillId="0" borderId="0" xfId="0" applyNumberFormat="1"/>
    <xf numFmtId="10" fontId="2" fillId="0" borderId="0" xfId="0" applyNumberFormat="1" applyFont="1"/>
    <xf numFmtId="8" fontId="2" fillId="0" borderId="0" xfId="0" applyNumberFormat="1" applyFont="1"/>
    <xf numFmtId="6" fontId="0" fillId="3" borderId="0" xfId="0" applyNumberFormat="1" applyFill="1"/>
    <xf numFmtId="6" fontId="0" fillId="0" borderId="0" xfId="0" applyNumberFormat="1"/>
    <xf numFmtId="6" fontId="2" fillId="0" borderId="0" xfId="0" applyNumberFormat="1" applyFont="1"/>
    <xf numFmtId="166" fontId="6" fillId="0" borderId="3" xfId="0" applyNumberFormat="1" applyFont="1" applyBorder="1"/>
    <xf numFmtId="49" fontId="7" fillId="0" borderId="0" xfId="0" applyNumberFormat="1" applyFont="1"/>
    <xf numFmtId="0" fontId="6" fillId="0" borderId="0" xfId="0" applyFont="1"/>
    <xf numFmtId="167" fontId="6" fillId="0" borderId="0" xfId="0" applyNumberFormat="1" applyFont="1"/>
    <xf numFmtId="49" fontId="7" fillId="0" borderId="0" xfId="0" quotePrefix="1" applyNumberFormat="1" applyFont="1"/>
    <xf numFmtId="167" fontId="6" fillId="0" borderId="3" xfId="0" applyNumberFormat="1" applyFont="1" applyBorder="1"/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9" fontId="0" fillId="2" borderId="0" xfId="0" applyNumberFormat="1" applyFill="1" applyBorder="1"/>
    <xf numFmtId="166" fontId="6" fillId="0" borderId="2" xfId="0" applyNumberFormat="1" applyFont="1" applyBorder="1"/>
    <xf numFmtId="49" fontId="0" fillId="2" borderId="0" xfId="0" applyNumberFormat="1" applyFill="1" applyBorder="1"/>
    <xf numFmtId="9" fontId="2" fillId="2" borderId="0" xfId="0" applyNumberFormat="1" applyFont="1" applyFill="1" applyBorder="1"/>
    <xf numFmtId="165" fontId="0" fillId="2" borderId="0" xfId="0" applyNumberFormat="1" applyFill="1" applyBorder="1"/>
    <xf numFmtId="164" fontId="0" fillId="2" borderId="0" xfId="0" applyNumberFormat="1" applyFill="1" applyBorder="1"/>
    <xf numFmtId="166" fontId="6" fillId="0" borderId="0" xfId="0" applyNumberFormat="1" applyFont="1" applyBorder="1"/>
    <xf numFmtId="10" fontId="0" fillId="4" borderId="0" xfId="0" applyNumberFormat="1" applyFill="1"/>
    <xf numFmtId="0" fontId="8" fillId="0" borderId="0" xfId="1"/>
    <xf numFmtId="6" fontId="0" fillId="4" borderId="0" xfId="0" applyNumberFormat="1" applyFill="1"/>
    <xf numFmtId="8" fontId="0" fillId="4" borderId="0" xfId="0" applyNumberFormat="1" applyFill="1"/>
    <xf numFmtId="0" fontId="0" fillId="0" borderId="3" xfId="0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168" fontId="0" fillId="2" borderId="3" xfId="0" applyNumberFormat="1" applyFill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49" fontId="0" fillId="2" borderId="3" xfId="0" applyNumberFormat="1" applyFill="1" applyBorder="1" applyAlignment="1">
      <alignment horizontal="center"/>
    </xf>
  </cellXfs>
  <cellStyles count="2">
    <cellStyle name="Hyperlink" xfId="1" xr:uid="{00000000-000B-0000-0000-000008000000}"/>
    <cellStyle name="Normaali" xfId="0" builtinId="0"/>
  </cellStyles>
  <dxfs count="2">
    <dxf>
      <font>
        <b/>
        <i val="0"/>
      </font>
      <fill>
        <patternFill patternType="solid">
          <bgColor theme="2"/>
        </patternFill>
      </fill>
    </dxf>
    <dxf>
      <font>
        <b/>
        <i val="0"/>
      </font>
      <fill>
        <patternFill patternType="solid">
          <bgColor theme="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 /><Relationship Id="rId1" Type="http://schemas.microsoft.com/office/2011/relationships/chartStyle" Target="style1.xml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 /><Relationship Id="rId1" Type="http://schemas.microsoft.com/office/2011/relationships/chartStyle" Target="style2.xml" 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 /><Relationship Id="rId1" Type="http://schemas.microsoft.com/office/2011/relationships/chartStyle" Target="style3.xml" 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 /><Relationship Id="rId1" Type="http://schemas.microsoft.com/office/2011/relationships/chartStyle" Target="style4.xml" 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 /><Relationship Id="rId1" Type="http://schemas.microsoft.com/office/2011/relationships/chartStyle" Target="style5.xml" 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 /><Relationship Id="rId1" Type="http://schemas.microsoft.com/office/2011/relationships/chartStyle" Target="style6.xml" 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 /><Relationship Id="rId1" Type="http://schemas.microsoft.com/office/2011/relationships/chartStyle" Target="style7.xml" 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 /><Relationship Id="rId1" Type="http://schemas.microsoft.com/office/2011/relationships/chartStyle" Target="style8.xml" 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 /><Relationship Id="rId1" Type="http://schemas.microsoft.com/office/2011/relationships/chartStyle" Target="style9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'€€€'!$B$106</c:f>
              <c:strCache>
                <c:ptCount val="1"/>
                <c:pt idx="0">
                  <c:v>Salkku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'€€€'!$A$107:$A$213</c:f>
              <c:strCache>
                <c:ptCount val="107"/>
                <c:pt idx="0">
                  <c:v>02/2018</c:v>
                </c:pt>
                <c:pt idx="1">
                  <c:v>03/2018</c:v>
                </c:pt>
                <c:pt idx="2">
                  <c:v>04/2018</c:v>
                </c:pt>
                <c:pt idx="3">
                  <c:v>05/2018</c:v>
                </c:pt>
                <c:pt idx="4">
                  <c:v>06/2018</c:v>
                </c:pt>
                <c:pt idx="5">
                  <c:v>07/2018</c:v>
                </c:pt>
                <c:pt idx="6">
                  <c:v>08/2018</c:v>
                </c:pt>
                <c:pt idx="7">
                  <c:v>09/2018</c:v>
                </c:pt>
                <c:pt idx="8">
                  <c:v>10/2018</c:v>
                </c:pt>
                <c:pt idx="9">
                  <c:v>11/2018</c:v>
                </c:pt>
                <c:pt idx="10">
                  <c:v>12/2018</c:v>
                </c:pt>
                <c:pt idx="11">
                  <c:v>01/2019</c:v>
                </c:pt>
                <c:pt idx="12">
                  <c:v>02/2019</c:v>
                </c:pt>
                <c:pt idx="13">
                  <c:v>03/2019</c:v>
                </c:pt>
                <c:pt idx="14">
                  <c:v>04/2019</c:v>
                </c:pt>
                <c:pt idx="15">
                  <c:v>05/2019</c:v>
                </c:pt>
                <c:pt idx="16">
                  <c:v>06/2019</c:v>
                </c:pt>
                <c:pt idx="17">
                  <c:v>07/2019</c:v>
                </c:pt>
                <c:pt idx="18">
                  <c:v>08/2019</c:v>
                </c:pt>
                <c:pt idx="19">
                  <c:v>09/2019</c:v>
                </c:pt>
                <c:pt idx="20">
                  <c:v>10/2019</c:v>
                </c:pt>
                <c:pt idx="21">
                  <c:v>11/2019</c:v>
                </c:pt>
                <c:pt idx="22">
                  <c:v>12/2019</c:v>
                </c:pt>
                <c:pt idx="23">
                  <c:v>01/2020</c:v>
                </c:pt>
                <c:pt idx="24">
                  <c:v>02/2020</c:v>
                </c:pt>
                <c:pt idx="25">
                  <c:v>03/2020</c:v>
                </c:pt>
                <c:pt idx="26">
                  <c:v>04/2020</c:v>
                </c:pt>
                <c:pt idx="27">
                  <c:v>05/2020</c:v>
                </c:pt>
                <c:pt idx="28">
                  <c:v>06/2020</c:v>
                </c:pt>
                <c:pt idx="29">
                  <c:v>07/2020</c:v>
                </c:pt>
                <c:pt idx="30">
                  <c:v>08/2020</c:v>
                </c:pt>
                <c:pt idx="31">
                  <c:v>09/2020</c:v>
                </c:pt>
                <c:pt idx="32">
                  <c:v>10/2020</c:v>
                </c:pt>
                <c:pt idx="33">
                  <c:v>11/2020</c:v>
                </c:pt>
                <c:pt idx="34">
                  <c:v>12/2020</c:v>
                </c:pt>
                <c:pt idx="35">
                  <c:v>01/2021</c:v>
                </c:pt>
                <c:pt idx="36">
                  <c:v>02/2021</c:v>
                </c:pt>
                <c:pt idx="37">
                  <c:v>03/2021</c:v>
                </c:pt>
                <c:pt idx="38">
                  <c:v>04/2021</c:v>
                </c:pt>
                <c:pt idx="39">
                  <c:v>05/2021</c:v>
                </c:pt>
                <c:pt idx="40">
                  <c:v>06/2021</c:v>
                </c:pt>
                <c:pt idx="41">
                  <c:v>07/2021</c:v>
                </c:pt>
                <c:pt idx="42">
                  <c:v>08/2021</c:v>
                </c:pt>
                <c:pt idx="43">
                  <c:v>09/2021</c:v>
                </c:pt>
                <c:pt idx="44">
                  <c:v>10/2021</c:v>
                </c:pt>
                <c:pt idx="45">
                  <c:v>11/2021</c:v>
                </c:pt>
                <c:pt idx="46">
                  <c:v>12/2021</c:v>
                </c:pt>
                <c:pt idx="47">
                  <c:v>01/2022</c:v>
                </c:pt>
                <c:pt idx="48">
                  <c:v>02/2022</c:v>
                </c:pt>
                <c:pt idx="49">
                  <c:v>03/2022</c:v>
                </c:pt>
                <c:pt idx="50">
                  <c:v>04/2022</c:v>
                </c:pt>
                <c:pt idx="51">
                  <c:v>05/2022</c:v>
                </c:pt>
                <c:pt idx="52">
                  <c:v>06/2022</c:v>
                </c:pt>
                <c:pt idx="53">
                  <c:v>07/2022</c:v>
                </c:pt>
                <c:pt idx="54">
                  <c:v>08/2022</c:v>
                </c:pt>
                <c:pt idx="55">
                  <c:v>09/2022</c:v>
                </c:pt>
                <c:pt idx="56">
                  <c:v>10/2022</c:v>
                </c:pt>
                <c:pt idx="57">
                  <c:v>11/2022</c:v>
                </c:pt>
                <c:pt idx="58">
                  <c:v>12/2022</c:v>
                </c:pt>
                <c:pt idx="59">
                  <c:v>01/2023</c:v>
                </c:pt>
                <c:pt idx="60">
                  <c:v>02/2023</c:v>
                </c:pt>
                <c:pt idx="61">
                  <c:v>03/2023</c:v>
                </c:pt>
                <c:pt idx="62">
                  <c:v>04/2023</c:v>
                </c:pt>
                <c:pt idx="63">
                  <c:v>05/2023</c:v>
                </c:pt>
                <c:pt idx="64">
                  <c:v>06/2023</c:v>
                </c:pt>
                <c:pt idx="65">
                  <c:v>07/2023</c:v>
                </c:pt>
                <c:pt idx="66">
                  <c:v>08/2023</c:v>
                </c:pt>
                <c:pt idx="67">
                  <c:v>09/2023</c:v>
                </c:pt>
                <c:pt idx="68">
                  <c:v>10/2023</c:v>
                </c:pt>
                <c:pt idx="69">
                  <c:v>11/2023</c:v>
                </c:pt>
                <c:pt idx="70">
                  <c:v>12/2023</c:v>
                </c:pt>
                <c:pt idx="71">
                  <c:v>01/2024</c:v>
                </c:pt>
                <c:pt idx="72">
                  <c:v>02/2024</c:v>
                </c:pt>
                <c:pt idx="73">
                  <c:v>03/2024</c:v>
                </c:pt>
                <c:pt idx="74">
                  <c:v>04/2024</c:v>
                </c:pt>
                <c:pt idx="75">
                  <c:v>05/2024</c:v>
                </c:pt>
                <c:pt idx="76">
                  <c:v>06/2024</c:v>
                </c:pt>
                <c:pt idx="77">
                  <c:v>07/2024</c:v>
                </c:pt>
                <c:pt idx="78">
                  <c:v>08/2024</c:v>
                </c:pt>
                <c:pt idx="79">
                  <c:v>09/2024</c:v>
                </c:pt>
                <c:pt idx="80">
                  <c:v>10/2024</c:v>
                </c:pt>
                <c:pt idx="81">
                  <c:v>11/2024</c:v>
                </c:pt>
                <c:pt idx="82">
                  <c:v>12/2024</c:v>
                </c:pt>
                <c:pt idx="83">
                  <c:v>01/2025</c:v>
                </c:pt>
                <c:pt idx="84">
                  <c:v>02/2025</c:v>
                </c:pt>
                <c:pt idx="85">
                  <c:v>03/2025</c:v>
                </c:pt>
                <c:pt idx="86">
                  <c:v>04/2025</c:v>
                </c:pt>
                <c:pt idx="87">
                  <c:v>05/2025</c:v>
                </c:pt>
                <c:pt idx="88">
                  <c:v>06/2025</c:v>
                </c:pt>
                <c:pt idx="89">
                  <c:v>07/2025</c:v>
                </c:pt>
                <c:pt idx="90">
                  <c:v>08/2025</c:v>
                </c:pt>
                <c:pt idx="91">
                  <c:v>09/2025</c:v>
                </c:pt>
                <c:pt idx="92">
                  <c:v>10/2025</c:v>
                </c:pt>
                <c:pt idx="93">
                  <c:v>11/2025</c:v>
                </c:pt>
                <c:pt idx="94">
                  <c:v>12/2025</c:v>
                </c:pt>
                <c:pt idx="95">
                  <c:v>01/2026</c:v>
                </c:pt>
                <c:pt idx="96">
                  <c:v>02/2026</c:v>
                </c:pt>
                <c:pt idx="97">
                  <c:v>03/2026</c:v>
                </c:pt>
                <c:pt idx="98">
                  <c:v>04/2026</c:v>
                </c:pt>
                <c:pt idx="99">
                  <c:v>05/2026</c:v>
                </c:pt>
                <c:pt idx="100">
                  <c:v>06/2026</c:v>
                </c:pt>
                <c:pt idx="101">
                  <c:v>07/2026</c:v>
                </c:pt>
                <c:pt idx="102">
                  <c:v>08/2026</c:v>
                </c:pt>
                <c:pt idx="103">
                  <c:v>09/2026</c:v>
                </c:pt>
                <c:pt idx="104">
                  <c:v>10/2026</c:v>
                </c:pt>
                <c:pt idx="105">
                  <c:v>11/2026</c:v>
                </c:pt>
                <c:pt idx="106">
                  <c:v>12/2026</c:v>
                </c:pt>
              </c:strCache>
            </c:strRef>
          </c:cat>
          <c:val>
            <c:numRef>
              <c:f>'€€€'!$B$107:$B$213</c:f>
              <c:numCache>
                <c:formatCode>_-* #\ ##0\ [$€-40B]_-;\-* #\ ##0\ [$€-40B]_-;_-* "-"??\ [$€-40B]_-;_-@_-</c:formatCode>
                <c:ptCount val="107"/>
                <c:pt idx="0">
                  <c:v>20485.96</c:v>
                </c:pt>
                <c:pt idx="1">
                  <c:v>20966.05</c:v>
                </c:pt>
                <c:pt idx="2">
                  <c:v>23597.43</c:v>
                </c:pt>
                <c:pt idx="3">
                  <c:v>24802.76</c:v>
                </c:pt>
                <c:pt idx="4">
                  <c:v>26403.82</c:v>
                </c:pt>
                <c:pt idx="5">
                  <c:v>28462.41</c:v>
                </c:pt>
                <c:pt idx="6">
                  <c:v>29797.19</c:v>
                </c:pt>
                <c:pt idx="7">
                  <c:v>31713.95</c:v>
                </c:pt>
                <c:pt idx="8">
                  <c:v>30331.53</c:v>
                </c:pt>
                <c:pt idx="9">
                  <c:v>31761.1</c:v>
                </c:pt>
                <c:pt idx="10">
                  <c:v>32162.720000000001</c:v>
                </c:pt>
                <c:pt idx="11">
                  <c:v>35185.269999999997</c:v>
                </c:pt>
                <c:pt idx="12">
                  <c:v>37045.93</c:v>
                </c:pt>
                <c:pt idx="13">
                  <c:v>43809.16</c:v>
                </c:pt>
                <c:pt idx="14">
                  <c:v>46396.83</c:v>
                </c:pt>
                <c:pt idx="15">
                  <c:v>46485.37</c:v>
                </c:pt>
                <c:pt idx="16">
                  <c:v>49856.72</c:v>
                </c:pt>
                <c:pt idx="17">
                  <c:v>51135.27</c:v>
                </c:pt>
                <c:pt idx="18">
                  <c:v>51979.7</c:v>
                </c:pt>
                <c:pt idx="19">
                  <c:v>55273.9</c:v>
                </c:pt>
                <c:pt idx="20">
                  <c:v>56386.18</c:v>
                </c:pt>
                <c:pt idx="21">
                  <c:v>58220.9</c:v>
                </c:pt>
                <c:pt idx="22">
                  <c:v>60696.93</c:v>
                </c:pt>
                <c:pt idx="23">
                  <c:v>61788.84</c:v>
                </c:pt>
                <c:pt idx="24">
                  <c:v>60978.52</c:v>
                </c:pt>
                <c:pt idx="25">
                  <c:v>52145.13</c:v>
                </c:pt>
                <c:pt idx="26">
                  <c:v>51778</c:v>
                </c:pt>
                <c:pt idx="27">
                  <c:v>63533.93</c:v>
                </c:pt>
                <c:pt idx="28">
                  <c:v>66773.740000000005</c:v>
                </c:pt>
                <c:pt idx="29">
                  <c:v>66407.45</c:v>
                </c:pt>
                <c:pt idx="30">
                  <c:v>74218.16</c:v>
                </c:pt>
                <c:pt idx="31">
                  <c:v>76145.67</c:v>
                </c:pt>
                <c:pt idx="32">
                  <c:v>80367.12</c:v>
                </c:pt>
                <c:pt idx="33">
                  <c:v>87439.26</c:v>
                </c:pt>
                <c:pt idx="34">
                  <c:v>91156.41</c:v>
                </c:pt>
                <c:pt idx="35">
                  <c:v>94827.82</c:v>
                </c:pt>
                <c:pt idx="36">
                  <c:v>97290.74</c:v>
                </c:pt>
                <c:pt idx="37">
                  <c:v>102906</c:v>
                </c:pt>
                <c:pt idx="38">
                  <c:v>106402</c:v>
                </c:pt>
                <c:pt idx="39">
                  <c:v>110046.74</c:v>
                </c:pt>
                <c:pt idx="40">
                  <c:v>114859.56</c:v>
                </c:pt>
                <c:pt idx="41">
                  <c:v>117178.64</c:v>
                </c:pt>
                <c:pt idx="42">
                  <c:v>119154.11</c:v>
                </c:pt>
                <c:pt idx="43">
                  <c:v>119883.79</c:v>
                </c:pt>
                <c:pt idx="44">
                  <c:v>124948.97</c:v>
                </c:pt>
                <c:pt idx="45">
                  <c:v>124526.48</c:v>
                </c:pt>
                <c:pt idx="46">
                  <c:v>130708.9</c:v>
                </c:pt>
                <c:pt idx="47">
                  <c:v>124777.77</c:v>
                </c:pt>
                <c:pt idx="48">
                  <c:v>119373.12</c:v>
                </c:pt>
                <c:pt idx="49">
                  <c:v>127290.35</c:v>
                </c:pt>
                <c:pt idx="50">
                  <c:v>124549.49</c:v>
                </c:pt>
                <c:pt idx="51">
                  <c:v>124414.68</c:v>
                </c:pt>
                <c:pt idx="52">
                  <c:v>119546.49</c:v>
                </c:pt>
                <c:pt idx="53">
                  <c:v>131959.26</c:v>
                </c:pt>
                <c:pt idx="54">
                  <c:v>129569.96</c:v>
                </c:pt>
                <c:pt idx="55">
                  <c:v>117269.19</c:v>
                </c:pt>
                <c:pt idx="56">
                  <c:v>125591.09</c:v>
                </c:pt>
                <c:pt idx="57">
                  <c:v>134699.07</c:v>
                </c:pt>
                <c:pt idx="58">
                  <c:v>127785.23</c:v>
                </c:pt>
                <c:pt idx="59">
                  <c:v>135037.37</c:v>
                </c:pt>
                <c:pt idx="60">
                  <c:v>138442.98000000001</c:v>
                </c:pt>
                <c:pt idx="61">
                  <c:v>135762.28</c:v>
                </c:pt>
                <c:pt idx="62">
                  <c:v>140027.43</c:v>
                </c:pt>
                <c:pt idx="63">
                  <c:v>141504.28</c:v>
                </c:pt>
                <c:pt idx="64">
                  <c:v>146328.99</c:v>
                </c:pt>
                <c:pt idx="65">
                  <c:v>151079.49</c:v>
                </c:pt>
                <c:pt idx="66">
                  <c:v>149827.76999999999</c:v>
                </c:pt>
                <c:pt idx="67">
                  <c:v>150265.37</c:v>
                </c:pt>
                <c:pt idx="68">
                  <c:v>151524</c:v>
                </c:pt>
                <c:pt idx="69">
                  <c:v>158561.71</c:v>
                </c:pt>
                <c:pt idx="70">
                  <c:v>171835.65</c:v>
                </c:pt>
                <c:pt idx="71">
                  <c:v>174818.54</c:v>
                </c:pt>
                <c:pt idx="72">
                  <c:v>181376.65</c:v>
                </c:pt>
                <c:pt idx="73">
                  <c:v>188758</c:v>
                </c:pt>
                <c:pt idx="74">
                  <c:v>189753.88</c:v>
                </c:pt>
                <c:pt idx="75">
                  <c:v>199177.49</c:v>
                </c:pt>
                <c:pt idx="76">
                  <c:v>203964.38</c:v>
                </c:pt>
                <c:pt idx="77">
                  <c:v>200844.42</c:v>
                </c:pt>
                <c:pt idx="78">
                  <c:v>238268.28</c:v>
                </c:pt>
                <c:pt idx="79">
                  <c:v>243728.29</c:v>
                </c:pt>
                <c:pt idx="80">
                  <c:v>240712.81</c:v>
                </c:pt>
                <c:pt idx="81">
                  <c:v>248357.24</c:v>
                </c:pt>
                <c:pt idx="82">
                  <c:v>248537.52000000002</c:v>
                </c:pt>
                <c:pt idx="83">
                  <c:v>262881.69</c:v>
                </c:pt>
                <c:pt idx="84">
                  <c:v>266894.24</c:v>
                </c:pt>
                <c:pt idx="85">
                  <c:v>256708.65</c:v>
                </c:pt>
                <c:pt idx="86">
                  <c:v>253274.18</c:v>
                </c:pt>
                <c:pt idx="87">
                  <c:v>266015.42</c:v>
                </c:pt>
                <c:pt idx="88">
                  <c:v>269858.74</c:v>
                </c:pt>
                <c:pt idx="89">
                  <c:v>283123.05</c:v>
                </c:pt>
                <c:pt idx="90">
                  <c:v>285237.49</c:v>
                </c:pt>
                <c:pt idx="91">
                  <c:v>291460.34999999998</c:v>
                </c:pt>
                <c:pt idx="92">
                  <c:v>308651.24</c:v>
                </c:pt>
                <c:pt idx="93">
                  <c:v>309140.64</c:v>
                </c:pt>
                <c:pt idx="94">
                  <c:v>312011.53000000003</c:v>
                </c:pt>
                <c:pt idx="95">
                  <c:v>323462.17</c:v>
                </c:pt>
                <c:pt idx="96">
                  <c:v>334805</c:v>
                </c:pt>
                <c:pt idx="97">
                  <c:v>325619</c:v>
                </c:pt>
                <c:pt idx="98">
                  <c:v>342808.99</c:v>
                </c:pt>
                <c:pt idx="99">
                  <c:v>362385</c:v>
                </c:pt>
                <c:pt idx="100">
                  <c:v>363012</c:v>
                </c:pt>
                <c:pt idx="101">
                  <c:v>368618</c:v>
                </c:pt>
                <c:pt idx="102">
                  <c:v>382998.7</c:v>
                </c:pt>
                <c:pt idx="103">
                  <c:v>382704.6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99-4E3F-A0C2-B84579BFC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6787208"/>
        <c:axId val="876789256"/>
      </c:lineChart>
      <c:catAx>
        <c:axId val="876787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789256"/>
        <c:crosses val="autoZero"/>
        <c:auto val="1"/>
        <c:lblAlgn val="ctr"/>
        <c:lblOffset val="100"/>
        <c:noMultiLvlLbl val="0"/>
      </c:catAx>
      <c:valAx>
        <c:axId val="8767892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[$€-40B]_-;\-* #\ ##0\ [$€-40B]_-;_-* &quot;-&quot;??\ [$€-40B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6787208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'€€€'!$A$25:$B$25</c:f>
              <c:strCache>
                <c:ptCount val="2"/>
                <c:pt idx="0">
                  <c:v>Säästö €</c:v>
                </c:pt>
              </c:strCache>
            </c:strRef>
          </c:tx>
          <c:spPr>
            <a:solidFill>
              <a:srgbClr val="000000"/>
            </a:solidFill>
            <a:ln>
              <a:noFill/>
            </a:ln>
            <a:effectLst/>
          </c:spPr>
          <c:invertIfNegative val="0"/>
          <c:cat>
            <c:strRef>
              <c:f>'€€€'!$E$1:$U$1</c:f>
              <c:strCache>
                <c:ptCount val="17"/>
                <c:pt idx="0">
                  <c:v>2018</c:v>
                </c:pt>
                <c:pt idx="2">
                  <c:v>2019</c:v>
                </c:pt>
                <c:pt idx="4">
                  <c:v>2020</c:v>
                </c:pt>
                <c:pt idx="6">
                  <c:v>2021</c:v>
                </c:pt>
                <c:pt idx="8">
                  <c:v>2022</c:v>
                </c:pt>
                <c:pt idx="10">
                  <c:v>2023</c:v>
                </c:pt>
                <c:pt idx="12">
                  <c:v>2024</c:v>
                </c:pt>
                <c:pt idx="14">
                  <c:v>2025</c:v>
                </c:pt>
                <c:pt idx="16">
                  <c:v>2026 YTD</c:v>
                </c:pt>
              </c:strCache>
            </c:strRef>
          </c:cat>
          <c:val>
            <c:numRef>
              <c:f>'€€€'!$E$25:$U$25</c:f>
              <c:numCache>
                <c:formatCode>_-* #\ ##0.00\ [$€-40B]_-;\-* #\ ##0.00\ [$€-40B]_-;_-* "-"??\ [$€-40B]_-;_-@_-</c:formatCode>
                <c:ptCount val="17"/>
                <c:pt idx="0" formatCode="_-* #\ ##0\ [$€-40B]_-;\-* #\ ##0\ [$€-40B]_-;_-* &quot;-&quot;??\ [$€-40B]_-;_-@_-">
                  <c:v>15781</c:v>
                </c:pt>
                <c:pt idx="2" formatCode="_-* #\ ##0\ [$€-40B]_-;\-* #\ ##0\ [$€-40B]_-;_-* &quot;-&quot;??\ [$€-40B]_-;_-@_-">
                  <c:v>21371</c:v>
                </c:pt>
                <c:pt idx="4" formatCode="_-* #\ ##0\ [$€-40B]_-;\-* #\ ##0\ [$€-40B]_-;_-* &quot;-&quot;??\ [$€-40B]_-;_-@_-">
                  <c:v>17830</c:v>
                </c:pt>
                <c:pt idx="6" formatCode="_-* #\ ##0\ [$€-40B]_-;\-* #\ ##0\ [$€-40B]_-;_-* &quot;-&quot;??\ [$€-40B]_-;_-@_-">
                  <c:v>18297</c:v>
                </c:pt>
                <c:pt idx="8" formatCode="_-* #\ ##0\ [$€-40B]_-;\-* #\ ##0\ [$€-40B]_-;_-* &quot;-&quot;??\ [$€-40B]_-;_-@_-">
                  <c:v>20544</c:v>
                </c:pt>
                <c:pt idx="10" formatCode="_-* #\ ##0\ [$€-40B]_-;\-* #\ ##0\ [$€-40B]_-;_-* &quot;-&quot;??\ [$€-40B]_-;_-@_-">
                  <c:v>22902.119999999995</c:v>
                </c:pt>
                <c:pt idx="12" formatCode="_-* #\ ##0\ [$€-40B]_-;\-* #\ ##0\ [$€-40B]_-;_-* &quot;-&quot;??\ [$€-40B]_-;_-@_-">
                  <c:v>23819</c:v>
                </c:pt>
                <c:pt idx="14" formatCode="_-* #\ ##0\ [$€-40B]_-;\-* #\ ##0\ [$€-40B]_-;_-* &quot;-&quot;??\ [$€-40B]_-;_-@_-">
                  <c:v>20411.8</c:v>
                </c:pt>
                <c:pt idx="16" formatCode="_-* #\ ##0\ [$€-40B]_-;\-* #\ ##0\ [$€-40B]_-;_-* &quot;-&quot;??\ [$€-40B]_-;_-@_-">
                  <c:v>24784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52-4D00-A93B-A16976A98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61416"/>
        <c:axId val="207763976"/>
      </c:barChart>
      <c:catAx>
        <c:axId val="207761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63976"/>
        <c:crosses val="autoZero"/>
        <c:auto val="1"/>
        <c:lblAlgn val="ctr"/>
        <c:lblOffset val="100"/>
        <c:noMultiLvlLbl val="0"/>
      </c:catAx>
      <c:valAx>
        <c:axId val="207763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-* #\ ##0\ [$€-40B]_-;\-* #\ ##0\ [$€-40B]_-;_-* &quot;-&quot;??\ [$€-40B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61416"/>
        <c:crosses val="autoZero"/>
        <c:crossBetween val="between"/>
        <c:majorUnit val="2000"/>
        <c:minorUnit val="1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'€€€'!$AZ$1:$CJ$1</c:f>
              <c:strCache>
                <c:ptCount val="13"/>
                <c:pt idx="0">
                  <c:v>-</c:v>
                </c:pt>
                <c:pt idx="1">
                  <c:v>01/2026</c:v>
                </c:pt>
                <c:pt idx="2">
                  <c:v>02/2026</c:v>
                </c:pt>
                <c:pt idx="3">
                  <c:v>03/2026</c:v>
                </c:pt>
                <c:pt idx="4">
                  <c:v>04/2026</c:v>
                </c:pt>
                <c:pt idx="5">
                  <c:v>05/2026</c:v>
                </c:pt>
                <c:pt idx="6">
                  <c:v>06/2026</c:v>
                </c:pt>
                <c:pt idx="7">
                  <c:v>07/2026</c:v>
                </c:pt>
                <c:pt idx="8">
                  <c:v>08/2026</c:v>
                </c:pt>
                <c:pt idx="9">
                  <c:v>09/2026</c:v>
                </c:pt>
                <c:pt idx="10">
                  <c:v>10/2026</c:v>
                </c:pt>
                <c:pt idx="11">
                  <c:v>11/2026</c:v>
                </c:pt>
                <c:pt idx="12">
                  <c:v>12/2026</c:v>
                </c:pt>
              </c:strCache>
            </c:strRef>
          </c:cat>
          <c:val>
            <c:numRef>
              <c:f>'€€€'!$AZ$26:$CJ$26</c:f>
              <c:numCache>
                <c:formatCode>0.0\ %</c:formatCode>
                <c:ptCount val="13"/>
                <c:pt idx="1">
                  <c:v>0.58153846153846156</c:v>
                </c:pt>
                <c:pt idx="2">
                  <c:v>0.78264840182648399</c:v>
                </c:pt>
                <c:pt idx="3">
                  <c:v>0.57586837294332727</c:v>
                </c:pt>
                <c:pt idx="4">
                  <c:v>0.43902439024390244</c:v>
                </c:pt>
                <c:pt idx="5">
                  <c:v>0.69382273948075202</c:v>
                </c:pt>
                <c:pt idx="6">
                  <c:v>0.80657446382040487</c:v>
                </c:pt>
                <c:pt idx="7">
                  <c:v>0.44859533771667665</c:v>
                </c:pt>
                <c:pt idx="8">
                  <c:v>0.7382075471698113</c:v>
                </c:pt>
                <c:pt idx="9">
                  <c:v>0.81630971993410217</c:v>
                </c:pt>
                <c:pt idx="10">
                  <c:v>0.67943138961415728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2-45D8-9A76-D5CC96971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17678344"/>
        <c:axId val="2017680392"/>
      </c:barChart>
      <c:catAx>
        <c:axId val="2017678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680392"/>
        <c:crosses val="autoZero"/>
        <c:auto val="1"/>
        <c:lblAlgn val="ctr"/>
        <c:lblOffset val="100"/>
        <c:noMultiLvlLbl val="0"/>
      </c:catAx>
      <c:valAx>
        <c:axId val="2017680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7678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Kulut Yht. 2018 -&gt;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64-4EB4-B9FF-EBF7F77897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64-4EB4-B9FF-EBF7F77897C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64-4EB4-B9FF-EBF7F77897C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64-4EB4-B9FF-EBF7F77897C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564-4EB4-B9FF-EBF7F77897C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564-4EB4-B9FF-EBF7F77897C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564-4EB4-B9FF-EBF7F77897C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564-4EB4-B9FF-EBF7F77897C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564-4EB4-B9FF-EBF7F77897C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564-4EB4-B9FF-EBF7F77897C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564-4EB4-B9FF-EBF7F77897C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564-4EB4-B9FF-EBF7F77897C9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564-4EB4-B9FF-EBF7F77897C9}"/>
              </c:ext>
            </c:extLst>
          </c:dPt>
          <c:dLbls>
            <c:spPr>
              <a:solidFill>
                <a:srgbClr val="FFFFFF"/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('€€€'!$A$6:$A$12,'€€€'!$A$15:$A$20)</c:f>
              <c:strCache>
                <c:ptCount val="13"/>
                <c:pt idx="0">
                  <c:v>Vastike</c:v>
                </c:pt>
                <c:pt idx="1">
                  <c:v>Asuntolaina</c:v>
                </c:pt>
                <c:pt idx="2">
                  <c:v>Sähkö</c:v>
                </c:pt>
                <c:pt idx="3">
                  <c:v>Ruokakauppa</c:v>
                </c:pt>
                <c:pt idx="4">
                  <c:v>Puhelin/Netti</c:v>
                </c:pt>
                <c:pt idx="5">
                  <c:v>Vakuutus</c:v>
                </c:pt>
                <c:pt idx="6">
                  <c:v>Matkakulut</c:v>
                </c:pt>
                <c:pt idx="7">
                  <c:v>Hyvinvointi</c:v>
                </c:pt>
                <c:pt idx="8">
                  <c:v>Tavarat/krääsä</c:v>
                </c:pt>
                <c:pt idx="9">
                  <c:v>Liikunta</c:v>
                </c:pt>
                <c:pt idx="10">
                  <c:v>Viihde</c:v>
                </c:pt>
                <c:pt idx="11">
                  <c:v>Muu</c:v>
                </c:pt>
                <c:pt idx="12">
                  <c:v>Investoinnit &lt;1t€</c:v>
                </c:pt>
              </c:strCache>
            </c:strRef>
          </c:cat>
          <c:val>
            <c:numRef>
              <c:f>('€€€'!$C$6:$C$12,'€€€'!$C$15:$C$20)</c:f>
              <c:numCache>
                <c:formatCode>_-* #\ ##0\ [$€-40B]_-;\-* #\ ##0\ [$€-40B]_-;_-* "-"??\ [$€-40B]_-;_-@_-</c:formatCode>
                <c:ptCount val="13"/>
                <c:pt idx="0">
                  <c:v>26152.85</c:v>
                </c:pt>
                <c:pt idx="1">
                  <c:v>45730.880000000005</c:v>
                </c:pt>
                <c:pt idx="2">
                  <c:v>2749.37</c:v>
                </c:pt>
                <c:pt idx="3">
                  <c:v>20817.46</c:v>
                </c:pt>
                <c:pt idx="4">
                  <c:v>2250.36</c:v>
                </c:pt>
                <c:pt idx="5">
                  <c:v>1344</c:v>
                </c:pt>
                <c:pt idx="6">
                  <c:v>6344.72</c:v>
                </c:pt>
                <c:pt idx="7">
                  <c:v>1599</c:v>
                </c:pt>
                <c:pt idx="8">
                  <c:v>4788.3500000000004</c:v>
                </c:pt>
                <c:pt idx="9">
                  <c:v>5316.75</c:v>
                </c:pt>
                <c:pt idx="10">
                  <c:v>2322.3000000000002</c:v>
                </c:pt>
                <c:pt idx="11">
                  <c:v>1217.49</c:v>
                </c:pt>
                <c:pt idx="12">
                  <c:v>14776.3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564-4EB4-B9FF-EBF7F7789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Salkku ennuste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'€€€'!$C$106</c:f>
              <c:strCache>
                <c:ptCount val="1"/>
                <c:pt idx="0">
                  <c:v>Tot+Ennuste</c:v>
                </c:pt>
              </c:strCache>
            </c:strRef>
          </c:tx>
          <c:spPr>
            <a:ln w="28575" cap="rnd">
              <a:solidFill>
                <a:srgbClr val="0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'€€€'!$A$107:$A$861</c:f>
              <c:strCache>
                <c:ptCount val="755"/>
                <c:pt idx="0">
                  <c:v>02/2018</c:v>
                </c:pt>
                <c:pt idx="1">
                  <c:v>03/2018</c:v>
                </c:pt>
                <c:pt idx="2">
                  <c:v>04/2018</c:v>
                </c:pt>
                <c:pt idx="3">
                  <c:v>05/2018</c:v>
                </c:pt>
                <c:pt idx="4">
                  <c:v>06/2018</c:v>
                </c:pt>
                <c:pt idx="5">
                  <c:v>07/2018</c:v>
                </c:pt>
                <c:pt idx="6">
                  <c:v>08/2018</c:v>
                </c:pt>
                <c:pt idx="7">
                  <c:v>09/2018</c:v>
                </c:pt>
                <c:pt idx="8">
                  <c:v>10/2018</c:v>
                </c:pt>
                <c:pt idx="9">
                  <c:v>11/2018</c:v>
                </c:pt>
                <c:pt idx="10">
                  <c:v>12/2018</c:v>
                </c:pt>
                <c:pt idx="11">
                  <c:v>01/2019</c:v>
                </c:pt>
                <c:pt idx="12">
                  <c:v>02/2019</c:v>
                </c:pt>
                <c:pt idx="13">
                  <c:v>03/2019</c:v>
                </c:pt>
                <c:pt idx="14">
                  <c:v>04/2019</c:v>
                </c:pt>
                <c:pt idx="15">
                  <c:v>05/2019</c:v>
                </c:pt>
                <c:pt idx="16">
                  <c:v>06/2019</c:v>
                </c:pt>
                <c:pt idx="17">
                  <c:v>07/2019</c:v>
                </c:pt>
                <c:pt idx="18">
                  <c:v>08/2019</c:v>
                </c:pt>
                <c:pt idx="19">
                  <c:v>09/2019</c:v>
                </c:pt>
                <c:pt idx="20">
                  <c:v>10/2019</c:v>
                </c:pt>
                <c:pt idx="21">
                  <c:v>11/2019</c:v>
                </c:pt>
                <c:pt idx="22">
                  <c:v>12/2019</c:v>
                </c:pt>
                <c:pt idx="23">
                  <c:v>01/2020</c:v>
                </c:pt>
                <c:pt idx="24">
                  <c:v>02/2020</c:v>
                </c:pt>
                <c:pt idx="25">
                  <c:v>03/2020</c:v>
                </c:pt>
                <c:pt idx="26">
                  <c:v>04/2020</c:v>
                </c:pt>
                <c:pt idx="27">
                  <c:v>05/2020</c:v>
                </c:pt>
                <c:pt idx="28">
                  <c:v>06/2020</c:v>
                </c:pt>
                <c:pt idx="29">
                  <c:v>07/2020</c:v>
                </c:pt>
                <c:pt idx="30">
                  <c:v>08/2020</c:v>
                </c:pt>
                <c:pt idx="31">
                  <c:v>09/2020</c:v>
                </c:pt>
                <c:pt idx="32">
                  <c:v>10/2020</c:v>
                </c:pt>
                <c:pt idx="33">
                  <c:v>11/2020</c:v>
                </c:pt>
                <c:pt idx="34">
                  <c:v>12/2020</c:v>
                </c:pt>
                <c:pt idx="35">
                  <c:v>01/2021</c:v>
                </c:pt>
                <c:pt idx="36">
                  <c:v>02/2021</c:v>
                </c:pt>
                <c:pt idx="37">
                  <c:v>03/2021</c:v>
                </c:pt>
                <c:pt idx="38">
                  <c:v>04/2021</c:v>
                </c:pt>
                <c:pt idx="39">
                  <c:v>05/2021</c:v>
                </c:pt>
                <c:pt idx="40">
                  <c:v>06/2021</c:v>
                </c:pt>
                <c:pt idx="41">
                  <c:v>07/2021</c:v>
                </c:pt>
                <c:pt idx="42">
                  <c:v>08/2021</c:v>
                </c:pt>
                <c:pt idx="43">
                  <c:v>09/2021</c:v>
                </c:pt>
                <c:pt idx="44">
                  <c:v>10/2021</c:v>
                </c:pt>
                <c:pt idx="45">
                  <c:v>11/2021</c:v>
                </c:pt>
                <c:pt idx="46">
                  <c:v>12/2021</c:v>
                </c:pt>
                <c:pt idx="47">
                  <c:v>01/2022</c:v>
                </c:pt>
                <c:pt idx="48">
                  <c:v>02/2022</c:v>
                </c:pt>
                <c:pt idx="49">
                  <c:v>03/2022</c:v>
                </c:pt>
                <c:pt idx="50">
                  <c:v>04/2022</c:v>
                </c:pt>
                <c:pt idx="51">
                  <c:v>05/2022</c:v>
                </c:pt>
                <c:pt idx="52">
                  <c:v>06/2022</c:v>
                </c:pt>
                <c:pt idx="53">
                  <c:v>07/2022</c:v>
                </c:pt>
                <c:pt idx="54">
                  <c:v>08/2022</c:v>
                </c:pt>
                <c:pt idx="55">
                  <c:v>09/2022</c:v>
                </c:pt>
                <c:pt idx="56">
                  <c:v>10/2022</c:v>
                </c:pt>
                <c:pt idx="57">
                  <c:v>11/2022</c:v>
                </c:pt>
                <c:pt idx="58">
                  <c:v>12/2022</c:v>
                </c:pt>
                <c:pt idx="59">
                  <c:v>01/2023</c:v>
                </c:pt>
                <c:pt idx="60">
                  <c:v>02/2023</c:v>
                </c:pt>
                <c:pt idx="61">
                  <c:v>03/2023</c:v>
                </c:pt>
                <c:pt idx="62">
                  <c:v>04/2023</c:v>
                </c:pt>
                <c:pt idx="63">
                  <c:v>05/2023</c:v>
                </c:pt>
                <c:pt idx="64">
                  <c:v>06/2023</c:v>
                </c:pt>
                <c:pt idx="65">
                  <c:v>07/2023</c:v>
                </c:pt>
                <c:pt idx="66">
                  <c:v>08/2023</c:v>
                </c:pt>
                <c:pt idx="67">
                  <c:v>09/2023</c:v>
                </c:pt>
                <c:pt idx="68">
                  <c:v>10/2023</c:v>
                </c:pt>
                <c:pt idx="69">
                  <c:v>11/2023</c:v>
                </c:pt>
                <c:pt idx="70">
                  <c:v>12/2023</c:v>
                </c:pt>
                <c:pt idx="71">
                  <c:v>01/2024</c:v>
                </c:pt>
                <c:pt idx="72">
                  <c:v>02/2024</c:v>
                </c:pt>
                <c:pt idx="73">
                  <c:v>03/2024</c:v>
                </c:pt>
                <c:pt idx="74">
                  <c:v>04/2024</c:v>
                </c:pt>
                <c:pt idx="75">
                  <c:v>05/2024</c:v>
                </c:pt>
                <c:pt idx="76">
                  <c:v>06/2024</c:v>
                </c:pt>
                <c:pt idx="77">
                  <c:v>07/2024</c:v>
                </c:pt>
                <c:pt idx="78">
                  <c:v>08/2024</c:v>
                </c:pt>
                <c:pt idx="79">
                  <c:v>09/2024</c:v>
                </c:pt>
                <c:pt idx="80">
                  <c:v>10/2024</c:v>
                </c:pt>
                <c:pt idx="81">
                  <c:v>11/2024</c:v>
                </c:pt>
                <c:pt idx="82">
                  <c:v>12/2024</c:v>
                </c:pt>
                <c:pt idx="83">
                  <c:v>01/2025</c:v>
                </c:pt>
                <c:pt idx="84">
                  <c:v>02/2025</c:v>
                </c:pt>
                <c:pt idx="85">
                  <c:v>03/2025</c:v>
                </c:pt>
                <c:pt idx="86">
                  <c:v>04/2025</c:v>
                </c:pt>
                <c:pt idx="87">
                  <c:v>05/2025</c:v>
                </c:pt>
                <c:pt idx="88">
                  <c:v>06/2025</c:v>
                </c:pt>
                <c:pt idx="89">
                  <c:v>07/2025</c:v>
                </c:pt>
                <c:pt idx="90">
                  <c:v>08/2025</c:v>
                </c:pt>
                <c:pt idx="91">
                  <c:v>09/2025</c:v>
                </c:pt>
                <c:pt idx="92">
                  <c:v>10/2025</c:v>
                </c:pt>
                <c:pt idx="93">
                  <c:v>11/2025</c:v>
                </c:pt>
                <c:pt idx="94">
                  <c:v>12/2025</c:v>
                </c:pt>
                <c:pt idx="95">
                  <c:v>01/2026</c:v>
                </c:pt>
                <c:pt idx="96">
                  <c:v>02/2026</c:v>
                </c:pt>
                <c:pt idx="97">
                  <c:v>03/2026</c:v>
                </c:pt>
                <c:pt idx="98">
                  <c:v>04/2026</c:v>
                </c:pt>
                <c:pt idx="99">
                  <c:v>05/2026</c:v>
                </c:pt>
                <c:pt idx="100">
                  <c:v>06/2026</c:v>
                </c:pt>
                <c:pt idx="101">
                  <c:v>07/2026</c:v>
                </c:pt>
                <c:pt idx="102">
                  <c:v>08/2026</c:v>
                </c:pt>
                <c:pt idx="103">
                  <c:v>09/2026</c:v>
                </c:pt>
                <c:pt idx="104">
                  <c:v>10/2026</c:v>
                </c:pt>
                <c:pt idx="105">
                  <c:v>11/2026</c:v>
                </c:pt>
                <c:pt idx="106">
                  <c:v>12/2026</c:v>
                </c:pt>
                <c:pt idx="107">
                  <c:v>01/2027</c:v>
                </c:pt>
                <c:pt idx="108">
                  <c:v>02/2027</c:v>
                </c:pt>
                <c:pt idx="109">
                  <c:v>03/2027</c:v>
                </c:pt>
                <c:pt idx="110">
                  <c:v>04/2027</c:v>
                </c:pt>
                <c:pt idx="111">
                  <c:v>05/2027</c:v>
                </c:pt>
                <c:pt idx="112">
                  <c:v>06/2027</c:v>
                </c:pt>
                <c:pt idx="113">
                  <c:v>07/2027</c:v>
                </c:pt>
                <c:pt idx="114">
                  <c:v>08/2027</c:v>
                </c:pt>
                <c:pt idx="115">
                  <c:v>09/2027</c:v>
                </c:pt>
                <c:pt idx="116">
                  <c:v>10/2027</c:v>
                </c:pt>
                <c:pt idx="117">
                  <c:v>11/2027</c:v>
                </c:pt>
                <c:pt idx="118">
                  <c:v>12/2027</c:v>
                </c:pt>
                <c:pt idx="119">
                  <c:v>01/2028</c:v>
                </c:pt>
                <c:pt idx="120">
                  <c:v>02/2028</c:v>
                </c:pt>
                <c:pt idx="121">
                  <c:v>03/2028</c:v>
                </c:pt>
                <c:pt idx="122">
                  <c:v>04/2028</c:v>
                </c:pt>
                <c:pt idx="123">
                  <c:v>05/2028</c:v>
                </c:pt>
                <c:pt idx="124">
                  <c:v>06/2028</c:v>
                </c:pt>
                <c:pt idx="125">
                  <c:v>07/2028</c:v>
                </c:pt>
                <c:pt idx="126">
                  <c:v>08/2028</c:v>
                </c:pt>
                <c:pt idx="127">
                  <c:v>09/2028</c:v>
                </c:pt>
                <c:pt idx="128">
                  <c:v>10/2028</c:v>
                </c:pt>
                <c:pt idx="129">
                  <c:v>11/2028</c:v>
                </c:pt>
                <c:pt idx="130">
                  <c:v>12/2028</c:v>
                </c:pt>
                <c:pt idx="131">
                  <c:v>01/2029</c:v>
                </c:pt>
                <c:pt idx="132">
                  <c:v>02/2029</c:v>
                </c:pt>
                <c:pt idx="133">
                  <c:v>03/2029</c:v>
                </c:pt>
                <c:pt idx="134">
                  <c:v>04/2029</c:v>
                </c:pt>
                <c:pt idx="135">
                  <c:v>05/2029</c:v>
                </c:pt>
                <c:pt idx="136">
                  <c:v>06/2029</c:v>
                </c:pt>
                <c:pt idx="137">
                  <c:v>07/2029</c:v>
                </c:pt>
                <c:pt idx="138">
                  <c:v>08/2029</c:v>
                </c:pt>
                <c:pt idx="139">
                  <c:v>09/2029</c:v>
                </c:pt>
                <c:pt idx="140">
                  <c:v>10/2029</c:v>
                </c:pt>
                <c:pt idx="141">
                  <c:v>11/2029</c:v>
                </c:pt>
                <c:pt idx="142">
                  <c:v>12/2029</c:v>
                </c:pt>
                <c:pt idx="143">
                  <c:v>01/2030</c:v>
                </c:pt>
                <c:pt idx="144">
                  <c:v>02/2030</c:v>
                </c:pt>
                <c:pt idx="145">
                  <c:v>03/2030</c:v>
                </c:pt>
                <c:pt idx="146">
                  <c:v>04/2030</c:v>
                </c:pt>
                <c:pt idx="147">
                  <c:v>05/2030</c:v>
                </c:pt>
                <c:pt idx="148">
                  <c:v>06/2030</c:v>
                </c:pt>
                <c:pt idx="149">
                  <c:v>07/2030</c:v>
                </c:pt>
                <c:pt idx="150">
                  <c:v>08/2030</c:v>
                </c:pt>
                <c:pt idx="151">
                  <c:v>09/2030</c:v>
                </c:pt>
                <c:pt idx="152">
                  <c:v>10/2030</c:v>
                </c:pt>
                <c:pt idx="153">
                  <c:v>11/2030</c:v>
                </c:pt>
                <c:pt idx="154">
                  <c:v>12/2030</c:v>
                </c:pt>
                <c:pt idx="155">
                  <c:v>01/2031</c:v>
                </c:pt>
                <c:pt idx="156">
                  <c:v>02/2031</c:v>
                </c:pt>
                <c:pt idx="157">
                  <c:v>03/2031</c:v>
                </c:pt>
                <c:pt idx="158">
                  <c:v>04/2031</c:v>
                </c:pt>
                <c:pt idx="159">
                  <c:v>05/2031</c:v>
                </c:pt>
                <c:pt idx="160">
                  <c:v>06/2031</c:v>
                </c:pt>
                <c:pt idx="161">
                  <c:v>07/2031</c:v>
                </c:pt>
                <c:pt idx="162">
                  <c:v>08/2031</c:v>
                </c:pt>
                <c:pt idx="163">
                  <c:v>09/2031</c:v>
                </c:pt>
                <c:pt idx="164">
                  <c:v>10/2031</c:v>
                </c:pt>
                <c:pt idx="165">
                  <c:v>11/2031</c:v>
                </c:pt>
                <c:pt idx="166">
                  <c:v>12/2031</c:v>
                </c:pt>
                <c:pt idx="167">
                  <c:v>01/2032</c:v>
                </c:pt>
                <c:pt idx="168">
                  <c:v>02/2032</c:v>
                </c:pt>
                <c:pt idx="169">
                  <c:v>03/2032</c:v>
                </c:pt>
                <c:pt idx="170">
                  <c:v>04/2032</c:v>
                </c:pt>
                <c:pt idx="171">
                  <c:v>05/2032</c:v>
                </c:pt>
                <c:pt idx="172">
                  <c:v>06/2032</c:v>
                </c:pt>
                <c:pt idx="173">
                  <c:v>07/2032</c:v>
                </c:pt>
                <c:pt idx="174">
                  <c:v>08/2032</c:v>
                </c:pt>
                <c:pt idx="175">
                  <c:v>09/2032</c:v>
                </c:pt>
                <c:pt idx="176">
                  <c:v>10/2032</c:v>
                </c:pt>
                <c:pt idx="177">
                  <c:v>11/2032</c:v>
                </c:pt>
                <c:pt idx="178">
                  <c:v>12/2032</c:v>
                </c:pt>
                <c:pt idx="179">
                  <c:v>01/2033</c:v>
                </c:pt>
                <c:pt idx="180">
                  <c:v>02/2033</c:v>
                </c:pt>
                <c:pt idx="181">
                  <c:v>03/2033</c:v>
                </c:pt>
                <c:pt idx="182">
                  <c:v>04/2033</c:v>
                </c:pt>
                <c:pt idx="183">
                  <c:v>05/2033</c:v>
                </c:pt>
                <c:pt idx="184">
                  <c:v>06/2033</c:v>
                </c:pt>
                <c:pt idx="185">
                  <c:v>07/2033</c:v>
                </c:pt>
                <c:pt idx="186">
                  <c:v>08/2033</c:v>
                </c:pt>
                <c:pt idx="187">
                  <c:v>09/2033</c:v>
                </c:pt>
                <c:pt idx="188">
                  <c:v>10/2033</c:v>
                </c:pt>
                <c:pt idx="189">
                  <c:v>11/2033</c:v>
                </c:pt>
                <c:pt idx="190">
                  <c:v>12/2033</c:v>
                </c:pt>
                <c:pt idx="191">
                  <c:v>01/2034</c:v>
                </c:pt>
                <c:pt idx="192">
                  <c:v>02/2034</c:v>
                </c:pt>
                <c:pt idx="193">
                  <c:v>03/2034</c:v>
                </c:pt>
                <c:pt idx="194">
                  <c:v>04/2034</c:v>
                </c:pt>
                <c:pt idx="195">
                  <c:v>05/2034</c:v>
                </c:pt>
                <c:pt idx="196">
                  <c:v>06/2034</c:v>
                </c:pt>
                <c:pt idx="197">
                  <c:v>07/2034</c:v>
                </c:pt>
                <c:pt idx="198">
                  <c:v>08/2034</c:v>
                </c:pt>
                <c:pt idx="199">
                  <c:v>09/2034</c:v>
                </c:pt>
                <c:pt idx="200">
                  <c:v>10/2034</c:v>
                </c:pt>
                <c:pt idx="201">
                  <c:v>11/2034</c:v>
                </c:pt>
                <c:pt idx="202">
                  <c:v>12/2034</c:v>
                </c:pt>
                <c:pt idx="203">
                  <c:v>01/2035</c:v>
                </c:pt>
                <c:pt idx="204">
                  <c:v>02/2035</c:v>
                </c:pt>
                <c:pt idx="205">
                  <c:v>03/2035</c:v>
                </c:pt>
                <c:pt idx="206">
                  <c:v>04/2035</c:v>
                </c:pt>
                <c:pt idx="207">
                  <c:v>05/2035</c:v>
                </c:pt>
                <c:pt idx="208">
                  <c:v>06/2035</c:v>
                </c:pt>
                <c:pt idx="209">
                  <c:v>07/2035</c:v>
                </c:pt>
                <c:pt idx="210">
                  <c:v>08/2035</c:v>
                </c:pt>
                <c:pt idx="211">
                  <c:v>09/2035</c:v>
                </c:pt>
                <c:pt idx="212">
                  <c:v>10/2035</c:v>
                </c:pt>
                <c:pt idx="213">
                  <c:v>11/2035</c:v>
                </c:pt>
                <c:pt idx="214">
                  <c:v>12/2035</c:v>
                </c:pt>
                <c:pt idx="215">
                  <c:v>01/2036</c:v>
                </c:pt>
                <c:pt idx="216">
                  <c:v>02/2036</c:v>
                </c:pt>
                <c:pt idx="217">
                  <c:v>03/2036</c:v>
                </c:pt>
                <c:pt idx="218">
                  <c:v>04/2036</c:v>
                </c:pt>
                <c:pt idx="219">
                  <c:v>05/2036</c:v>
                </c:pt>
                <c:pt idx="220">
                  <c:v>06/2036</c:v>
                </c:pt>
                <c:pt idx="221">
                  <c:v>07/2036</c:v>
                </c:pt>
                <c:pt idx="222">
                  <c:v>08/2036</c:v>
                </c:pt>
                <c:pt idx="223">
                  <c:v>09/2036</c:v>
                </c:pt>
                <c:pt idx="224">
                  <c:v>10/2036</c:v>
                </c:pt>
                <c:pt idx="225">
                  <c:v>11/2036</c:v>
                </c:pt>
                <c:pt idx="226">
                  <c:v>12/2036</c:v>
                </c:pt>
                <c:pt idx="227">
                  <c:v>01/2037</c:v>
                </c:pt>
                <c:pt idx="228">
                  <c:v>02/2037</c:v>
                </c:pt>
                <c:pt idx="229">
                  <c:v>03/2037</c:v>
                </c:pt>
                <c:pt idx="230">
                  <c:v>04/2037</c:v>
                </c:pt>
                <c:pt idx="231">
                  <c:v>05/2037</c:v>
                </c:pt>
                <c:pt idx="232">
                  <c:v>06/2037</c:v>
                </c:pt>
                <c:pt idx="233">
                  <c:v>07/2037</c:v>
                </c:pt>
                <c:pt idx="234">
                  <c:v>08/2037</c:v>
                </c:pt>
                <c:pt idx="235">
                  <c:v>09/2037</c:v>
                </c:pt>
                <c:pt idx="236">
                  <c:v>10/2037</c:v>
                </c:pt>
                <c:pt idx="237">
                  <c:v>11/2037</c:v>
                </c:pt>
                <c:pt idx="238">
                  <c:v>12/2037</c:v>
                </c:pt>
                <c:pt idx="239">
                  <c:v>01/2038</c:v>
                </c:pt>
                <c:pt idx="240">
                  <c:v>02/2038</c:v>
                </c:pt>
                <c:pt idx="241">
                  <c:v>03/2038</c:v>
                </c:pt>
                <c:pt idx="242">
                  <c:v>04/2038</c:v>
                </c:pt>
                <c:pt idx="243">
                  <c:v>05/2038</c:v>
                </c:pt>
                <c:pt idx="244">
                  <c:v>06/2038</c:v>
                </c:pt>
                <c:pt idx="245">
                  <c:v>07/2038</c:v>
                </c:pt>
                <c:pt idx="246">
                  <c:v>08/2038</c:v>
                </c:pt>
                <c:pt idx="247">
                  <c:v>09/2038</c:v>
                </c:pt>
                <c:pt idx="248">
                  <c:v>10/2038</c:v>
                </c:pt>
                <c:pt idx="249">
                  <c:v>11/2038</c:v>
                </c:pt>
                <c:pt idx="250">
                  <c:v>12/2038</c:v>
                </c:pt>
                <c:pt idx="251">
                  <c:v>01/2039</c:v>
                </c:pt>
                <c:pt idx="252">
                  <c:v>02/2039</c:v>
                </c:pt>
                <c:pt idx="253">
                  <c:v>03/2039</c:v>
                </c:pt>
                <c:pt idx="254">
                  <c:v>04/2039</c:v>
                </c:pt>
                <c:pt idx="255">
                  <c:v>05/2039</c:v>
                </c:pt>
                <c:pt idx="256">
                  <c:v>06/2039</c:v>
                </c:pt>
                <c:pt idx="257">
                  <c:v>07/2039</c:v>
                </c:pt>
                <c:pt idx="258">
                  <c:v>08/2039</c:v>
                </c:pt>
                <c:pt idx="259">
                  <c:v>09/2039</c:v>
                </c:pt>
                <c:pt idx="260">
                  <c:v>10/2039</c:v>
                </c:pt>
                <c:pt idx="261">
                  <c:v>11/2039</c:v>
                </c:pt>
                <c:pt idx="262">
                  <c:v>12/2039</c:v>
                </c:pt>
                <c:pt idx="263">
                  <c:v>01/2040</c:v>
                </c:pt>
                <c:pt idx="264">
                  <c:v>02/2040</c:v>
                </c:pt>
                <c:pt idx="265">
                  <c:v>03/2040</c:v>
                </c:pt>
                <c:pt idx="266">
                  <c:v>04/2040</c:v>
                </c:pt>
                <c:pt idx="267">
                  <c:v>05/2040</c:v>
                </c:pt>
                <c:pt idx="268">
                  <c:v>06/2040</c:v>
                </c:pt>
                <c:pt idx="269">
                  <c:v>07/2040</c:v>
                </c:pt>
                <c:pt idx="270">
                  <c:v>08/2040</c:v>
                </c:pt>
                <c:pt idx="271">
                  <c:v>09/2040</c:v>
                </c:pt>
                <c:pt idx="272">
                  <c:v>10/2040</c:v>
                </c:pt>
                <c:pt idx="273">
                  <c:v>11/2040</c:v>
                </c:pt>
                <c:pt idx="274">
                  <c:v>12/2040</c:v>
                </c:pt>
                <c:pt idx="275">
                  <c:v>01/2041</c:v>
                </c:pt>
                <c:pt idx="276">
                  <c:v>02/2041</c:v>
                </c:pt>
                <c:pt idx="277">
                  <c:v>03/2041</c:v>
                </c:pt>
                <c:pt idx="278">
                  <c:v>04/2041</c:v>
                </c:pt>
                <c:pt idx="279">
                  <c:v>05/2041</c:v>
                </c:pt>
                <c:pt idx="280">
                  <c:v>06/2041</c:v>
                </c:pt>
                <c:pt idx="281">
                  <c:v>07/2041</c:v>
                </c:pt>
                <c:pt idx="282">
                  <c:v>08/2041</c:v>
                </c:pt>
                <c:pt idx="283">
                  <c:v>09/2041</c:v>
                </c:pt>
                <c:pt idx="284">
                  <c:v>10/2041</c:v>
                </c:pt>
                <c:pt idx="285">
                  <c:v>11/2041</c:v>
                </c:pt>
                <c:pt idx="286">
                  <c:v>12/2041</c:v>
                </c:pt>
                <c:pt idx="287">
                  <c:v>01/2042</c:v>
                </c:pt>
                <c:pt idx="288">
                  <c:v>02/2042</c:v>
                </c:pt>
                <c:pt idx="289">
                  <c:v>03/2042</c:v>
                </c:pt>
                <c:pt idx="290">
                  <c:v>04/2042</c:v>
                </c:pt>
                <c:pt idx="291">
                  <c:v>05/2042</c:v>
                </c:pt>
                <c:pt idx="292">
                  <c:v>06/2042</c:v>
                </c:pt>
                <c:pt idx="293">
                  <c:v>07/2042</c:v>
                </c:pt>
                <c:pt idx="294">
                  <c:v>08/2042</c:v>
                </c:pt>
                <c:pt idx="295">
                  <c:v>09/2042</c:v>
                </c:pt>
                <c:pt idx="296">
                  <c:v>10/2042</c:v>
                </c:pt>
                <c:pt idx="297">
                  <c:v>11/2042</c:v>
                </c:pt>
                <c:pt idx="298">
                  <c:v>12/2042</c:v>
                </c:pt>
                <c:pt idx="299">
                  <c:v>01/2043</c:v>
                </c:pt>
                <c:pt idx="300">
                  <c:v>02/2043</c:v>
                </c:pt>
                <c:pt idx="301">
                  <c:v>03/2043</c:v>
                </c:pt>
                <c:pt idx="302">
                  <c:v>04/2043</c:v>
                </c:pt>
                <c:pt idx="303">
                  <c:v>05/2043</c:v>
                </c:pt>
                <c:pt idx="304">
                  <c:v>06/2043</c:v>
                </c:pt>
                <c:pt idx="305">
                  <c:v>07/2043</c:v>
                </c:pt>
                <c:pt idx="306">
                  <c:v>08/2043</c:v>
                </c:pt>
                <c:pt idx="307">
                  <c:v>09/2043</c:v>
                </c:pt>
                <c:pt idx="308">
                  <c:v>10/2043</c:v>
                </c:pt>
                <c:pt idx="309">
                  <c:v>11/2043</c:v>
                </c:pt>
                <c:pt idx="310">
                  <c:v>12/2043</c:v>
                </c:pt>
                <c:pt idx="311">
                  <c:v>01/2044</c:v>
                </c:pt>
                <c:pt idx="312">
                  <c:v>02/2044</c:v>
                </c:pt>
                <c:pt idx="313">
                  <c:v>03/2044</c:v>
                </c:pt>
                <c:pt idx="314">
                  <c:v>04/2044</c:v>
                </c:pt>
                <c:pt idx="315">
                  <c:v>05/2044</c:v>
                </c:pt>
                <c:pt idx="316">
                  <c:v>06/2044</c:v>
                </c:pt>
                <c:pt idx="317">
                  <c:v>07/2044</c:v>
                </c:pt>
                <c:pt idx="318">
                  <c:v>08/2044</c:v>
                </c:pt>
                <c:pt idx="319">
                  <c:v>09/2044</c:v>
                </c:pt>
                <c:pt idx="320">
                  <c:v>10/2044</c:v>
                </c:pt>
                <c:pt idx="321">
                  <c:v>11/2044</c:v>
                </c:pt>
                <c:pt idx="322">
                  <c:v>12/2044</c:v>
                </c:pt>
                <c:pt idx="323">
                  <c:v>01/2045</c:v>
                </c:pt>
                <c:pt idx="324">
                  <c:v>02/2045</c:v>
                </c:pt>
                <c:pt idx="325">
                  <c:v>03/2045</c:v>
                </c:pt>
                <c:pt idx="326">
                  <c:v>04/2045</c:v>
                </c:pt>
                <c:pt idx="327">
                  <c:v>05/2045</c:v>
                </c:pt>
                <c:pt idx="328">
                  <c:v>06/2045</c:v>
                </c:pt>
                <c:pt idx="329">
                  <c:v>07/2045</c:v>
                </c:pt>
                <c:pt idx="330">
                  <c:v>08/2045</c:v>
                </c:pt>
                <c:pt idx="331">
                  <c:v>09/2045</c:v>
                </c:pt>
                <c:pt idx="332">
                  <c:v>10/2045</c:v>
                </c:pt>
                <c:pt idx="333">
                  <c:v>11/2045</c:v>
                </c:pt>
                <c:pt idx="334">
                  <c:v>12/2045</c:v>
                </c:pt>
                <c:pt idx="335">
                  <c:v>01/2046</c:v>
                </c:pt>
                <c:pt idx="336">
                  <c:v>02/2046</c:v>
                </c:pt>
                <c:pt idx="337">
                  <c:v>03/2046</c:v>
                </c:pt>
                <c:pt idx="338">
                  <c:v>04/2046</c:v>
                </c:pt>
                <c:pt idx="339">
                  <c:v>05/2046</c:v>
                </c:pt>
                <c:pt idx="340">
                  <c:v>06/2046</c:v>
                </c:pt>
                <c:pt idx="341">
                  <c:v>07/2046</c:v>
                </c:pt>
                <c:pt idx="342">
                  <c:v>08/2046</c:v>
                </c:pt>
                <c:pt idx="343">
                  <c:v>09/2046</c:v>
                </c:pt>
                <c:pt idx="344">
                  <c:v>10/2046</c:v>
                </c:pt>
                <c:pt idx="345">
                  <c:v>11/2046</c:v>
                </c:pt>
                <c:pt idx="346">
                  <c:v>12/2046</c:v>
                </c:pt>
                <c:pt idx="347">
                  <c:v>01/2047</c:v>
                </c:pt>
                <c:pt idx="348">
                  <c:v>02/2047</c:v>
                </c:pt>
                <c:pt idx="349">
                  <c:v>03/2047</c:v>
                </c:pt>
                <c:pt idx="350">
                  <c:v>04/2047</c:v>
                </c:pt>
                <c:pt idx="351">
                  <c:v>05/2047</c:v>
                </c:pt>
                <c:pt idx="352">
                  <c:v>06/2047</c:v>
                </c:pt>
                <c:pt idx="353">
                  <c:v>07/2047</c:v>
                </c:pt>
                <c:pt idx="354">
                  <c:v>08/2047</c:v>
                </c:pt>
                <c:pt idx="355">
                  <c:v>09/2047</c:v>
                </c:pt>
                <c:pt idx="356">
                  <c:v>10/2047</c:v>
                </c:pt>
                <c:pt idx="357">
                  <c:v>11/2047</c:v>
                </c:pt>
                <c:pt idx="358">
                  <c:v>12/2047</c:v>
                </c:pt>
                <c:pt idx="359">
                  <c:v>01/2048</c:v>
                </c:pt>
                <c:pt idx="360">
                  <c:v>02/2048</c:v>
                </c:pt>
                <c:pt idx="361">
                  <c:v>03/2048</c:v>
                </c:pt>
                <c:pt idx="362">
                  <c:v>04/2048</c:v>
                </c:pt>
                <c:pt idx="363">
                  <c:v>05/2048</c:v>
                </c:pt>
                <c:pt idx="364">
                  <c:v>06/2048</c:v>
                </c:pt>
                <c:pt idx="365">
                  <c:v>07/2048</c:v>
                </c:pt>
                <c:pt idx="366">
                  <c:v>08/2048</c:v>
                </c:pt>
                <c:pt idx="367">
                  <c:v>09/2048</c:v>
                </c:pt>
                <c:pt idx="368">
                  <c:v>10/2048</c:v>
                </c:pt>
                <c:pt idx="369">
                  <c:v>11/2048</c:v>
                </c:pt>
                <c:pt idx="370">
                  <c:v>12/2048</c:v>
                </c:pt>
                <c:pt idx="371">
                  <c:v>01/2049</c:v>
                </c:pt>
                <c:pt idx="372">
                  <c:v>02/2049</c:v>
                </c:pt>
                <c:pt idx="373">
                  <c:v>03/2049</c:v>
                </c:pt>
                <c:pt idx="374">
                  <c:v>04/2049</c:v>
                </c:pt>
                <c:pt idx="375">
                  <c:v>05/2049</c:v>
                </c:pt>
                <c:pt idx="376">
                  <c:v>06/2049</c:v>
                </c:pt>
                <c:pt idx="377">
                  <c:v>07/2049</c:v>
                </c:pt>
                <c:pt idx="378">
                  <c:v>08/2049</c:v>
                </c:pt>
                <c:pt idx="379">
                  <c:v>09/2049</c:v>
                </c:pt>
                <c:pt idx="380">
                  <c:v>10/2049</c:v>
                </c:pt>
                <c:pt idx="381">
                  <c:v>11/2049</c:v>
                </c:pt>
                <c:pt idx="382">
                  <c:v>12/2049</c:v>
                </c:pt>
                <c:pt idx="383">
                  <c:v>01/2050</c:v>
                </c:pt>
                <c:pt idx="384">
                  <c:v>02/2050</c:v>
                </c:pt>
                <c:pt idx="385">
                  <c:v>03/2050</c:v>
                </c:pt>
                <c:pt idx="386">
                  <c:v>04/2050</c:v>
                </c:pt>
                <c:pt idx="387">
                  <c:v>05/2050</c:v>
                </c:pt>
                <c:pt idx="388">
                  <c:v>06/2050</c:v>
                </c:pt>
                <c:pt idx="389">
                  <c:v>07/2050</c:v>
                </c:pt>
                <c:pt idx="390">
                  <c:v>08/2050</c:v>
                </c:pt>
                <c:pt idx="391">
                  <c:v>09/2050</c:v>
                </c:pt>
                <c:pt idx="392">
                  <c:v>10/2050</c:v>
                </c:pt>
                <c:pt idx="393">
                  <c:v>11/2050</c:v>
                </c:pt>
                <c:pt idx="394">
                  <c:v>12/2050</c:v>
                </c:pt>
                <c:pt idx="395">
                  <c:v>01/2051</c:v>
                </c:pt>
                <c:pt idx="396">
                  <c:v>02/2051</c:v>
                </c:pt>
                <c:pt idx="397">
                  <c:v>03/2051</c:v>
                </c:pt>
                <c:pt idx="398">
                  <c:v>04/2051</c:v>
                </c:pt>
                <c:pt idx="399">
                  <c:v>05/2051</c:v>
                </c:pt>
                <c:pt idx="400">
                  <c:v>06/2051</c:v>
                </c:pt>
                <c:pt idx="401">
                  <c:v>07/2051</c:v>
                </c:pt>
                <c:pt idx="402">
                  <c:v>08/2051</c:v>
                </c:pt>
                <c:pt idx="403">
                  <c:v>09/2051</c:v>
                </c:pt>
                <c:pt idx="404">
                  <c:v>10/2051</c:v>
                </c:pt>
                <c:pt idx="405">
                  <c:v>11/2051</c:v>
                </c:pt>
                <c:pt idx="406">
                  <c:v>12/2051</c:v>
                </c:pt>
                <c:pt idx="407">
                  <c:v>01/2052</c:v>
                </c:pt>
                <c:pt idx="408">
                  <c:v>02/2052</c:v>
                </c:pt>
                <c:pt idx="409">
                  <c:v>03/2052</c:v>
                </c:pt>
                <c:pt idx="410">
                  <c:v>04/2052</c:v>
                </c:pt>
                <c:pt idx="411">
                  <c:v>05/2052</c:v>
                </c:pt>
                <c:pt idx="412">
                  <c:v>06/2052</c:v>
                </c:pt>
                <c:pt idx="413">
                  <c:v>07/2052</c:v>
                </c:pt>
                <c:pt idx="414">
                  <c:v>08/2052</c:v>
                </c:pt>
                <c:pt idx="415">
                  <c:v>09/2052</c:v>
                </c:pt>
                <c:pt idx="416">
                  <c:v>10/2052</c:v>
                </c:pt>
                <c:pt idx="417">
                  <c:v>11/2052</c:v>
                </c:pt>
                <c:pt idx="418">
                  <c:v>12/2052</c:v>
                </c:pt>
                <c:pt idx="419">
                  <c:v>01/2053</c:v>
                </c:pt>
                <c:pt idx="420">
                  <c:v>02/2053</c:v>
                </c:pt>
                <c:pt idx="421">
                  <c:v>03/2053</c:v>
                </c:pt>
                <c:pt idx="422">
                  <c:v>04/2053</c:v>
                </c:pt>
                <c:pt idx="423">
                  <c:v>05/2053</c:v>
                </c:pt>
                <c:pt idx="424">
                  <c:v>06/2053</c:v>
                </c:pt>
                <c:pt idx="425">
                  <c:v>07/2053</c:v>
                </c:pt>
                <c:pt idx="426">
                  <c:v>08/2053</c:v>
                </c:pt>
                <c:pt idx="427">
                  <c:v>09/2053</c:v>
                </c:pt>
                <c:pt idx="428">
                  <c:v>10/2053</c:v>
                </c:pt>
                <c:pt idx="429">
                  <c:v>11/2053</c:v>
                </c:pt>
                <c:pt idx="430">
                  <c:v>12/2053</c:v>
                </c:pt>
                <c:pt idx="431">
                  <c:v>01/2054</c:v>
                </c:pt>
                <c:pt idx="432">
                  <c:v>02/2054</c:v>
                </c:pt>
                <c:pt idx="433">
                  <c:v>03/2054</c:v>
                </c:pt>
                <c:pt idx="434">
                  <c:v>04/2054</c:v>
                </c:pt>
                <c:pt idx="435">
                  <c:v>05/2054</c:v>
                </c:pt>
                <c:pt idx="436">
                  <c:v>06/2054</c:v>
                </c:pt>
                <c:pt idx="437">
                  <c:v>07/2054</c:v>
                </c:pt>
                <c:pt idx="438">
                  <c:v>08/2054</c:v>
                </c:pt>
                <c:pt idx="439">
                  <c:v>09/2054</c:v>
                </c:pt>
                <c:pt idx="440">
                  <c:v>10/2054</c:v>
                </c:pt>
                <c:pt idx="441">
                  <c:v>11/2054</c:v>
                </c:pt>
                <c:pt idx="442">
                  <c:v>12/2054</c:v>
                </c:pt>
                <c:pt idx="443">
                  <c:v>01/2055</c:v>
                </c:pt>
                <c:pt idx="444">
                  <c:v>02/2055</c:v>
                </c:pt>
                <c:pt idx="445">
                  <c:v>03/2055</c:v>
                </c:pt>
                <c:pt idx="446">
                  <c:v>04/2055</c:v>
                </c:pt>
                <c:pt idx="447">
                  <c:v>05/2055</c:v>
                </c:pt>
                <c:pt idx="448">
                  <c:v>06/2055</c:v>
                </c:pt>
                <c:pt idx="449">
                  <c:v>07/2055</c:v>
                </c:pt>
                <c:pt idx="450">
                  <c:v>08/2055</c:v>
                </c:pt>
                <c:pt idx="451">
                  <c:v>09/2055</c:v>
                </c:pt>
                <c:pt idx="452">
                  <c:v>10/2055</c:v>
                </c:pt>
                <c:pt idx="453">
                  <c:v>11/2055</c:v>
                </c:pt>
                <c:pt idx="454">
                  <c:v>12/2055</c:v>
                </c:pt>
                <c:pt idx="455">
                  <c:v>01/2056</c:v>
                </c:pt>
                <c:pt idx="456">
                  <c:v>02/2056</c:v>
                </c:pt>
                <c:pt idx="457">
                  <c:v>03/2056</c:v>
                </c:pt>
                <c:pt idx="458">
                  <c:v>04/2056</c:v>
                </c:pt>
                <c:pt idx="459">
                  <c:v>05/2056</c:v>
                </c:pt>
                <c:pt idx="460">
                  <c:v>06/2056</c:v>
                </c:pt>
                <c:pt idx="461">
                  <c:v>07/2056</c:v>
                </c:pt>
                <c:pt idx="462">
                  <c:v>08/2056</c:v>
                </c:pt>
                <c:pt idx="463">
                  <c:v>09/2056</c:v>
                </c:pt>
                <c:pt idx="464">
                  <c:v>10/2056</c:v>
                </c:pt>
                <c:pt idx="465">
                  <c:v>11/2056</c:v>
                </c:pt>
                <c:pt idx="466">
                  <c:v>12/2056</c:v>
                </c:pt>
                <c:pt idx="467">
                  <c:v>01/2057</c:v>
                </c:pt>
                <c:pt idx="468">
                  <c:v>02/2057</c:v>
                </c:pt>
                <c:pt idx="469">
                  <c:v>03/2057</c:v>
                </c:pt>
                <c:pt idx="470">
                  <c:v>04/2057</c:v>
                </c:pt>
                <c:pt idx="471">
                  <c:v>05/2057</c:v>
                </c:pt>
                <c:pt idx="472">
                  <c:v>06/2057</c:v>
                </c:pt>
                <c:pt idx="473">
                  <c:v>07/2057</c:v>
                </c:pt>
                <c:pt idx="474">
                  <c:v>08/2057</c:v>
                </c:pt>
                <c:pt idx="475">
                  <c:v>09/2057</c:v>
                </c:pt>
                <c:pt idx="476">
                  <c:v>10/2057</c:v>
                </c:pt>
                <c:pt idx="477">
                  <c:v>11/2057</c:v>
                </c:pt>
                <c:pt idx="478">
                  <c:v>12/2057</c:v>
                </c:pt>
                <c:pt idx="479">
                  <c:v>01/2058</c:v>
                </c:pt>
                <c:pt idx="480">
                  <c:v>02/2058</c:v>
                </c:pt>
                <c:pt idx="481">
                  <c:v>03/2058</c:v>
                </c:pt>
                <c:pt idx="482">
                  <c:v>04/2058</c:v>
                </c:pt>
                <c:pt idx="483">
                  <c:v>05/2058</c:v>
                </c:pt>
                <c:pt idx="484">
                  <c:v>06/2058</c:v>
                </c:pt>
                <c:pt idx="485">
                  <c:v>07/2058</c:v>
                </c:pt>
                <c:pt idx="486">
                  <c:v>08/2058</c:v>
                </c:pt>
                <c:pt idx="487">
                  <c:v>09/2058</c:v>
                </c:pt>
                <c:pt idx="488">
                  <c:v>10/2058</c:v>
                </c:pt>
                <c:pt idx="489">
                  <c:v>11/2058</c:v>
                </c:pt>
                <c:pt idx="490">
                  <c:v>12/2058</c:v>
                </c:pt>
                <c:pt idx="491">
                  <c:v>01/2059</c:v>
                </c:pt>
                <c:pt idx="492">
                  <c:v>02/2059</c:v>
                </c:pt>
                <c:pt idx="493">
                  <c:v>03/2059</c:v>
                </c:pt>
                <c:pt idx="494">
                  <c:v>04/2059</c:v>
                </c:pt>
                <c:pt idx="495">
                  <c:v>05/2059</c:v>
                </c:pt>
                <c:pt idx="496">
                  <c:v>06/2059</c:v>
                </c:pt>
                <c:pt idx="497">
                  <c:v>07/2059</c:v>
                </c:pt>
                <c:pt idx="498">
                  <c:v>08/2059</c:v>
                </c:pt>
                <c:pt idx="499">
                  <c:v>09/2059</c:v>
                </c:pt>
                <c:pt idx="500">
                  <c:v>10/2059</c:v>
                </c:pt>
                <c:pt idx="501">
                  <c:v>11/2059</c:v>
                </c:pt>
                <c:pt idx="502">
                  <c:v>12/2059</c:v>
                </c:pt>
                <c:pt idx="503">
                  <c:v>01/2060</c:v>
                </c:pt>
                <c:pt idx="504">
                  <c:v>02/2060</c:v>
                </c:pt>
                <c:pt idx="505">
                  <c:v>03/2060</c:v>
                </c:pt>
                <c:pt idx="506">
                  <c:v>04/2060</c:v>
                </c:pt>
                <c:pt idx="507">
                  <c:v>05/2060</c:v>
                </c:pt>
                <c:pt idx="508">
                  <c:v>06/2060</c:v>
                </c:pt>
                <c:pt idx="509">
                  <c:v>07/2060</c:v>
                </c:pt>
                <c:pt idx="510">
                  <c:v>08/2060</c:v>
                </c:pt>
                <c:pt idx="511">
                  <c:v>09/2060</c:v>
                </c:pt>
                <c:pt idx="512">
                  <c:v>10/2060</c:v>
                </c:pt>
                <c:pt idx="513">
                  <c:v>11/2060</c:v>
                </c:pt>
                <c:pt idx="514">
                  <c:v>12/2060</c:v>
                </c:pt>
                <c:pt idx="515">
                  <c:v>01/2061</c:v>
                </c:pt>
                <c:pt idx="516">
                  <c:v>02/2061</c:v>
                </c:pt>
                <c:pt idx="517">
                  <c:v>03/2061</c:v>
                </c:pt>
                <c:pt idx="518">
                  <c:v>04/2061</c:v>
                </c:pt>
                <c:pt idx="519">
                  <c:v>05/2061</c:v>
                </c:pt>
                <c:pt idx="520">
                  <c:v>06/2061</c:v>
                </c:pt>
                <c:pt idx="521">
                  <c:v>07/2061</c:v>
                </c:pt>
                <c:pt idx="522">
                  <c:v>08/2061</c:v>
                </c:pt>
                <c:pt idx="523">
                  <c:v>09/2061</c:v>
                </c:pt>
                <c:pt idx="524">
                  <c:v>10/2061</c:v>
                </c:pt>
                <c:pt idx="525">
                  <c:v>11/2061</c:v>
                </c:pt>
                <c:pt idx="526">
                  <c:v>12/2061</c:v>
                </c:pt>
                <c:pt idx="527">
                  <c:v>01/2062</c:v>
                </c:pt>
                <c:pt idx="528">
                  <c:v>02/2062</c:v>
                </c:pt>
                <c:pt idx="529">
                  <c:v>03/2062</c:v>
                </c:pt>
                <c:pt idx="530">
                  <c:v>04/2062</c:v>
                </c:pt>
                <c:pt idx="531">
                  <c:v>05/2062</c:v>
                </c:pt>
                <c:pt idx="532">
                  <c:v>06/2062</c:v>
                </c:pt>
                <c:pt idx="533">
                  <c:v>07/2062</c:v>
                </c:pt>
                <c:pt idx="534">
                  <c:v>08/2062</c:v>
                </c:pt>
                <c:pt idx="535">
                  <c:v>09/2062</c:v>
                </c:pt>
                <c:pt idx="536">
                  <c:v>10/2062</c:v>
                </c:pt>
                <c:pt idx="537">
                  <c:v>11/2062</c:v>
                </c:pt>
                <c:pt idx="538">
                  <c:v>12/2062</c:v>
                </c:pt>
                <c:pt idx="539">
                  <c:v>01/2063</c:v>
                </c:pt>
                <c:pt idx="540">
                  <c:v>02/2063</c:v>
                </c:pt>
                <c:pt idx="541">
                  <c:v>03/2063</c:v>
                </c:pt>
                <c:pt idx="542">
                  <c:v>04/2063</c:v>
                </c:pt>
                <c:pt idx="543">
                  <c:v>05/2063</c:v>
                </c:pt>
                <c:pt idx="544">
                  <c:v>06/2063</c:v>
                </c:pt>
                <c:pt idx="545">
                  <c:v>07/2063</c:v>
                </c:pt>
                <c:pt idx="546">
                  <c:v>08/2063</c:v>
                </c:pt>
                <c:pt idx="547">
                  <c:v>09/2063</c:v>
                </c:pt>
                <c:pt idx="548">
                  <c:v>10/2063</c:v>
                </c:pt>
                <c:pt idx="549">
                  <c:v>11/2063</c:v>
                </c:pt>
                <c:pt idx="550">
                  <c:v>12/2063</c:v>
                </c:pt>
                <c:pt idx="551">
                  <c:v>01/2064</c:v>
                </c:pt>
                <c:pt idx="552">
                  <c:v>02/2064</c:v>
                </c:pt>
                <c:pt idx="553">
                  <c:v>03/2064</c:v>
                </c:pt>
                <c:pt idx="554">
                  <c:v>04/2064</c:v>
                </c:pt>
                <c:pt idx="555">
                  <c:v>05/2064</c:v>
                </c:pt>
                <c:pt idx="556">
                  <c:v>06/2064</c:v>
                </c:pt>
                <c:pt idx="557">
                  <c:v>07/2064</c:v>
                </c:pt>
                <c:pt idx="558">
                  <c:v>08/2064</c:v>
                </c:pt>
                <c:pt idx="559">
                  <c:v>09/2064</c:v>
                </c:pt>
                <c:pt idx="560">
                  <c:v>10/2064</c:v>
                </c:pt>
                <c:pt idx="561">
                  <c:v>11/2064</c:v>
                </c:pt>
                <c:pt idx="562">
                  <c:v>12/2064</c:v>
                </c:pt>
                <c:pt idx="563">
                  <c:v>01/2065</c:v>
                </c:pt>
                <c:pt idx="564">
                  <c:v>02/2065</c:v>
                </c:pt>
                <c:pt idx="565">
                  <c:v>03/2065</c:v>
                </c:pt>
                <c:pt idx="566">
                  <c:v>04/2065</c:v>
                </c:pt>
                <c:pt idx="567">
                  <c:v>05/2065</c:v>
                </c:pt>
                <c:pt idx="568">
                  <c:v>06/2065</c:v>
                </c:pt>
                <c:pt idx="569">
                  <c:v>07/2065</c:v>
                </c:pt>
                <c:pt idx="570">
                  <c:v>08/2065</c:v>
                </c:pt>
                <c:pt idx="571">
                  <c:v>09/2065</c:v>
                </c:pt>
                <c:pt idx="572">
                  <c:v>10/2065</c:v>
                </c:pt>
                <c:pt idx="573">
                  <c:v>11/2065</c:v>
                </c:pt>
                <c:pt idx="574">
                  <c:v>12/2065</c:v>
                </c:pt>
                <c:pt idx="575">
                  <c:v>01/2066</c:v>
                </c:pt>
                <c:pt idx="576">
                  <c:v>02/2066</c:v>
                </c:pt>
                <c:pt idx="577">
                  <c:v>03/2066</c:v>
                </c:pt>
                <c:pt idx="578">
                  <c:v>04/2066</c:v>
                </c:pt>
                <c:pt idx="579">
                  <c:v>05/2066</c:v>
                </c:pt>
                <c:pt idx="580">
                  <c:v>06/2066</c:v>
                </c:pt>
                <c:pt idx="581">
                  <c:v>07/2066</c:v>
                </c:pt>
                <c:pt idx="582">
                  <c:v>08/2066</c:v>
                </c:pt>
                <c:pt idx="583">
                  <c:v>09/2066</c:v>
                </c:pt>
                <c:pt idx="584">
                  <c:v>10/2066</c:v>
                </c:pt>
                <c:pt idx="585">
                  <c:v>11/2066</c:v>
                </c:pt>
                <c:pt idx="586">
                  <c:v>12/2066</c:v>
                </c:pt>
                <c:pt idx="587">
                  <c:v>01/2067</c:v>
                </c:pt>
                <c:pt idx="588">
                  <c:v>02/2067</c:v>
                </c:pt>
                <c:pt idx="589">
                  <c:v>03/2067</c:v>
                </c:pt>
                <c:pt idx="590">
                  <c:v>04/2067</c:v>
                </c:pt>
                <c:pt idx="591">
                  <c:v>05/2067</c:v>
                </c:pt>
                <c:pt idx="592">
                  <c:v>06/2067</c:v>
                </c:pt>
                <c:pt idx="593">
                  <c:v>07/2067</c:v>
                </c:pt>
                <c:pt idx="594">
                  <c:v>08/2067</c:v>
                </c:pt>
                <c:pt idx="595">
                  <c:v>09/2067</c:v>
                </c:pt>
                <c:pt idx="596">
                  <c:v>10/2067</c:v>
                </c:pt>
                <c:pt idx="597">
                  <c:v>11/2067</c:v>
                </c:pt>
                <c:pt idx="598">
                  <c:v>12/2067</c:v>
                </c:pt>
                <c:pt idx="599">
                  <c:v>01/2068</c:v>
                </c:pt>
                <c:pt idx="600">
                  <c:v>02/2068</c:v>
                </c:pt>
                <c:pt idx="601">
                  <c:v>03/2068</c:v>
                </c:pt>
                <c:pt idx="602">
                  <c:v>04/2068</c:v>
                </c:pt>
                <c:pt idx="603">
                  <c:v>05/2068</c:v>
                </c:pt>
                <c:pt idx="604">
                  <c:v>06/2068</c:v>
                </c:pt>
                <c:pt idx="605">
                  <c:v>07/2068</c:v>
                </c:pt>
                <c:pt idx="606">
                  <c:v>08/2068</c:v>
                </c:pt>
                <c:pt idx="607">
                  <c:v>09/2068</c:v>
                </c:pt>
                <c:pt idx="608">
                  <c:v>10/2068</c:v>
                </c:pt>
                <c:pt idx="609">
                  <c:v>11/2068</c:v>
                </c:pt>
                <c:pt idx="610">
                  <c:v>12/2068</c:v>
                </c:pt>
                <c:pt idx="611">
                  <c:v>01/2069</c:v>
                </c:pt>
                <c:pt idx="612">
                  <c:v>02/2069</c:v>
                </c:pt>
                <c:pt idx="613">
                  <c:v>03/2069</c:v>
                </c:pt>
                <c:pt idx="614">
                  <c:v>04/2069</c:v>
                </c:pt>
                <c:pt idx="615">
                  <c:v>05/2069</c:v>
                </c:pt>
                <c:pt idx="616">
                  <c:v>06/2069</c:v>
                </c:pt>
                <c:pt idx="617">
                  <c:v>07/2069</c:v>
                </c:pt>
                <c:pt idx="618">
                  <c:v>08/2069</c:v>
                </c:pt>
                <c:pt idx="619">
                  <c:v>09/2069</c:v>
                </c:pt>
                <c:pt idx="620">
                  <c:v>10/2069</c:v>
                </c:pt>
                <c:pt idx="621">
                  <c:v>11/2069</c:v>
                </c:pt>
                <c:pt idx="622">
                  <c:v>12/2069</c:v>
                </c:pt>
                <c:pt idx="623">
                  <c:v>01/2070</c:v>
                </c:pt>
                <c:pt idx="624">
                  <c:v>02/2070</c:v>
                </c:pt>
                <c:pt idx="625">
                  <c:v>03/2070</c:v>
                </c:pt>
                <c:pt idx="626">
                  <c:v>04/2070</c:v>
                </c:pt>
                <c:pt idx="627">
                  <c:v>05/2070</c:v>
                </c:pt>
                <c:pt idx="628">
                  <c:v>06/2070</c:v>
                </c:pt>
                <c:pt idx="629">
                  <c:v>07/2070</c:v>
                </c:pt>
                <c:pt idx="630">
                  <c:v>08/2070</c:v>
                </c:pt>
                <c:pt idx="631">
                  <c:v>09/2070</c:v>
                </c:pt>
                <c:pt idx="632">
                  <c:v>10/2070</c:v>
                </c:pt>
                <c:pt idx="633">
                  <c:v>11/2070</c:v>
                </c:pt>
                <c:pt idx="634">
                  <c:v>12/2070</c:v>
                </c:pt>
                <c:pt idx="635">
                  <c:v>01/2071</c:v>
                </c:pt>
                <c:pt idx="636">
                  <c:v>02/2071</c:v>
                </c:pt>
                <c:pt idx="637">
                  <c:v>03/2071</c:v>
                </c:pt>
                <c:pt idx="638">
                  <c:v>04/2071</c:v>
                </c:pt>
                <c:pt idx="639">
                  <c:v>05/2071</c:v>
                </c:pt>
                <c:pt idx="640">
                  <c:v>06/2071</c:v>
                </c:pt>
                <c:pt idx="641">
                  <c:v>07/2071</c:v>
                </c:pt>
                <c:pt idx="642">
                  <c:v>08/2071</c:v>
                </c:pt>
                <c:pt idx="643">
                  <c:v>09/2071</c:v>
                </c:pt>
                <c:pt idx="644">
                  <c:v>10/2071</c:v>
                </c:pt>
                <c:pt idx="645">
                  <c:v>11/2071</c:v>
                </c:pt>
                <c:pt idx="646">
                  <c:v>12/2071</c:v>
                </c:pt>
                <c:pt idx="647">
                  <c:v>01/2072</c:v>
                </c:pt>
                <c:pt idx="648">
                  <c:v>02/2072</c:v>
                </c:pt>
                <c:pt idx="649">
                  <c:v>03/2072</c:v>
                </c:pt>
                <c:pt idx="650">
                  <c:v>04/2072</c:v>
                </c:pt>
                <c:pt idx="651">
                  <c:v>05/2072</c:v>
                </c:pt>
                <c:pt idx="652">
                  <c:v>06/2072</c:v>
                </c:pt>
                <c:pt idx="653">
                  <c:v>07/2072</c:v>
                </c:pt>
                <c:pt idx="654">
                  <c:v>08/2072</c:v>
                </c:pt>
                <c:pt idx="655">
                  <c:v>09/2072</c:v>
                </c:pt>
                <c:pt idx="656">
                  <c:v>10/2072</c:v>
                </c:pt>
                <c:pt idx="657">
                  <c:v>11/2072</c:v>
                </c:pt>
                <c:pt idx="658">
                  <c:v>12/2072</c:v>
                </c:pt>
                <c:pt idx="659">
                  <c:v>01/2073</c:v>
                </c:pt>
                <c:pt idx="660">
                  <c:v>02/2073</c:v>
                </c:pt>
                <c:pt idx="661">
                  <c:v>03/2073</c:v>
                </c:pt>
                <c:pt idx="662">
                  <c:v>04/2073</c:v>
                </c:pt>
                <c:pt idx="663">
                  <c:v>05/2073</c:v>
                </c:pt>
                <c:pt idx="664">
                  <c:v>06/2073</c:v>
                </c:pt>
                <c:pt idx="665">
                  <c:v>07/2073</c:v>
                </c:pt>
                <c:pt idx="666">
                  <c:v>08/2073</c:v>
                </c:pt>
                <c:pt idx="667">
                  <c:v>09/2073</c:v>
                </c:pt>
                <c:pt idx="668">
                  <c:v>10/2073</c:v>
                </c:pt>
                <c:pt idx="669">
                  <c:v>11/2073</c:v>
                </c:pt>
                <c:pt idx="670">
                  <c:v>12/2073</c:v>
                </c:pt>
                <c:pt idx="671">
                  <c:v>01/2074</c:v>
                </c:pt>
                <c:pt idx="672">
                  <c:v>02/2074</c:v>
                </c:pt>
                <c:pt idx="673">
                  <c:v>03/2074</c:v>
                </c:pt>
                <c:pt idx="674">
                  <c:v>04/2074</c:v>
                </c:pt>
                <c:pt idx="675">
                  <c:v>05/2074</c:v>
                </c:pt>
                <c:pt idx="676">
                  <c:v>06/2074</c:v>
                </c:pt>
                <c:pt idx="677">
                  <c:v>07/2074</c:v>
                </c:pt>
                <c:pt idx="678">
                  <c:v>08/2074</c:v>
                </c:pt>
                <c:pt idx="679">
                  <c:v>09/2074</c:v>
                </c:pt>
                <c:pt idx="680">
                  <c:v>10/2074</c:v>
                </c:pt>
                <c:pt idx="681">
                  <c:v>11/2074</c:v>
                </c:pt>
                <c:pt idx="682">
                  <c:v>12/2074</c:v>
                </c:pt>
                <c:pt idx="683">
                  <c:v>01/2075</c:v>
                </c:pt>
                <c:pt idx="684">
                  <c:v>02/2075</c:v>
                </c:pt>
                <c:pt idx="685">
                  <c:v>03/2075</c:v>
                </c:pt>
                <c:pt idx="686">
                  <c:v>04/2075</c:v>
                </c:pt>
                <c:pt idx="687">
                  <c:v>05/2075</c:v>
                </c:pt>
                <c:pt idx="688">
                  <c:v>06/2075</c:v>
                </c:pt>
                <c:pt idx="689">
                  <c:v>07/2075</c:v>
                </c:pt>
                <c:pt idx="690">
                  <c:v>08/2075</c:v>
                </c:pt>
                <c:pt idx="691">
                  <c:v>09/2075</c:v>
                </c:pt>
                <c:pt idx="692">
                  <c:v>10/2075</c:v>
                </c:pt>
                <c:pt idx="693">
                  <c:v>11/2075</c:v>
                </c:pt>
                <c:pt idx="694">
                  <c:v>12/2075</c:v>
                </c:pt>
                <c:pt idx="695">
                  <c:v>01/2076</c:v>
                </c:pt>
                <c:pt idx="696">
                  <c:v>02/2076</c:v>
                </c:pt>
                <c:pt idx="697">
                  <c:v>03/2076</c:v>
                </c:pt>
                <c:pt idx="698">
                  <c:v>04/2076</c:v>
                </c:pt>
                <c:pt idx="699">
                  <c:v>05/2076</c:v>
                </c:pt>
                <c:pt idx="700">
                  <c:v>06/2076</c:v>
                </c:pt>
                <c:pt idx="701">
                  <c:v>07/2076</c:v>
                </c:pt>
                <c:pt idx="702">
                  <c:v>08/2076</c:v>
                </c:pt>
                <c:pt idx="703">
                  <c:v>09/2076</c:v>
                </c:pt>
                <c:pt idx="704">
                  <c:v>10/2076</c:v>
                </c:pt>
                <c:pt idx="705">
                  <c:v>11/2076</c:v>
                </c:pt>
                <c:pt idx="706">
                  <c:v>12/2076</c:v>
                </c:pt>
                <c:pt idx="707">
                  <c:v>01/2077</c:v>
                </c:pt>
                <c:pt idx="708">
                  <c:v>02/2077</c:v>
                </c:pt>
                <c:pt idx="709">
                  <c:v>03/2077</c:v>
                </c:pt>
                <c:pt idx="710">
                  <c:v>04/2077</c:v>
                </c:pt>
                <c:pt idx="711">
                  <c:v>05/2077</c:v>
                </c:pt>
                <c:pt idx="712">
                  <c:v>06/2077</c:v>
                </c:pt>
                <c:pt idx="713">
                  <c:v>07/2077</c:v>
                </c:pt>
                <c:pt idx="714">
                  <c:v>08/2077</c:v>
                </c:pt>
                <c:pt idx="715">
                  <c:v>09/2077</c:v>
                </c:pt>
                <c:pt idx="716">
                  <c:v>10/2077</c:v>
                </c:pt>
                <c:pt idx="717">
                  <c:v>11/2077</c:v>
                </c:pt>
                <c:pt idx="718">
                  <c:v>12/2077</c:v>
                </c:pt>
                <c:pt idx="719">
                  <c:v>01/2078</c:v>
                </c:pt>
                <c:pt idx="720">
                  <c:v>02/2078</c:v>
                </c:pt>
                <c:pt idx="721">
                  <c:v>03/2078</c:v>
                </c:pt>
                <c:pt idx="722">
                  <c:v>04/2078</c:v>
                </c:pt>
                <c:pt idx="723">
                  <c:v>05/2078</c:v>
                </c:pt>
                <c:pt idx="724">
                  <c:v>06/2078</c:v>
                </c:pt>
                <c:pt idx="725">
                  <c:v>07/2078</c:v>
                </c:pt>
                <c:pt idx="726">
                  <c:v>08/2078</c:v>
                </c:pt>
                <c:pt idx="727">
                  <c:v>09/2078</c:v>
                </c:pt>
                <c:pt idx="728">
                  <c:v>10/2078</c:v>
                </c:pt>
                <c:pt idx="729">
                  <c:v>11/2078</c:v>
                </c:pt>
                <c:pt idx="730">
                  <c:v>12/2078</c:v>
                </c:pt>
                <c:pt idx="731">
                  <c:v>01/2079</c:v>
                </c:pt>
                <c:pt idx="732">
                  <c:v>02/2079</c:v>
                </c:pt>
                <c:pt idx="733">
                  <c:v>03/2079</c:v>
                </c:pt>
                <c:pt idx="734">
                  <c:v>04/2079</c:v>
                </c:pt>
                <c:pt idx="735">
                  <c:v>05/2079</c:v>
                </c:pt>
                <c:pt idx="736">
                  <c:v>06/2079</c:v>
                </c:pt>
                <c:pt idx="737">
                  <c:v>07/2079</c:v>
                </c:pt>
                <c:pt idx="738">
                  <c:v>08/2079</c:v>
                </c:pt>
                <c:pt idx="739">
                  <c:v>09/2079</c:v>
                </c:pt>
                <c:pt idx="740">
                  <c:v>10/2079</c:v>
                </c:pt>
                <c:pt idx="741">
                  <c:v>11/2079</c:v>
                </c:pt>
                <c:pt idx="742">
                  <c:v>12/2079</c:v>
                </c:pt>
                <c:pt idx="743">
                  <c:v>01/2080</c:v>
                </c:pt>
                <c:pt idx="744">
                  <c:v>02/2080</c:v>
                </c:pt>
                <c:pt idx="745">
                  <c:v>03/2080</c:v>
                </c:pt>
                <c:pt idx="746">
                  <c:v>04/2080</c:v>
                </c:pt>
                <c:pt idx="747">
                  <c:v>05/2080</c:v>
                </c:pt>
                <c:pt idx="748">
                  <c:v>06/2080</c:v>
                </c:pt>
                <c:pt idx="749">
                  <c:v>07/2080</c:v>
                </c:pt>
                <c:pt idx="750">
                  <c:v>08/2080</c:v>
                </c:pt>
                <c:pt idx="751">
                  <c:v>09/2080</c:v>
                </c:pt>
                <c:pt idx="752">
                  <c:v>10/2080</c:v>
                </c:pt>
                <c:pt idx="753">
                  <c:v>11/2080</c:v>
                </c:pt>
                <c:pt idx="754">
                  <c:v>12/2080</c:v>
                </c:pt>
              </c:strCache>
            </c:strRef>
          </c:cat>
          <c:val>
            <c:numRef>
              <c:f>'€€€'!$C$107:$C$861</c:f>
              <c:numCache>
                <c:formatCode>_-* #\ ##0\ [$€-40B]_-;\-* #\ ##0\ [$€-40B]_-;_-* "-"??\ [$€-40B]_-;_-@_-</c:formatCode>
                <c:ptCount val="755"/>
                <c:pt idx="0">
                  <c:v>20485.96</c:v>
                </c:pt>
                <c:pt idx="1">
                  <c:v>20966.05</c:v>
                </c:pt>
                <c:pt idx="2">
                  <c:v>23597.43</c:v>
                </c:pt>
                <c:pt idx="3">
                  <c:v>24802.76</c:v>
                </c:pt>
                <c:pt idx="4">
                  <c:v>26403.82</c:v>
                </c:pt>
                <c:pt idx="5">
                  <c:v>28462.41</c:v>
                </c:pt>
                <c:pt idx="6">
                  <c:v>29797.19</c:v>
                </c:pt>
                <c:pt idx="7">
                  <c:v>31713.95</c:v>
                </c:pt>
                <c:pt idx="8">
                  <c:v>30331.53</c:v>
                </c:pt>
                <c:pt idx="9">
                  <c:v>31761.1</c:v>
                </c:pt>
                <c:pt idx="10">
                  <c:v>32162.720000000001</c:v>
                </c:pt>
                <c:pt idx="11">
                  <c:v>35185.269999999997</c:v>
                </c:pt>
                <c:pt idx="12">
                  <c:v>37045.93</c:v>
                </c:pt>
                <c:pt idx="13">
                  <c:v>43809.16</c:v>
                </c:pt>
                <c:pt idx="14">
                  <c:v>46396.83</c:v>
                </c:pt>
                <c:pt idx="15">
                  <c:v>46485.37</c:v>
                </c:pt>
                <c:pt idx="16">
                  <c:v>49856.72</c:v>
                </c:pt>
                <c:pt idx="17">
                  <c:v>51135.27</c:v>
                </c:pt>
                <c:pt idx="18">
                  <c:v>51979.7</c:v>
                </c:pt>
                <c:pt idx="19">
                  <c:v>55273.9</c:v>
                </c:pt>
                <c:pt idx="20">
                  <c:v>56386.18</c:v>
                </c:pt>
                <c:pt idx="21">
                  <c:v>58220.9</c:v>
                </c:pt>
                <c:pt idx="22">
                  <c:v>60696.93</c:v>
                </c:pt>
                <c:pt idx="23">
                  <c:v>61788.84</c:v>
                </c:pt>
                <c:pt idx="24">
                  <c:v>60978.52</c:v>
                </c:pt>
                <c:pt idx="25">
                  <c:v>52145.13</c:v>
                </c:pt>
                <c:pt idx="26">
                  <c:v>51778</c:v>
                </c:pt>
                <c:pt idx="27">
                  <c:v>63533.93</c:v>
                </c:pt>
                <c:pt idx="28">
                  <c:v>66773.740000000005</c:v>
                </c:pt>
                <c:pt idx="29">
                  <c:v>66407.45</c:v>
                </c:pt>
                <c:pt idx="30">
                  <c:v>74218.16</c:v>
                </c:pt>
                <c:pt idx="31">
                  <c:v>76145.67</c:v>
                </c:pt>
                <c:pt idx="32">
                  <c:v>80367.12</c:v>
                </c:pt>
                <c:pt idx="33">
                  <c:v>87439.26</c:v>
                </c:pt>
                <c:pt idx="34">
                  <c:v>91156.41</c:v>
                </c:pt>
                <c:pt idx="35">
                  <c:v>94827.82</c:v>
                </c:pt>
                <c:pt idx="36">
                  <c:v>97290.74</c:v>
                </c:pt>
                <c:pt idx="37">
                  <c:v>102906</c:v>
                </c:pt>
                <c:pt idx="38">
                  <c:v>106402</c:v>
                </c:pt>
                <c:pt idx="39">
                  <c:v>110046.74</c:v>
                </c:pt>
                <c:pt idx="40">
                  <c:v>114859.56</c:v>
                </c:pt>
                <c:pt idx="41">
                  <c:v>117178.64</c:v>
                </c:pt>
                <c:pt idx="42">
                  <c:v>119154.11</c:v>
                </c:pt>
                <c:pt idx="43">
                  <c:v>119883.79</c:v>
                </c:pt>
                <c:pt idx="44">
                  <c:v>124948.97</c:v>
                </c:pt>
                <c:pt idx="45">
                  <c:v>124526.48</c:v>
                </c:pt>
                <c:pt idx="46">
                  <c:v>130708.9</c:v>
                </c:pt>
                <c:pt idx="47">
                  <c:v>124777.77</c:v>
                </c:pt>
                <c:pt idx="48">
                  <c:v>119373.12</c:v>
                </c:pt>
                <c:pt idx="49">
                  <c:v>127290.35</c:v>
                </c:pt>
                <c:pt idx="50">
                  <c:v>124549.49</c:v>
                </c:pt>
                <c:pt idx="51">
                  <c:v>124414.68</c:v>
                </c:pt>
                <c:pt idx="52">
                  <c:v>119546.49</c:v>
                </c:pt>
                <c:pt idx="53">
                  <c:v>131959.26</c:v>
                </c:pt>
                <c:pt idx="54">
                  <c:v>129569.96</c:v>
                </c:pt>
                <c:pt idx="55">
                  <c:v>117269.19</c:v>
                </c:pt>
                <c:pt idx="56">
                  <c:v>125591.09</c:v>
                </c:pt>
                <c:pt idx="57">
                  <c:v>134699.07</c:v>
                </c:pt>
                <c:pt idx="58">
                  <c:v>127785.23</c:v>
                </c:pt>
                <c:pt idx="59">
                  <c:v>135037.37</c:v>
                </c:pt>
                <c:pt idx="60">
                  <c:v>138442.98000000001</c:v>
                </c:pt>
                <c:pt idx="61">
                  <c:v>135762.28</c:v>
                </c:pt>
                <c:pt idx="62">
                  <c:v>140027.43</c:v>
                </c:pt>
                <c:pt idx="63">
                  <c:v>141504.28</c:v>
                </c:pt>
                <c:pt idx="64">
                  <c:v>146328.99</c:v>
                </c:pt>
                <c:pt idx="65">
                  <c:v>151079.49</c:v>
                </c:pt>
                <c:pt idx="66">
                  <c:v>149827.76999999999</c:v>
                </c:pt>
                <c:pt idx="67">
                  <c:v>150265.37</c:v>
                </c:pt>
                <c:pt idx="68">
                  <c:v>151524</c:v>
                </c:pt>
                <c:pt idx="69">
                  <c:v>158561.71</c:v>
                </c:pt>
                <c:pt idx="70">
                  <c:v>171835.65</c:v>
                </c:pt>
                <c:pt idx="71">
                  <c:v>174818.54</c:v>
                </c:pt>
                <c:pt idx="72">
                  <c:v>181376.65</c:v>
                </c:pt>
                <c:pt idx="73">
                  <c:v>188758</c:v>
                </c:pt>
                <c:pt idx="74">
                  <c:v>189753.88</c:v>
                </c:pt>
                <c:pt idx="75">
                  <c:v>199177.49</c:v>
                </c:pt>
                <c:pt idx="76">
                  <c:v>203964.38</c:v>
                </c:pt>
                <c:pt idx="77">
                  <c:v>200844.42</c:v>
                </c:pt>
                <c:pt idx="78">
                  <c:v>238268.28</c:v>
                </c:pt>
                <c:pt idx="79">
                  <c:v>243728.29</c:v>
                </c:pt>
                <c:pt idx="80">
                  <c:v>240712.81</c:v>
                </c:pt>
                <c:pt idx="81">
                  <c:v>248357.24</c:v>
                </c:pt>
                <c:pt idx="82">
                  <c:v>248537.52000000002</c:v>
                </c:pt>
                <c:pt idx="83">
                  <c:v>262881.69</c:v>
                </c:pt>
                <c:pt idx="84">
                  <c:v>266894.24</c:v>
                </c:pt>
                <c:pt idx="85">
                  <c:v>256708.65</c:v>
                </c:pt>
                <c:pt idx="86">
                  <c:v>253274.18</c:v>
                </c:pt>
                <c:pt idx="87">
                  <c:v>266015.42</c:v>
                </c:pt>
                <c:pt idx="88">
                  <c:v>269858.74</c:v>
                </c:pt>
                <c:pt idx="89">
                  <c:v>283123.05</c:v>
                </c:pt>
                <c:pt idx="90">
                  <c:v>285237.49</c:v>
                </c:pt>
                <c:pt idx="91">
                  <c:v>291460.34999999998</c:v>
                </c:pt>
                <c:pt idx="92">
                  <c:v>308651.24</c:v>
                </c:pt>
                <c:pt idx="93">
                  <c:v>309140.64</c:v>
                </c:pt>
                <c:pt idx="94">
                  <c:v>312011.53000000003</c:v>
                </c:pt>
                <c:pt idx="95">
                  <c:v>323462.17</c:v>
                </c:pt>
                <c:pt idx="96">
                  <c:v>334805</c:v>
                </c:pt>
                <c:pt idx="97">
                  <c:v>325619</c:v>
                </c:pt>
                <c:pt idx="98">
                  <c:v>342808.99</c:v>
                </c:pt>
                <c:pt idx="99">
                  <c:v>362385</c:v>
                </c:pt>
                <c:pt idx="100">
                  <c:v>363012</c:v>
                </c:pt>
                <c:pt idx="101">
                  <c:v>368618</c:v>
                </c:pt>
                <c:pt idx="102">
                  <c:v>382998.7</c:v>
                </c:pt>
                <c:pt idx="103">
                  <c:v>382704.6</c:v>
                </c:pt>
                <c:pt idx="104">
                  <c:v>385434.42079999996</c:v>
                </c:pt>
                <c:pt idx="105">
                  <c:v>388165.87293333327</c:v>
                </c:pt>
                <c:pt idx="106">
                  <c:v>390906.89469999995</c:v>
                </c:pt>
                <c:pt idx="107">
                  <c:v>393410.90910930227</c:v>
                </c:pt>
                <c:pt idx="108">
                  <c:v>395952.73295193794</c:v>
                </c:pt>
                <c:pt idx="109">
                  <c:v>398463.93679457362</c:v>
                </c:pt>
                <c:pt idx="110">
                  <c:v>401032.44060387596</c:v>
                </c:pt>
                <c:pt idx="111">
                  <c:v>403666.19777984498</c:v>
                </c:pt>
                <c:pt idx="112">
                  <c:v>406302.04495581397</c:v>
                </c:pt>
                <c:pt idx="113">
                  <c:v>408956.57879844966</c:v>
                </c:pt>
                <c:pt idx="114">
                  <c:v>411659.048307752</c:v>
                </c:pt>
                <c:pt idx="115">
                  <c:v>414360.53748372098</c:v>
                </c:pt>
                <c:pt idx="116">
                  <c:v>417071.12606235663</c:v>
                </c:pt>
                <c:pt idx="117">
                  <c:v>419790.81948143675</c:v>
                </c:pt>
                <c:pt idx="118">
                  <c:v>422519.64963973907</c:v>
                </c:pt>
                <c:pt idx="119">
                  <c:v>425176.3633538243</c:v>
                </c:pt>
                <c:pt idx="120">
                  <c:v>427841.54981405166</c:v>
                </c:pt>
                <c:pt idx="121">
                  <c:v>430515.1069537545</c:v>
                </c:pt>
                <c:pt idx="122">
                  <c:v>433197.22577282164</c:v>
                </c:pt>
                <c:pt idx="123">
                  <c:v>435888.12378247536</c:v>
                </c:pt>
                <c:pt idx="124">
                  <c:v>438587.80794938235</c:v>
                </c:pt>
                <c:pt idx="125">
                  <c:v>441296.34056243143</c:v>
                </c:pt>
                <c:pt idx="126">
                  <c:v>444013.88140717818</c:v>
                </c:pt>
                <c:pt idx="127">
                  <c:v>446740.42721584486</c:v>
                </c:pt>
                <c:pt idx="128">
                  <c:v>449476.00831977365</c:v>
                </c:pt>
                <c:pt idx="129">
                  <c:v>452220.65506843268</c:v>
                </c:pt>
                <c:pt idx="130">
                  <c:v>454974.39791761938</c:v>
                </c:pt>
                <c:pt idx="131">
                  <c:v>457656.5333202717</c:v>
                </c:pt>
                <c:pt idx="132">
                  <c:v>460347.55267779139</c:v>
                </c:pt>
                <c:pt idx="133">
                  <c:v>463047.48389244347</c:v>
                </c:pt>
                <c:pt idx="134">
                  <c:v>465756.35550315911</c:v>
                </c:pt>
                <c:pt idx="135">
                  <c:v>468474.19677390688</c:v>
                </c:pt>
                <c:pt idx="136">
                  <c:v>471201.03699187771</c:v>
                </c:pt>
                <c:pt idx="137">
                  <c:v>473936.90565189201</c:v>
                </c:pt>
                <c:pt idx="138">
                  <c:v>476681.83278138883</c:v>
                </c:pt>
                <c:pt idx="139">
                  <c:v>479435.84839691455</c:v>
                </c:pt>
                <c:pt idx="140">
                  <c:v>482198.98261612002</c:v>
                </c:pt>
                <c:pt idx="141">
                  <c:v>484971.26565782103</c:v>
                </c:pt>
                <c:pt idx="142">
                  <c:v>487752.72784235264</c:v>
                </c:pt>
                <c:pt idx="143">
                  <c:v>490462.66731931164</c:v>
                </c:pt>
                <c:pt idx="144">
                  <c:v>493181.57686079573</c:v>
                </c:pt>
                <c:pt idx="145">
                  <c:v>495909.4861729953</c:v>
                </c:pt>
                <c:pt idx="146">
                  <c:v>498646.42505723063</c:v>
                </c:pt>
                <c:pt idx="147">
                  <c:v>501392.42341236846</c:v>
                </c:pt>
                <c:pt idx="148">
                  <c:v>504147.51123489952</c:v>
                </c:pt>
                <c:pt idx="149">
                  <c:v>506911.71861963061</c:v>
                </c:pt>
                <c:pt idx="150">
                  <c:v>509685.07576146</c:v>
                </c:pt>
                <c:pt idx="151">
                  <c:v>512467.61295534117</c:v>
                </c:pt>
                <c:pt idx="152">
                  <c:v>515259.36059661966</c:v>
                </c:pt>
                <c:pt idx="153">
                  <c:v>518060.34918137052</c:v>
                </c:pt>
                <c:pt idx="154">
                  <c:v>520870.6093067365</c:v>
                </c:pt>
                <c:pt idx="155">
                  <c:v>523609.4394047776</c:v>
                </c:pt>
                <c:pt idx="156">
                  <c:v>526357.33253462368</c:v>
                </c:pt>
                <c:pt idx="157">
                  <c:v>529114.31869551039</c:v>
                </c:pt>
                <c:pt idx="158">
                  <c:v>531880.42798601126</c:v>
                </c:pt>
                <c:pt idx="159">
                  <c:v>534655.69060436252</c:v>
                </c:pt>
                <c:pt idx="160">
                  <c:v>537440.13684878894</c:v>
                </c:pt>
                <c:pt idx="161">
                  <c:v>540233.79711783107</c:v>
                </c:pt>
                <c:pt idx="162">
                  <c:v>543036.70191067935</c:v>
                </c:pt>
                <c:pt idx="163">
                  <c:v>545848.88182750728</c:v>
                </c:pt>
                <c:pt idx="164">
                  <c:v>548670.36756980605</c:v>
                </c:pt>
                <c:pt idx="165">
                  <c:v>551501.18994072068</c:v>
                </c:pt>
                <c:pt idx="166">
                  <c:v>554341.3798453866</c:v>
                </c:pt>
                <c:pt idx="167">
                  <c:v>557110.23602479789</c:v>
                </c:pt>
                <c:pt idx="168">
                  <c:v>559888.25184797531</c:v>
                </c:pt>
                <c:pt idx="169">
                  <c:v>562675.45762502239</c:v>
                </c:pt>
                <c:pt idx="170">
                  <c:v>565471.88376637117</c:v>
                </c:pt>
                <c:pt idx="171">
                  <c:v>568277.5607831144</c:v>
                </c:pt>
                <c:pt idx="172">
                  <c:v>571092.51928733906</c:v>
                </c:pt>
                <c:pt idx="173">
                  <c:v>573916.78999246052</c:v>
                </c:pt>
                <c:pt idx="174">
                  <c:v>576750.4037135581</c:v>
                </c:pt>
                <c:pt idx="175">
                  <c:v>579593.39136771183</c:v>
                </c:pt>
                <c:pt idx="176">
                  <c:v>582445.78397433984</c:v>
                </c:pt>
                <c:pt idx="177">
                  <c:v>585307.61265553767</c:v>
                </c:pt>
                <c:pt idx="178">
                  <c:v>588178.90863641771</c:v>
                </c:pt>
                <c:pt idx="179">
                  <c:v>590978.970978981</c:v>
                </c:pt>
                <c:pt idx="180">
                  <c:v>593788.29337428825</c:v>
                </c:pt>
                <c:pt idx="181">
                  <c:v>596606.90645551903</c:v>
                </c:pt>
                <c:pt idx="182">
                  <c:v>599434.84095722099</c:v>
                </c:pt>
                <c:pt idx="183">
                  <c:v>602272.12771564536</c:v>
                </c:pt>
                <c:pt idx="184">
                  <c:v>605118.79766908381</c:v>
                </c:pt>
                <c:pt idx="185">
                  <c:v>607974.881858206</c:v>
                </c:pt>
                <c:pt idx="186">
                  <c:v>610840.41142639855</c:v>
                </c:pt>
                <c:pt idx="187">
                  <c:v>613715.41762010497</c:v>
                </c:pt>
                <c:pt idx="188">
                  <c:v>616599.93178916676</c:v>
                </c:pt>
                <c:pt idx="189">
                  <c:v>619493.98538716591</c:v>
                </c:pt>
                <c:pt idx="190">
                  <c:v>622397.60997176799</c:v>
                </c:pt>
                <c:pt idx="191">
                  <c:v>625230.10493859707</c:v>
                </c:pt>
                <c:pt idx="192">
                  <c:v>628071.96431341057</c:v>
                </c:pt>
                <c:pt idx="193">
                  <c:v>630923.21906516154</c:v>
                </c:pt>
                <c:pt idx="194">
                  <c:v>633783.90026525152</c:v>
                </c:pt>
                <c:pt idx="195">
                  <c:v>636654.03908786958</c:v>
                </c:pt>
                <c:pt idx="196">
                  <c:v>639533.66681033233</c:v>
                </c:pt>
                <c:pt idx="197">
                  <c:v>642422.81481342553</c:v>
                </c:pt>
                <c:pt idx="198">
                  <c:v>645321.51458174607</c:v>
                </c:pt>
                <c:pt idx="199">
                  <c:v>648229.79770404566</c:v>
                </c:pt>
                <c:pt idx="200">
                  <c:v>651147.6958735754</c:v>
                </c:pt>
                <c:pt idx="201">
                  <c:v>654075.24088843178</c:v>
                </c:pt>
                <c:pt idx="202">
                  <c:v>657012.46465190349</c:v>
                </c:pt>
                <c:pt idx="203">
                  <c:v>659878.66690634994</c:v>
                </c:pt>
                <c:pt idx="204">
                  <c:v>662754.34202537918</c:v>
                </c:pt>
                <c:pt idx="205">
                  <c:v>665639.5213269142</c:v>
                </c:pt>
                <c:pt idx="206">
                  <c:v>668534.23623244953</c:v>
                </c:pt>
                <c:pt idx="207">
                  <c:v>671438.51826739358</c:v>
                </c:pt>
                <c:pt idx="208">
                  <c:v>674352.39906141255</c:v>
                </c:pt>
                <c:pt idx="209">
                  <c:v>677275.9103487751</c:v>
                </c:pt>
                <c:pt idx="210">
                  <c:v>680209.08396869875</c:v>
                </c:pt>
                <c:pt idx="211">
                  <c:v>683151.9518656967</c:v>
                </c:pt>
                <c:pt idx="212">
                  <c:v>686104.54608992639</c:v>
                </c:pt>
                <c:pt idx="213">
                  <c:v>689066.89879753895</c:v>
                </c:pt>
                <c:pt idx="214">
                  <c:v>692039.04225102975</c:v>
                </c:pt>
                <c:pt idx="215">
                  <c:v>694940.2765531207</c:v>
                </c:pt>
                <c:pt idx="216">
                  <c:v>697851.09643894178</c:v>
                </c:pt>
                <c:pt idx="217">
                  <c:v>700771.53358910128</c:v>
                </c:pt>
                <c:pt idx="218">
                  <c:v>703701.61978894589</c:v>
                </c:pt>
                <c:pt idx="219">
                  <c:v>706641.38692890701</c:v>
                </c:pt>
                <c:pt idx="220">
                  <c:v>709590.8670048482</c:v>
                </c:pt>
                <c:pt idx="221">
                  <c:v>712550.09211841389</c:v>
                </c:pt>
                <c:pt idx="222">
                  <c:v>715519.09447737935</c:v>
                </c:pt>
                <c:pt idx="223">
                  <c:v>718497.90639600146</c:v>
                </c:pt>
                <c:pt idx="224">
                  <c:v>721486.56029537099</c:v>
                </c:pt>
                <c:pt idx="225">
                  <c:v>724485.08870376588</c:v>
                </c:pt>
                <c:pt idx="226">
                  <c:v>727493.52425700577</c:v>
                </c:pt>
                <c:pt idx="227">
                  <c:v>730431.16743233788</c:v>
                </c:pt>
                <c:pt idx="228">
                  <c:v>733378.51334062277</c:v>
                </c:pt>
                <c:pt idx="229">
                  <c:v>736335.59403940814</c:v>
                </c:pt>
                <c:pt idx="230">
                  <c:v>739302.44169219304</c:v>
                </c:pt>
                <c:pt idx="231">
                  <c:v>742279.08856877778</c:v>
                </c:pt>
                <c:pt idx="232">
                  <c:v>745265.56704561564</c:v>
                </c:pt>
                <c:pt idx="233">
                  <c:v>748261.90960616549</c:v>
                </c:pt>
                <c:pt idx="234">
                  <c:v>751268.14884124522</c:v>
                </c:pt>
                <c:pt idx="235">
                  <c:v>754284.31744938693</c:v>
                </c:pt>
                <c:pt idx="236">
                  <c:v>757310.44823719328</c:v>
                </c:pt>
                <c:pt idx="237">
                  <c:v>760346.5741196943</c:v>
                </c:pt>
                <c:pt idx="238">
                  <c:v>763392.72812070604</c:v>
                </c:pt>
                <c:pt idx="239">
                  <c:v>766368.21110672073</c:v>
                </c:pt>
                <c:pt idx="240">
                  <c:v>769353.51857909642</c:v>
                </c:pt>
                <c:pt idx="241">
                  <c:v>772348.68298713467</c:v>
                </c:pt>
                <c:pt idx="242">
                  <c:v>775353.73688734893</c:v>
                </c:pt>
                <c:pt idx="243">
                  <c:v>778368.71294381842</c:v>
                </c:pt>
                <c:pt idx="244">
                  <c:v>781393.64392854401</c:v>
                </c:pt>
                <c:pt idx="245">
                  <c:v>784428.56272180483</c:v>
                </c:pt>
                <c:pt idx="246">
                  <c:v>787473.50231251586</c:v>
                </c:pt>
                <c:pt idx="247">
                  <c:v>790528.49579858745</c:v>
                </c:pt>
                <c:pt idx="248">
                  <c:v>793593.57638728502</c:v>
                </c:pt>
                <c:pt idx="249">
                  <c:v>796668.77739559091</c:v>
                </c:pt>
                <c:pt idx="250">
                  <c:v>799754.13225056685</c:v>
                </c:pt>
                <c:pt idx="251">
                  <c:v>802768.94222324819</c:v>
                </c:pt>
                <c:pt idx="252">
                  <c:v>805793.7032208374</c:v>
                </c:pt>
                <c:pt idx="253">
                  <c:v>808828.44809978676</c:v>
                </c:pt>
                <c:pt idx="254">
                  <c:v>811873.20982507011</c:v>
                </c:pt>
                <c:pt idx="255">
                  <c:v>814928.02147054172</c:v>
                </c:pt>
                <c:pt idx="256">
                  <c:v>817992.9162192957</c:v>
                </c:pt>
                <c:pt idx="257">
                  <c:v>821067.92736402724</c:v>
                </c:pt>
                <c:pt idx="258">
                  <c:v>824153.08830739453</c:v>
                </c:pt>
                <c:pt idx="259">
                  <c:v>827248.43256238208</c:v>
                </c:pt>
                <c:pt idx="260">
                  <c:v>830353.99375266524</c:v>
                </c:pt>
                <c:pt idx="261">
                  <c:v>833469.80561297608</c:v>
                </c:pt>
                <c:pt idx="262">
                  <c:v>836595.90198947024</c:v>
                </c:pt>
                <c:pt idx="263">
                  <c:v>839651.58457362524</c:v>
                </c:pt>
                <c:pt idx="264">
                  <c:v>842717.34969443886</c:v>
                </c:pt>
                <c:pt idx="265">
                  <c:v>845793.23063151562</c:v>
                </c:pt>
                <c:pt idx="266">
                  <c:v>848879.26077434339</c:v>
                </c:pt>
                <c:pt idx="267">
                  <c:v>851975.47362265608</c:v>
                </c:pt>
                <c:pt idx="268">
                  <c:v>855081.90278679796</c:v>
                </c:pt>
                <c:pt idx="269">
                  <c:v>858198.5819880889</c:v>
                </c:pt>
                <c:pt idx="270">
                  <c:v>861325.54505919106</c:v>
                </c:pt>
                <c:pt idx="271">
                  <c:v>864462.82594447653</c:v>
                </c:pt>
                <c:pt idx="272">
                  <c:v>867610.45870039624</c:v>
                </c:pt>
                <c:pt idx="273">
                  <c:v>870768.4774958503</c:v>
                </c:pt>
                <c:pt idx="274">
                  <c:v>873936.91661255935</c:v>
                </c:pt>
                <c:pt idx="275">
                  <c:v>877035.07817896758</c:v>
                </c:pt>
                <c:pt idx="276">
                  <c:v>880143.45896244515</c:v>
                </c:pt>
                <c:pt idx="277">
                  <c:v>883262.09268237965</c:v>
                </c:pt>
                <c:pt idx="278">
                  <c:v>886391.01316945697</c:v>
                </c:pt>
                <c:pt idx="279">
                  <c:v>889530.25436602859</c:v>
                </c:pt>
                <c:pt idx="280">
                  <c:v>892679.85032648069</c:v>
                </c:pt>
                <c:pt idx="281">
                  <c:v>895839.83521760383</c:v>
                </c:pt>
                <c:pt idx="282">
                  <c:v>899010.24331896391</c:v>
                </c:pt>
                <c:pt idx="283">
                  <c:v>902191.10902327497</c:v>
                </c:pt>
                <c:pt idx="284">
                  <c:v>905382.46683677239</c:v>
                </c:pt>
                <c:pt idx="285">
                  <c:v>908584.35137958801</c:v>
                </c:pt>
                <c:pt idx="286">
                  <c:v>911796.79738612601</c:v>
                </c:pt>
                <c:pt idx="287">
                  <c:v>914939.10743897071</c:v>
                </c:pt>
                <c:pt idx="288">
                  <c:v>918091.77876109362</c:v>
                </c:pt>
                <c:pt idx="289">
                  <c:v>921254.84552894963</c:v>
                </c:pt>
                <c:pt idx="290">
                  <c:v>924428.34203176259</c:v>
                </c:pt>
                <c:pt idx="291">
                  <c:v>927612.30267189746</c:v>
                </c:pt>
                <c:pt idx="292">
                  <c:v>930806.76196523383</c:v>
                </c:pt>
                <c:pt idx="293">
                  <c:v>934011.75454154063</c:v>
                </c:pt>
                <c:pt idx="294">
                  <c:v>937227.31514485192</c:v>
                </c:pt>
                <c:pt idx="295">
                  <c:v>940453.47863384429</c:v>
                </c:pt>
                <c:pt idx="296">
                  <c:v>943690.27998221503</c:v>
                </c:pt>
                <c:pt idx="297">
                  <c:v>946937.7542790618</c:v>
                </c:pt>
                <c:pt idx="298">
                  <c:v>950195.93672926363</c:v>
                </c:pt>
                <c:pt idx="299">
                  <c:v>953384.13038739352</c:v>
                </c:pt>
                <c:pt idx="300">
                  <c:v>956582.83294993045</c:v>
                </c:pt>
                <c:pt idx="301">
                  <c:v>959792.07906836027</c:v>
                </c:pt>
                <c:pt idx="302">
                  <c:v>963011.90350846609</c:v>
                </c:pt>
                <c:pt idx="303">
                  <c:v>966242.3411507057</c:v>
                </c:pt>
                <c:pt idx="304">
                  <c:v>969483.42699058983</c:v>
                </c:pt>
                <c:pt idx="305">
                  <c:v>972735.19613906159</c:v>
                </c:pt>
                <c:pt idx="306">
                  <c:v>975997.68382287771</c:v>
                </c:pt>
                <c:pt idx="307">
                  <c:v>979270.92538499052</c:v>
                </c:pt>
                <c:pt idx="308">
                  <c:v>982554.95628493116</c:v>
                </c:pt>
                <c:pt idx="309">
                  <c:v>985849.81209919462</c:v>
                </c:pt>
                <c:pt idx="310">
                  <c:v>989155.52852162544</c:v>
                </c:pt>
                <c:pt idx="311">
                  <c:v>992391.4090973353</c:v>
                </c:pt>
                <c:pt idx="312">
                  <c:v>995637.9520149203</c:v>
                </c:pt>
                <c:pt idx="313">
                  <c:v>998895.1924195668</c:v>
                </c:pt>
                <c:pt idx="314">
                  <c:v>1002163.1655723469</c:v>
                </c:pt>
                <c:pt idx="315">
                  <c:v>1005441.9068506012</c:v>
                </c:pt>
                <c:pt idx="316">
                  <c:v>1008731.4517483218</c:v>
                </c:pt>
                <c:pt idx="317">
                  <c:v>1012031.8358765373</c:v>
                </c:pt>
                <c:pt idx="318">
                  <c:v>1015343.0949636988</c:v>
                </c:pt>
                <c:pt idx="319">
                  <c:v>1018665.2648560674</c:v>
                </c:pt>
                <c:pt idx="320">
                  <c:v>1021998.3815181024</c:v>
                </c:pt>
                <c:pt idx="321">
                  <c:v>1025342.4810328516</c:v>
                </c:pt>
                <c:pt idx="322">
                  <c:v>1028697.5996023424</c:v>
                </c:pt>
                <c:pt idx="323">
                  <c:v>1028545.6551326667</c:v>
                </c:pt>
                <c:pt idx="324">
                  <c:v>1028404.5324727164</c:v>
                </c:pt>
                <c:pt idx="325">
                  <c:v>1028274.2672807815</c:v>
                </c:pt>
                <c:pt idx="326">
                  <c:v>1028154.8953326893</c:v>
                </c:pt>
                <c:pt idx="327">
                  <c:v>1028046.4525221912</c:v>
                </c:pt>
                <c:pt idx="328">
                  <c:v>1027948.9748613522</c:v>
                </c:pt>
                <c:pt idx="329">
                  <c:v>1027862.4984809406</c:v>
                </c:pt>
                <c:pt idx="330">
                  <c:v>1027787.0596308195</c:v>
                </c:pt>
                <c:pt idx="331">
                  <c:v>1027722.6946803397</c:v>
                </c:pt>
                <c:pt idx="332">
                  <c:v>1027669.4401187333</c:v>
                </c:pt>
                <c:pt idx="333">
                  <c:v>1027627.3325555094</c:v>
                </c:pt>
                <c:pt idx="334">
                  <c:v>1027596.4087208505</c:v>
                </c:pt>
                <c:pt idx="335">
                  <c:v>1027564.978404626</c:v>
                </c:pt>
                <c:pt idx="336">
                  <c:v>1027533.077679535</c:v>
                </c:pt>
                <c:pt idx="337">
                  <c:v>1027500.7427371376</c:v>
                </c:pt>
                <c:pt idx="338">
                  <c:v>1027468.0098882465</c:v>
                </c:pt>
                <c:pt idx="339">
                  <c:v>1027434.9155633205</c:v>
                </c:pt>
                <c:pt idx="340">
                  <c:v>1027401.4963128583</c:v>
                </c:pt>
                <c:pt idx="341">
                  <c:v>1027367.7888077947</c:v>
                </c:pt>
                <c:pt idx="342">
                  <c:v>1027333.8298398973</c:v>
                </c:pt>
                <c:pt idx="343">
                  <c:v>1027299.656322165</c:v>
                </c:pt>
                <c:pt idx="344">
                  <c:v>1027265.3052892274</c:v>
                </c:pt>
                <c:pt idx="345">
                  <c:v>1027230.8138977457</c:v>
                </c:pt>
                <c:pt idx="346">
                  <c:v>1027196.2194268152</c:v>
                </c:pt>
                <c:pt idx="347">
                  <c:v>1027161.5201881638</c:v>
                </c:pt>
                <c:pt idx="348">
                  <c:v>1027126.7146137622</c:v>
                </c:pt>
                <c:pt idx="349">
                  <c:v>1027091.8012562193</c:v>
                </c:pt>
                <c:pt idx="350">
                  <c:v>1027056.77878918</c:v>
                </c:pt>
                <c:pt idx="351">
                  <c:v>1027021.6460077243</c:v>
                </c:pt>
                <c:pt idx="352">
                  <c:v>1026986.4018287671</c:v>
                </c:pt>
                <c:pt idx="353">
                  <c:v>1026951.0452914598</c:v>
                </c:pt>
                <c:pt idx="354">
                  <c:v>1026915.5755575927</c:v>
                </c:pt>
                <c:pt idx="355">
                  <c:v>1026879.9919119999</c:v>
                </c:pt>
                <c:pt idx="356">
                  <c:v>1026844.293762964</c:v>
                </c:pt>
                <c:pt idx="357">
                  <c:v>1026808.480642623</c:v>
                </c:pt>
                <c:pt idx="358">
                  <c:v>1026772.552207379</c:v>
                </c:pt>
                <c:pt idx="359">
                  <c:v>1026736.5081080062</c:v>
                </c:pt>
                <c:pt idx="360">
                  <c:v>1026700.3479900521</c:v>
                </c:pt>
                <c:pt idx="361">
                  <c:v>1026664.0714942394</c:v>
                </c:pt>
                <c:pt idx="362">
                  <c:v>1026627.6782568699</c:v>
                </c:pt>
                <c:pt idx="363">
                  <c:v>1026591.1679102289</c:v>
                </c:pt>
                <c:pt idx="364">
                  <c:v>1026554.5400829915</c:v>
                </c:pt>
                <c:pt idx="365">
                  <c:v>1026517.7944006296</c:v>
                </c:pt>
                <c:pt idx="366">
                  <c:v>1026480.9304858216</c:v>
                </c:pt>
                <c:pt idx="367">
                  <c:v>1026443.9479588615</c:v>
                </c:pt>
                <c:pt idx="368">
                  <c:v>1026406.8464380713</c:v>
                </c:pt>
                <c:pt idx="369">
                  <c:v>1026369.6255402133</c:v>
                </c:pt>
                <c:pt idx="370">
                  <c:v>1026332.2848809045</c:v>
                </c:pt>
                <c:pt idx="371">
                  <c:v>1026294.8240745978</c:v>
                </c:pt>
                <c:pt idx="372">
                  <c:v>1026257.2427345646</c:v>
                </c:pt>
                <c:pt idx="373">
                  <c:v>1026219.5404728786</c:v>
                </c:pt>
                <c:pt idx="374">
                  <c:v>1026181.7169004014</c:v>
                </c:pt>
                <c:pt idx="375">
                  <c:v>1026143.7716267688</c:v>
                </c:pt>
                <c:pt idx="376">
                  <c:v>1026105.7042603786</c:v>
                </c:pt>
                <c:pt idx="377">
                  <c:v>1026067.5144083806</c:v>
                </c:pt>
                <c:pt idx="378">
                  <c:v>1026029.2016766666</c:v>
                </c:pt>
                <c:pt idx="379">
                  <c:v>1025990.7656698627</c:v>
                </c:pt>
                <c:pt idx="380">
                  <c:v>1025952.2059913229</c:v>
                </c:pt>
                <c:pt idx="381">
                  <c:v>1025913.5222431235</c:v>
                </c:pt>
                <c:pt idx="382">
                  <c:v>1025874.7140260598</c:v>
                </c:pt>
                <c:pt idx="383">
                  <c:v>1025835.7809396418</c:v>
                </c:pt>
                <c:pt idx="384">
                  <c:v>1025796.7225820903</c:v>
                </c:pt>
                <c:pt idx="385">
                  <c:v>1025757.5385503331</c:v>
                </c:pt>
                <c:pt idx="386">
                  <c:v>1025718.228440001</c:v>
                </c:pt>
                <c:pt idx="387">
                  <c:v>1025678.7918454235</c:v>
                </c:pt>
                <c:pt idx="388">
                  <c:v>1025639.2283596247</c:v>
                </c:pt>
                <c:pt idx="389">
                  <c:v>1025599.5375743193</c:v>
                </c:pt>
                <c:pt idx="390">
                  <c:v>1025559.7190799081</c:v>
                </c:pt>
                <c:pt idx="391">
                  <c:v>1025519.7724654742</c:v>
                </c:pt>
                <c:pt idx="392">
                  <c:v>1025479.6973187786</c:v>
                </c:pt>
                <c:pt idx="393">
                  <c:v>1025439.4932262556</c:v>
                </c:pt>
                <c:pt idx="394">
                  <c:v>1025399.1597730091</c:v>
                </c:pt>
                <c:pt idx="395">
                  <c:v>1025358.6965428079</c:v>
                </c:pt>
                <c:pt idx="396">
                  <c:v>1025318.1031180815</c:v>
                </c:pt>
                <c:pt idx="397">
                  <c:v>1025277.3790799158</c:v>
                </c:pt>
                <c:pt idx="398">
                  <c:v>1025236.524008049</c:v>
                </c:pt>
                <c:pt idx="399">
                  <c:v>1025195.5374808671</c:v>
                </c:pt>
                <c:pt idx="400">
                  <c:v>1025154.4190753992</c:v>
                </c:pt>
                <c:pt idx="401">
                  <c:v>1025113.1683673135</c:v>
                </c:pt>
                <c:pt idx="402">
                  <c:v>1025071.7849309131</c:v>
                </c:pt>
                <c:pt idx="403">
                  <c:v>1025030.2683391313</c:v>
                </c:pt>
                <c:pt idx="404">
                  <c:v>1024988.6181635271</c:v>
                </c:pt>
                <c:pt idx="405">
                  <c:v>1024946.8339742812</c:v>
                </c:pt>
                <c:pt idx="406">
                  <c:v>1024904.9153401912</c:v>
                </c:pt>
                <c:pt idx="407">
                  <c:v>1024862.8618286672</c:v>
                </c:pt>
                <c:pt idx="408">
                  <c:v>1024820.6730057275</c:v>
                </c:pt>
                <c:pt idx="409">
                  <c:v>1024778.3484359938</c:v>
                </c:pt>
                <c:pt idx="410">
                  <c:v>1024735.8876826873</c:v>
                </c:pt>
                <c:pt idx="411">
                  <c:v>1024693.2903076235</c:v>
                </c:pt>
                <c:pt idx="412">
                  <c:v>1024650.5558712081</c:v>
                </c:pt>
                <c:pt idx="413">
                  <c:v>1024607.6839324324</c:v>
                </c:pt>
                <c:pt idx="414">
                  <c:v>1024564.6740488687</c:v>
                </c:pt>
                <c:pt idx="415">
                  <c:v>1024521.5257766658</c:v>
                </c:pt>
                <c:pt idx="416">
                  <c:v>1024478.2386705441</c:v>
                </c:pt>
                <c:pt idx="417">
                  <c:v>1024434.8122837917</c:v>
                </c:pt>
                <c:pt idx="418">
                  <c:v>1024391.2461682589</c:v>
                </c:pt>
                <c:pt idx="419">
                  <c:v>1024347.5398743545</c:v>
                </c:pt>
                <c:pt idx="420">
                  <c:v>1024303.6929510402</c:v>
                </c:pt>
                <c:pt idx="421">
                  <c:v>1024259.7049458268</c:v>
                </c:pt>
                <c:pt idx="422">
                  <c:v>1024215.575404769</c:v>
                </c:pt>
                <c:pt idx="423">
                  <c:v>1024171.3038724611</c:v>
                </c:pt>
                <c:pt idx="424">
                  <c:v>1024126.8898920317</c:v>
                </c:pt>
                <c:pt idx="425">
                  <c:v>1024082.3330051397</c:v>
                </c:pt>
                <c:pt idx="426">
                  <c:v>1024037.6327519693</c:v>
                </c:pt>
                <c:pt idx="427">
                  <c:v>1023992.7886712247</c:v>
                </c:pt>
                <c:pt idx="428">
                  <c:v>1023947.8003001264</c:v>
                </c:pt>
                <c:pt idx="429">
                  <c:v>1023902.6671744057</c:v>
                </c:pt>
                <c:pt idx="430">
                  <c:v>1023857.3888282998</c:v>
                </c:pt>
                <c:pt idx="431">
                  <c:v>1023811.9647945476</c:v>
                </c:pt>
                <c:pt idx="432">
                  <c:v>1023766.3946043844</c:v>
                </c:pt>
                <c:pt idx="433">
                  <c:v>1023720.6777875371</c:v>
                </c:pt>
                <c:pt idx="434">
                  <c:v>1023674.8138722196</c:v>
                </c:pt>
                <c:pt idx="435">
                  <c:v>1023628.8023851278</c:v>
                </c:pt>
                <c:pt idx="436">
                  <c:v>1023582.6428514344</c:v>
                </c:pt>
                <c:pt idx="437">
                  <c:v>1023536.3347947848</c:v>
                </c:pt>
                <c:pt idx="438">
                  <c:v>1023489.8777372913</c:v>
                </c:pt>
                <c:pt idx="439">
                  <c:v>1023443.2711995286</c:v>
                </c:pt>
                <c:pt idx="440">
                  <c:v>1023396.5147005289</c:v>
                </c:pt>
                <c:pt idx="441">
                  <c:v>1023349.6077577769</c:v>
                </c:pt>
                <c:pt idx="442">
                  <c:v>1023302.5498872044</c:v>
                </c:pt>
                <c:pt idx="443">
                  <c:v>1023255.3406031862</c:v>
                </c:pt>
                <c:pt idx="444">
                  <c:v>1023207.9794185341</c:v>
                </c:pt>
                <c:pt idx="445">
                  <c:v>1023160.4658444925</c:v>
                </c:pt>
                <c:pt idx="446">
                  <c:v>1023112.7993907332</c:v>
                </c:pt>
                <c:pt idx="447">
                  <c:v>1023064.9795653502</c:v>
                </c:pt>
                <c:pt idx="448">
                  <c:v>1023017.005874855</c:v>
                </c:pt>
                <c:pt idx="449">
                  <c:v>1022968.8778241709</c:v>
                </c:pt>
                <c:pt idx="450">
                  <c:v>1022920.5949166284</c:v>
                </c:pt>
                <c:pt idx="451">
                  <c:v>1022872.1566539601</c:v>
                </c:pt>
                <c:pt idx="452">
                  <c:v>1022823.5625362952</c:v>
                </c:pt>
                <c:pt idx="453">
                  <c:v>1022774.8120621544</c:v>
                </c:pt>
                <c:pt idx="454">
                  <c:v>1022725.904728445</c:v>
                </c:pt>
                <c:pt idx="455">
                  <c:v>1022676.8400304556</c:v>
                </c:pt>
                <c:pt idx="456">
                  <c:v>1022627.6174618506</c:v>
                </c:pt>
                <c:pt idx="457">
                  <c:v>1022578.2365146655</c:v>
                </c:pt>
                <c:pt idx="458">
                  <c:v>1022528.6966793012</c:v>
                </c:pt>
                <c:pt idx="459">
                  <c:v>1022478.997444519</c:v>
                </c:pt>
                <c:pt idx="460">
                  <c:v>1022429.1382974351</c:v>
                </c:pt>
                <c:pt idx="461">
                  <c:v>1022379.1187235157</c:v>
                </c:pt>
                <c:pt idx="462">
                  <c:v>1022328.938206571</c:v>
                </c:pt>
                <c:pt idx="463">
                  <c:v>1022278.5962287509</c:v>
                </c:pt>
                <c:pt idx="464">
                  <c:v>1022228.0922705384</c:v>
                </c:pt>
                <c:pt idx="465">
                  <c:v>1022177.4258107456</c:v>
                </c:pt>
                <c:pt idx="466">
                  <c:v>1022126.596326507</c:v>
                </c:pt>
                <c:pt idx="467">
                  <c:v>1022075.6032932752</c:v>
                </c:pt>
                <c:pt idx="468">
                  <c:v>1022024.4461848147</c:v>
                </c:pt>
                <c:pt idx="469">
                  <c:v>1021973.1244731968</c:v>
                </c:pt>
                <c:pt idx="470">
                  <c:v>1021921.6376287944</c:v>
                </c:pt>
                <c:pt idx="471">
                  <c:v>1021869.9851202761</c:v>
                </c:pt>
                <c:pt idx="472">
                  <c:v>1021818.1664146008</c:v>
                </c:pt>
                <c:pt idx="473">
                  <c:v>1021766.1809770125</c:v>
                </c:pt>
                <c:pt idx="474">
                  <c:v>1021714.0282710344</c:v>
                </c:pt>
                <c:pt idx="475">
                  <c:v>1021661.7077584635</c:v>
                </c:pt>
                <c:pt idx="476">
                  <c:v>1021609.2188993652</c:v>
                </c:pt>
                <c:pt idx="477">
                  <c:v>1021556.5611520676</c:v>
                </c:pt>
                <c:pt idx="478">
                  <c:v>1021503.733973156</c:v>
                </c:pt>
                <c:pt idx="479">
                  <c:v>1021450.7368174668</c:v>
                </c:pt>
                <c:pt idx="480">
                  <c:v>1021397.5691380828</c:v>
                </c:pt>
                <c:pt idx="481">
                  <c:v>1021344.2303863267</c:v>
                </c:pt>
                <c:pt idx="482">
                  <c:v>1021290.7200117559</c:v>
                </c:pt>
                <c:pt idx="483">
                  <c:v>1021237.0374621568</c:v>
                </c:pt>
                <c:pt idx="484">
                  <c:v>1021183.1821835388</c:v>
                </c:pt>
                <c:pt idx="485">
                  <c:v>1021129.1536201288</c:v>
                </c:pt>
                <c:pt idx="486">
                  <c:v>1021074.9512143654</c:v>
                </c:pt>
                <c:pt idx="487">
                  <c:v>1021020.5744068936</c:v>
                </c:pt>
                <c:pt idx="488">
                  <c:v>1020966.022636558</c:v>
                </c:pt>
                <c:pt idx="489">
                  <c:v>1020911.2953403982</c:v>
                </c:pt>
                <c:pt idx="490">
                  <c:v>1020856.391953642</c:v>
                </c:pt>
                <c:pt idx="491">
                  <c:v>1020801.3119097002</c:v>
                </c:pt>
                <c:pt idx="492">
                  <c:v>1020746.0546401604</c:v>
                </c:pt>
                <c:pt idx="493">
                  <c:v>1020690.6195747814</c:v>
                </c:pt>
                <c:pt idx="494">
                  <c:v>1020635.0061414872</c:v>
                </c:pt>
                <c:pt idx="495">
                  <c:v>1020579.213766361</c:v>
                </c:pt>
                <c:pt idx="496">
                  <c:v>1020523.2418736394</c:v>
                </c:pt>
                <c:pt idx="497">
                  <c:v>1020467.0898857064</c:v>
                </c:pt>
                <c:pt idx="498">
                  <c:v>1020410.7572230876</c:v>
                </c:pt>
                <c:pt idx="499">
                  <c:v>1020354.2433044439</c:v>
                </c:pt>
                <c:pt idx="500">
                  <c:v>1020297.5475465656</c:v>
                </c:pt>
                <c:pt idx="501">
                  <c:v>1020240.6693643669</c:v>
                </c:pt>
                <c:pt idx="502">
                  <c:v>1020183.608170879</c:v>
                </c:pt>
                <c:pt idx="503">
                  <c:v>1020126.3633772446</c:v>
                </c:pt>
                <c:pt idx="504">
                  <c:v>1020068.9343927117</c:v>
                </c:pt>
                <c:pt idx="505">
                  <c:v>1020011.3206246276</c:v>
                </c:pt>
                <c:pt idx="506">
                  <c:v>1019953.5214784326</c:v>
                </c:pt>
                <c:pt idx="507">
                  <c:v>1019895.5363576537</c:v>
                </c:pt>
                <c:pt idx="508">
                  <c:v>1019837.3646638991</c:v>
                </c:pt>
                <c:pt idx="509">
                  <c:v>1019779.0057968514</c:v>
                </c:pt>
                <c:pt idx="510">
                  <c:v>1019720.4591542616</c:v>
                </c:pt>
                <c:pt idx="511">
                  <c:v>1019661.7241319431</c:v>
                </c:pt>
                <c:pt idx="512">
                  <c:v>1019602.8001237649</c:v>
                </c:pt>
                <c:pt idx="513">
                  <c:v>1019543.6865216461</c:v>
                </c:pt>
                <c:pt idx="514">
                  <c:v>1019484.382715549</c:v>
                </c:pt>
                <c:pt idx="515">
                  <c:v>1019424.888093473</c:v>
                </c:pt>
                <c:pt idx="516">
                  <c:v>1019365.2020414487</c:v>
                </c:pt>
                <c:pt idx="517">
                  <c:v>1019305.3239435307</c:v>
                </c:pt>
                <c:pt idx="518">
                  <c:v>1019245.2531817921</c:v>
                </c:pt>
                <c:pt idx="519">
                  <c:v>1019184.9891363175</c:v>
                </c:pt>
                <c:pt idx="520">
                  <c:v>1019124.5311851971</c:v>
                </c:pt>
                <c:pt idx="521">
                  <c:v>1019063.8787045198</c:v>
                </c:pt>
                <c:pt idx="522">
                  <c:v>1019003.0310683673</c:v>
                </c:pt>
                <c:pt idx="523">
                  <c:v>1018941.987648807</c:v>
                </c:pt>
                <c:pt idx="524">
                  <c:v>1018880.7478158862</c:v>
                </c:pt>
                <c:pt idx="525">
                  <c:v>1018819.3109376249</c:v>
                </c:pt>
                <c:pt idx="526">
                  <c:v>1018757.67638001</c:v>
                </c:pt>
                <c:pt idx="527">
                  <c:v>1018695.8435069881</c:v>
                </c:pt>
                <c:pt idx="528">
                  <c:v>1018633.8116804595</c:v>
                </c:pt>
                <c:pt idx="529">
                  <c:v>1018571.5802602712</c:v>
                </c:pt>
                <c:pt idx="530">
                  <c:v>1018509.1486042105</c:v>
                </c:pt>
                <c:pt idx="531">
                  <c:v>1018446.5160679981</c:v>
                </c:pt>
                <c:pt idx="532">
                  <c:v>1018383.682005282</c:v>
                </c:pt>
                <c:pt idx="533">
                  <c:v>1018320.6457676303</c:v>
                </c:pt>
                <c:pt idx="534">
                  <c:v>1018257.4067045248</c:v>
                </c:pt>
                <c:pt idx="535">
                  <c:v>1018193.964163354</c:v>
                </c:pt>
                <c:pt idx="536">
                  <c:v>1018130.3174894069</c:v>
                </c:pt>
                <c:pt idx="537">
                  <c:v>1018066.4660258656</c:v>
                </c:pt>
                <c:pt idx="538">
                  <c:v>1018002.409113799</c:v>
                </c:pt>
                <c:pt idx="539">
                  <c:v>1017938.1460921556</c:v>
                </c:pt>
                <c:pt idx="540">
                  <c:v>1017873.6762977571</c:v>
                </c:pt>
                <c:pt idx="541">
                  <c:v>1017808.9990652913</c:v>
                </c:pt>
                <c:pt idx="542">
                  <c:v>1017744.1137273052</c:v>
                </c:pt>
                <c:pt idx="543">
                  <c:v>1017679.0196141985</c:v>
                </c:pt>
                <c:pt idx="544">
                  <c:v>1017613.716054216</c:v>
                </c:pt>
                <c:pt idx="545">
                  <c:v>1017548.2023734414</c:v>
                </c:pt>
                <c:pt idx="546">
                  <c:v>1017482.4778957898</c:v>
                </c:pt>
                <c:pt idx="547">
                  <c:v>1017416.5419430009</c:v>
                </c:pt>
                <c:pt idx="548">
                  <c:v>1017350.3938346321</c:v>
                </c:pt>
                <c:pt idx="549">
                  <c:v>1017284.0328880516</c:v>
                </c:pt>
                <c:pt idx="550">
                  <c:v>1017217.4584184309</c:v>
                </c:pt>
                <c:pt idx="551">
                  <c:v>1017150.669738738</c:v>
                </c:pt>
                <c:pt idx="552">
                  <c:v>1017083.6661597304</c:v>
                </c:pt>
                <c:pt idx="553">
                  <c:v>1017016.4469899479</c:v>
                </c:pt>
                <c:pt idx="554">
                  <c:v>1016949.0115357055</c:v>
                </c:pt>
                <c:pt idx="555">
                  <c:v>1016881.3591010862</c:v>
                </c:pt>
                <c:pt idx="556">
                  <c:v>1016813.4889879335</c:v>
                </c:pt>
                <c:pt idx="557">
                  <c:v>1016745.4004958449</c:v>
                </c:pt>
                <c:pt idx="558">
                  <c:v>1016677.0929221641</c:v>
                </c:pt>
                <c:pt idx="559">
                  <c:v>1016608.5655619741</c:v>
                </c:pt>
                <c:pt idx="560">
                  <c:v>1016539.8177080895</c:v>
                </c:pt>
                <c:pt idx="561">
                  <c:v>1016470.8486510495</c:v>
                </c:pt>
                <c:pt idx="562">
                  <c:v>1016401.6576791109</c:v>
                </c:pt>
                <c:pt idx="563">
                  <c:v>1016332.24407824</c:v>
                </c:pt>
                <c:pt idx="564">
                  <c:v>1016262.6071321057</c:v>
                </c:pt>
                <c:pt idx="565">
                  <c:v>1016192.7461220722</c:v>
                </c:pt>
                <c:pt idx="566">
                  <c:v>1016122.6603271912</c:v>
                </c:pt>
                <c:pt idx="567">
                  <c:v>1016052.3490241948</c:v>
                </c:pt>
                <c:pt idx="568">
                  <c:v>1015981.8114874879</c:v>
                </c:pt>
                <c:pt idx="569">
                  <c:v>1015911.0469891407</c:v>
                </c:pt>
                <c:pt idx="570">
                  <c:v>1015840.0547988812</c:v>
                </c:pt>
                <c:pt idx="571">
                  <c:v>1015768.8341840877</c:v>
                </c:pt>
                <c:pt idx="572">
                  <c:v>1015697.3844097813</c:v>
                </c:pt>
                <c:pt idx="573">
                  <c:v>1015625.7047386181</c:v>
                </c:pt>
                <c:pt idx="574">
                  <c:v>1015553.7944308817</c:v>
                </c:pt>
                <c:pt idx="575">
                  <c:v>1015481.6527444759</c:v>
                </c:pt>
                <c:pt idx="576">
                  <c:v>1015409.2789349161</c:v>
                </c:pt>
                <c:pt idx="577">
                  <c:v>1015336.672255323</c:v>
                </c:pt>
                <c:pt idx="578">
                  <c:v>1015263.8319564136</c:v>
                </c:pt>
                <c:pt idx="579">
                  <c:v>1015190.7572864941</c:v>
                </c:pt>
                <c:pt idx="580">
                  <c:v>1015117.4474914523</c:v>
                </c:pt>
                <c:pt idx="581">
                  <c:v>1015043.9018147495</c:v>
                </c:pt>
                <c:pt idx="582">
                  <c:v>1014970.1194974124</c:v>
                </c:pt>
                <c:pt idx="583">
                  <c:v>1014896.0997780259</c:v>
                </c:pt>
                <c:pt idx="584">
                  <c:v>1014821.8418927251</c:v>
                </c:pt>
                <c:pt idx="585">
                  <c:v>1014747.345075187</c:v>
                </c:pt>
                <c:pt idx="586">
                  <c:v>1014672.6085566232</c:v>
                </c:pt>
                <c:pt idx="587">
                  <c:v>1014597.6315657714</c:v>
                </c:pt>
                <c:pt idx="588">
                  <c:v>1014522.4133288878</c:v>
                </c:pt>
                <c:pt idx="589">
                  <c:v>1014446.9530697388</c:v>
                </c:pt>
                <c:pt idx="590">
                  <c:v>1014371.2500095934</c:v>
                </c:pt>
                <c:pt idx="591">
                  <c:v>1014295.303367215</c:v>
                </c:pt>
                <c:pt idx="592">
                  <c:v>1014219.1123588531</c:v>
                </c:pt>
                <c:pt idx="593">
                  <c:v>1014142.6761982356</c:v>
                </c:pt>
                <c:pt idx="594">
                  <c:v>1014065.9940965603</c:v>
                </c:pt>
                <c:pt idx="595">
                  <c:v>1013989.0652624869</c:v>
                </c:pt>
                <c:pt idx="596">
                  <c:v>1013911.8889021293</c:v>
                </c:pt>
                <c:pt idx="597">
                  <c:v>1013834.4642190465</c:v>
                </c:pt>
                <c:pt idx="598">
                  <c:v>1013756.7904142352</c:v>
                </c:pt>
                <c:pt idx="599">
                  <c:v>1013678.8666861211</c:v>
                </c:pt>
                <c:pt idx="600">
                  <c:v>1013600.6922305507</c:v>
                </c:pt>
                <c:pt idx="601">
                  <c:v>1013522.266240783</c:v>
                </c:pt>
                <c:pt idx="602">
                  <c:v>1013443.5879074816</c:v>
                </c:pt>
                <c:pt idx="603">
                  <c:v>1013364.6564187056</c:v>
                </c:pt>
                <c:pt idx="604">
                  <c:v>1013285.4709599017</c:v>
                </c:pt>
                <c:pt idx="605">
                  <c:v>1013206.0307138958</c:v>
                </c:pt>
                <c:pt idx="606">
                  <c:v>1013126.3348608842</c:v>
                </c:pt>
                <c:pt idx="607">
                  <c:v>1013046.3825784258</c:v>
                </c:pt>
                <c:pt idx="608">
                  <c:v>1012966.1730414329</c:v>
                </c:pt>
                <c:pt idx="609">
                  <c:v>1012885.705422163</c:v>
                </c:pt>
                <c:pt idx="610">
                  <c:v>1012804.9788902104</c:v>
                </c:pt>
                <c:pt idx="611">
                  <c:v>1012723.9926124974</c:v>
                </c:pt>
                <c:pt idx="612">
                  <c:v>1012642.7457532659</c:v>
                </c:pt>
                <c:pt idx="613">
                  <c:v>1012561.2374740684</c:v>
                </c:pt>
                <c:pt idx="614">
                  <c:v>1012479.46693376</c:v>
                </c:pt>
                <c:pt idx="615">
                  <c:v>1012397.4332884889</c:v>
                </c:pt>
                <c:pt idx="616">
                  <c:v>1012315.1356916885</c:v>
                </c:pt>
                <c:pt idx="617">
                  <c:v>1012232.5732940681</c:v>
                </c:pt>
                <c:pt idx="618">
                  <c:v>1012149.7452436043</c:v>
                </c:pt>
                <c:pt idx="619">
                  <c:v>1012066.6506855324</c:v>
                </c:pt>
                <c:pt idx="620">
                  <c:v>1011983.2887623371</c:v>
                </c:pt>
                <c:pt idx="621">
                  <c:v>1011899.6586137442</c:v>
                </c:pt>
                <c:pt idx="622">
                  <c:v>1011815.7593767114</c:v>
                </c:pt>
                <c:pt idx="623">
                  <c:v>1011731.5901854197</c:v>
                </c:pt>
                <c:pt idx="624">
                  <c:v>1011647.1501712638</c:v>
                </c:pt>
                <c:pt idx="625">
                  <c:v>1011562.438462844</c:v>
                </c:pt>
                <c:pt idx="626">
                  <c:v>1011477.4541859565</c:v>
                </c:pt>
                <c:pt idx="627">
                  <c:v>1011392.1964635848</c:v>
                </c:pt>
                <c:pt idx="628">
                  <c:v>1011306.6644158904</c:v>
                </c:pt>
                <c:pt idx="629">
                  <c:v>1011220.8571602039</c:v>
                </c:pt>
                <c:pt idx="630">
                  <c:v>1011134.7738110158</c:v>
                </c:pt>
                <c:pt idx="631">
                  <c:v>1011048.4134799675</c:v>
                </c:pt>
                <c:pt idx="632">
                  <c:v>1010961.7752758419</c:v>
                </c:pt>
                <c:pt idx="633">
                  <c:v>1010874.8583045544</c:v>
                </c:pt>
                <c:pt idx="634">
                  <c:v>1010787.6616691434</c:v>
                </c:pt>
                <c:pt idx="635">
                  <c:v>1010700.1844697613</c:v>
                </c:pt>
                <c:pt idx="636">
                  <c:v>1010612.4258036655</c:v>
                </c:pt>
                <c:pt idx="637">
                  <c:v>1010524.3847652083</c:v>
                </c:pt>
                <c:pt idx="638">
                  <c:v>1010436.0604458281</c:v>
                </c:pt>
                <c:pt idx="639">
                  <c:v>1010347.4519340401</c:v>
                </c:pt>
                <c:pt idx="640">
                  <c:v>1010258.5583154263</c:v>
                </c:pt>
                <c:pt idx="641">
                  <c:v>1010169.3786726269</c:v>
                </c:pt>
                <c:pt idx="642">
                  <c:v>1010079.9120853302</c:v>
                </c:pt>
                <c:pt idx="643">
                  <c:v>1009990.1576302634</c:v>
                </c:pt>
                <c:pt idx="644">
                  <c:v>1009900.1143811828</c:v>
                </c:pt>
                <c:pt idx="645">
                  <c:v>1009809.7814088647</c:v>
                </c:pt>
                <c:pt idx="646">
                  <c:v>1009719.1577810951</c:v>
                </c:pt>
                <c:pt idx="647">
                  <c:v>1009628.2425626609</c:v>
                </c:pt>
                <c:pt idx="648">
                  <c:v>1009537.0348153397</c:v>
                </c:pt>
                <c:pt idx="649">
                  <c:v>1009445.5335978904</c:v>
                </c:pt>
                <c:pt idx="650">
                  <c:v>1009353.7379660431</c:v>
                </c:pt>
                <c:pt idx="651">
                  <c:v>1009261.6469724898</c:v>
                </c:pt>
                <c:pt idx="652">
                  <c:v>1009169.2596668744</c:v>
                </c:pt>
                <c:pt idx="653">
                  <c:v>1009076.5750957831</c:v>
                </c:pt>
                <c:pt idx="654">
                  <c:v>1008983.5923027341</c:v>
                </c:pt>
                <c:pt idx="655">
                  <c:v>1008890.3103281683</c:v>
                </c:pt>
                <c:pt idx="656">
                  <c:v>1008796.7282094389</c:v>
                </c:pt>
                <c:pt idx="657">
                  <c:v>1008702.8449808017</c:v>
                </c:pt>
                <c:pt idx="658">
                  <c:v>1008608.6596734052</c:v>
                </c:pt>
                <c:pt idx="659">
                  <c:v>1008514.1713152807</c:v>
                </c:pt>
                <c:pt idx="660">
                  <c:v>1008419.3789313318</c:v>
                </c:pt>
                <c:pt idx="661">
                  <c:v>1008324.2815433247</c:v>
                </c:pt>
                <c:pt idx="662">
                  <c:v>1008228.8781698782</c:v>
                </c:pt>
                <c:pt idx="663">
                  <c:v>1008133.1678264531</c:v>
                </c:pt>
                <c:pt idx="664">
                  <c:v>1008037.1495253426</c:v>
                </c:pt>
                <c:pt idx="665">
                  <c:v>1007940.8222756619</c:v>
                </c:pt>
                <c:pt idx="666">
                  <c:v>1007844.1850833376</c:v>
                </c:pt>
                <c:pt idx="667">
                  <c:v>1007747.2369510981</c:v>
                </c:pt>
                <c:pt idx="668">
                  <c:v>1007649.9768784628</c:v>
                </c:pt>
                <c:pt idx="669">
                  <c:v>1007552.4038617321</c:v>
                </c:pt>
                <c:pt idx="670">
                  <c:v>1007454.5168939767</c:v>
                </c:pt>
                <c:pt idx="671">
                  <c:v>1007356.3149650276</c:v>
                </c:pt>
                <c:pt idx="672">
                  <c:v>1007257.7970614653</c:v>
                </c:pt>
                <c:pt idx="673">
                  <c:v>1007158.9621666097</c:v>
                </c:pt>
                <c:pt idx="674">
                  <c:v>1007059.8092605092</c:v>
                </c:pt>
                <c:pt idx="675">
                  <c:v>1006960.3373199307</c:v>
                </c:pt>
                <c:pt idx="676">
                  <c:v>1006860.5453183484</c:v>
                </c:pt>
                <c:pt idx="677">
                  <c:v>1006760.4322259339</c:v>
                </c:pt>
                <c:pt idx="678">
                  <c:v>1006659.997009545</c:v>
                </c:pt>
                <c:pt idx="679">
                  <c:v>1006559.2386327153</c:v>
                </c:pt>
                <c:pt idx="680">
                  <c:v>1006458.1560556435</c:v>
                </c:pt>
                <c:pt idx="681">
                  <c:v>1006356.7482351825</c:v>
                </c:pt>
                <c:pt idx="682">
                  <c:v>1006255.014124829</c:v>
                </c:pt>
                <c:pt idx="683">
                  <c:v>1006152.9526747123</c:v>
                </c:pt>
                <c:pt idx="684">
                  <c:v>1006050.5628315838</c:v>
                </c:pt>
                <c:pt idx="685">
                  <c:v>1005947.8435388057</c:v>
                </c:pt>
                <c:pt idx="686">
                  <c:v>1005844.7937363407</c:v>
                </c:pt>
                <c:pt idx="687">
                  <c:v>1005741.4123607405</c:v>
                </c:pt>
                <c:pt idx="688">
                  <c:v>1005637.698345135</c:v>
                </c:pt>
                <c:pt idx="689">
                  <c:v>1005533.6506192214</c:v>
                </c:pt>
                <c:pt idx="690">
                  <c:v>1005429.2681092531</c:v>
                </c:pt>
                <c:pt idx="691">
                  <c:v>1005324.5497380288</c:v>
                </c:pt>
                <c:pt idx="692">
                  <c:v>1005219.4944248808</c:v>
                </c:pt>
                <c:pt idx="693">
                  <c:v>1005114.1010856647</c:v>
                </c:pt>
                <c:pt idx="694">
                  <c:v>1005008.3686327474</c:v>
                </c:pt>
                <c:pt idx="695">
                  <c:v>1004902.2959749964</c:v>
                </c:pt>
                <c:pt idx="696">
                  <c:v>1004795.8820177683</c:v>
                </c:pt>
                <c:pt idx="697">
                  <c:v>1004689.1256628976</c:v>
                </c:pt>
                <c:pt idx="698">
                  <c:v>1004582.0258086853</c:v>
                </c:pt>
                <c:pt idx="699">
                  <c:v>1004474.5813498878</c:v>
                </c:pt>
                <c:pt idx="700">
                  <c:v>1004366.7911777048</c:v>
                </c:pt>
                <c:pt idx="701">
                  <c:v>1004258.6541797689</c:v>
                </c:pt>
                <c:pt idx="702">
                  <c:v>1004150.169240133</c:v>
                </c:pt>
                <c:pt idx="703">
                  <c:v>1004041.3352392598</c:v>
                </c:pt>
                <c:pt idx="704">
                  <c:v>1003932.1510540093</c:v>
                </c:pt>
                <c:pt idx="705">
                  <c:v>1003822.6155576281</c:v>
                </c:pt>
                <c:pt idx="706">
                  <c:v>1003712.7276197372</c:v>
                </c:pt>
                <c:pt idx="707">
                  <c:v>1003602.4861063204</c:v>
                </c:pt>
                <c:pt idx="708">
                  <c:v>1003491.889879713</c:v>
                </c:pt>
                <c:pt idx="709">
                  <c:v>1003380.9377985892</c:v>
                </c:pt>
                <c:pt idx="710">
                  <c:v>1003269.6287179515</c:v>
                </c:pt>
                <c:pt idx="711">
                  <c:v>1003157.9614891177</c:v>
                </c:pt>
                <c:pt idx="712">
                  <c:v>1003045.93495971</c:v>
                </c:pt>
                <c:pt idx="713">
                  <c:v>1002933.5479736425</c:v>
                </c:pt>
                <c:pt idx="714">
                  <c:v>1002820.7993711096</c:v>
                </c:pt>
                <c:pt idx="715">
                  <c:v>1002707.6879885737</c:v>
                </c:pt>
                <c:pt idx="716">
                  <c:v>1002594.2126587536</c:v>
                </c:pt>
                <c:pt idx="717">
                  <c:v>1002480.3722106123</c:v>
                </c:pt>
                <c:pt idx="718">
                  <c:v>1002366.1654693447</c:v>
                </c:pt>
                <c:pt idx="719">
                  <c:v>1002251.5912563658</c:v>
                </c:pt>
                <c:pt idx="720">
                  <c:v>1002136.6483892981</c:v>
                </c:pt>
                <c:pt idx="721">
                  <c:v>1002021.33568196</c:v>
                </c:pt>
                <c:pt idx="722">
                  <c:v>1001905.6519443531</c:v>
                </c:pt>
                <c:pt idx="723">
                  <c:v>1001789.5959826502</c:v>
                </c:pt>
                <c:pt idx="724">
                  <c:v>1001673.1665991825</c:v>
                </c:pt>
                <c:pt idx="725">
                  <c:v>1001556.362592428</c:v>
                </c:pt>
                <c:pt idx="726">
                  <c:v>1001439.1827569983</c:v>
                </c:pt>
                <c:pt idx="727">
                  <c:v>1001321.6258836269</c:v>
                </c:pt>
                <c:pt idx="728">
                  <c:v>1001203.690759156</c:v>
                </c:pt>
                <c:pt idx="729">
                  <c:v>1001085.3761665247</c:v>
                </c:pt>
                <c:pt idx="730">
                  <c:v>1000966.6808847558</c:v>
                </c:pt>
                <c:pt idx="731">
                  <c:v>1000847.6036889437</c:v>
                </c:pt>
                <c:pt idx="732">
                  <c:v>1000728.1433502412</c:v>
                </c:pt>
                <c:pt idx="733">
                  <c:v>1000608.2986358478</c:v>
                </c:pt>
                <c:pt idx="734">
                  <c:v>1000488.0683089956</c:v>
                </c:pt>
                <c:pt idx="735">
                  <c:v>1000367.4511289377</c:v>
                </c:pt>
                <c:pt idx="736">
                  <c:v>1000246.4458509348</c:v>
                </c:pt>
                <c:pt idx="737">
                  <c:v>1000125.0512262429</c:v>
                </c:pt>
                <c:pt idx="738">
                  <c:v>1000003.2660020995</c:v>
                </c:pt>
                <c:pt idx="739">
                  <c:v>999881.08892171155</c:v>
                </c:pt>
                <c:pt idx="740">
                  <c:v>999758.51872424199</c:v>
                </c:pt>
                <c:pt idx="741">
                  <c:v>999635.55414479703</c:v>
                </c:pt>
                <c:pt idx="742">
                  <c:v>999512.19391441287</c:v>
                </c:pt>
                <c:pt idx="743">
                  <c:v>999388.43676004268</c:v>
                </c:pt>
                <c:pt idx="744">
                  <c:v>999264.28140454344</c:v>
                </c:pt>
                <c:pt idx="745">
                  <c:v>999139.7265666629</c:v>
                </c:pt>
                <c:pt idx="746">
                  <c:v>999014.7709610262</c:v>
                </c:pt>
                <c:pt idx="747">
                  <c:v>998889.41329812258</c:v>
                </c:pt>
                <c:pt idx="748">
                  <c:v>998763.65228429227</c:v>
                </c:pt>
                <c:pt idx="749">
                  <c:v>998637.48662171303</c:v>
                </c:pt>
                <c:pt idx="750">
                  <c:v>998510.9150083866</c:v>
                </c:pt>
                <c:pt idx="751">
                  <c:v>998383.9361381256</c:v>
                </c:pt>
                <c:pt idx="752">
                  <c:v>998256.54870053963</c:v>
                </c:pt>
                <c:pt idx="753">
                  <c:v>998128.75138102227</c:v>
                </c:pt>
                <c:pt idx="754">
                  <c:v>998000.54286073695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03-4561-9974-B605F4E4B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1289735"/>
        <c:axId val="1201295879"/>
      </c:lineChart>
      <c:catAx>
        <c:axId val="1201289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1295879"/>
        <c:crosses val="autoZero"/>
        <c:auto val="1"/>
        <c:lblAlgn val="ctr"/>
        <c:lblOffset val="100"/>
        <c:noMultiLvlLbl val="0"/>
      </c:catAx>
      <c:valAx>
        <c:axId val="1201295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-* #\ ##0\ [$€-40B]_-;\-* #\ ##0\ [$€-40B]_-;_-* &quot;-&quot;??\ [$€-40B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12897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'€€€'!$Q$106</c:f>
              <c:strCache>
                <c:ptCount val="1"/>
                <c:pt idx="0">
                  <c:v>Kituutusprosentti</c:v>
                </c:pt>
              </c:strCache>
            </c:strRef>
          </c:tx>
          <c:spPr>
            <a:ln w="28575" cap="rnd">
              <a:solidFill>
                <a:srgbClr val="0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'€€€'!I107:I124</c:f>
              <c:strCache>
                <c:ptCount val="18"/>
                <c:pt idx="0">
                  <c:v>12/2018</c:v>
                </c:pt>
                <c:pt idx="1">
                  <c:v>12/2019</c:v>
                </c:pt>
                <c:pt idx="2">
                  <c:v>12/2020</c:v>
                </c:pt>
                <c:pt idx="3">
                  <c:v>12/2021</c:v>
                </c:pt>
                <c:pt idx="4">
                  <c:v>12/2022</c:v>
                </c:pt>
                <c:pt idx="5">
                  <c:v>12/2023</c:v>
                </c:pt>
                <c:pt idx="6">
                  <c:v>12/2024</c:v>
                </c:pt>
                <c:pt idx="7">
                  <c:v>12/2025</c:v>
                </c:pt>
                <c:pt idx="8">
                  <c:v>12/2026</c:v>
                </c:pt>
                <c:pt idx="9">
                  <c:v>12/2027</c:v>
                </c:pt>
                <c:pt idx="10">
                  <c:v>12/2028</c:v>
                </c:pt>
                <c:pt idx="11">
                  <c:v>12/2029</c:v>
                </c:pt>
                <c:pt idx="12">
                  <c:v>12/2030</c:v>
                </c:pt>
                <c:pt idx="13">
                  <c:v>12/2031</c:v>
                </c:pt>
                <c:pt idx="14">
                  <c:v>12/2032</c:v>
                </c:pt>
                <c:pt idx="15">
                  <c:v>12/2033</c:v>
                </c:pt>
                <c:pt idx="16">
                  <c:v>12/2034</c:v>
                </c:pt>
                <c:pt idx="17">
                  <c:v>12/2035</c:v>
                </c:pt>
              </c:strCache>
            </c:strRef>
          </c:cat>
          <c:val>
            <c:numRef>
              <c:f>'€€€'!Q107:Q124</c:f>
              <c:numCache>
                <c:formatCode>0.0\ %</c:formatCode>
                <c:ptCount val="18"/>
                <c:pt idx="0">
                  <c:v>0.6044507430672591</c:v>
                </c:pt>
                <c:pt idx="1">
                  <c:v>0.65444801714898182</c:v>
                </c:pt>
                <c:pt idx="2">
                  <c:v>0.6324713561065588</c:v>
                </c:pt>
                <c:pt idx="3">
                  <c:v>0.49543743738322821</c:v>
                </c:pt>
                <c:pt idx="4">
                  <c:v>0.56280305728296309</c:v>
                </c:pt>
                <c:pt idx="5">
                  <c:v>0.56014919623585224</c:v>
                </c:pt>
                <c:pt idx="6">
                  <c:v>0.57522700927357029</c:v>
                </c:pt>
                <c:pt idx="7">
                  <c:v>0.49301483020143955</c:v>
                </c:pt>
                <c:pt idx="8">
                  <c:v>0.65856322612857399</c:v>
                </c:pt>
                <c:pt idx="9">
                  <c:v>0.41209302325581398</c:v>
                </c:pt>
                <c:pt idx="10">
                  <c:v>0.38883720930232557</c:v>
                </c:pt>
                <c:pt idx="11">
                  <c:v>0.36558139534883727</c:v>
                </c:pt>
                <c:pt idx="12">
                  <c:v>0.34232558139534891</c:v>
                </c:pt>
                <c:pt idx="13">
                  <c:v>0.31906976744186044</c:v>
                </c:pt>
                <c:pt idx="14">
                  <c:v>0.29581395348837208</c:v>
                </c:pt>
                <c:pt idx="15">
                  <c:v>0.27255813953488373</c:v>
                </c:pt>
                <c:pt idx="16">
                  <c:v>0.2493023255813954</c:v>
                </c:pt>
                <c:pt idx="17">
                  <c:v>0.22604651162790707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B7-4376-B8E0-C4596AF01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3573256"/>
        <c:axId val="1603575304"/>
      </c:lineChart>
      <c:catAx>
        <c:axId val="1603573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575304"/>
        <c:crosses val="autoZero"/>
        <c:auto val="1"/>
        <c:lblAlgn val="ctr"/>
        <c:lblOffset val="100"/>
        <c:noMultiLvlLbl val="0"/>
      </c:catAx>
      <c:valAx>
        <c:axId val="1603575304"/>
        <c:scaling>
          <c:orientation val="minMax"/>
          <c:min val="0.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357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rgbClr val="FFFFFF"/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('€€€'!$A$6:$A$12,'€€€'!$A$15:$A$20)</c:f>
              <c:strCache>
                <c:ptCount val="13"/>
                <c:pt idx="0">
                  <c:v>Vastike</c:v>
                </c:pt>
                <c:pt idx="1">
                  <c:v>Asuntolaina</c:v>
                </c:pt>
                <c:pt idx="2">
                  <c:v>Sähkö</c:v>
                </c:pt>
                <c:pt idx="3">
                  <c:v>Ruokakauppa</c:v>
                </c:pt>
                <c:pt idx="4">
                  <c:v>Puhelin/Netti</c:v>
                </c:pt>
                <c:pt idx="5">
                  <c:v>Vakuutus</c:v>
                </c:pt>
                <c:pt idx="6">
                  <c:v>Matkakulut</c:v>
                </c:pt>
                <c:pt idx="7">
                  <c:v>Hyvinvointi</c:v>
                </c:pt>
                <c:pt idx="8">
                  <c:v>Tavarat/krääsä</c:v>
                </c:pt>
                <c:pt idx="9">
                  <c:v>Liikunta</c:v>
                </c:pt>
                <c:pt idx="10">
                  <c:v>Viihde</c:v>
                </c:pt>
                <c:pt idx="11">
                  <c:v>Muu</c:v>
                </c:pt>
                <c:pt idx="12">
                  <c:v>Investoinnit &lt;1t€</c:v>
                </c:pt>
              </c:strCache>
            </c:strRef>
          </c:cat>
          <c:val>
            <c:numRef>
              <c:f>('€€€'!$U$6:$U$12,'€€€'!$U$15:$U$20)</c:f>
              <c:numCache>
                <c:formatCode>_-* #\ ##0\ [$€-40B]_-;\-* #\ ##0\ [$€-40B]_-;_-* "-"??\ [$€-40B]_-;_-@_-</c:formatCode>
                <c:ptCount val="13"/>
                <c:pt idx="0">
                  <c:v>3196</c:v>
                </c:pt>
                <c:pt idx="1">
                  <c:v>1882</c:v>
                </c:pt>
                <c:pt idx="2">
                  <c:v>316</c:v>
                </c:pt>
                <c:pt idx="3">
                  <c:v>2566</c:v>
                </c:pt>
                <c:pt idx="4">
                  <c:v>193</c:v>
                </c:pt>
                <c:pt idx="5">
                  <c:v>133</c:v>
                </c:pt>
                <c:pt idx="6">
                  <c:v>659</c:v>
                </c:pt>
                <c:pt idx="7">
                  <c:v>429</c:v>
                </c:pt>
                <c:pt idx="8">
                  <c:v>629</c:v>
                </c:pt>
                <c:pt idx="9">
                  <c:v>1668</c:v>
                </c:pt>
                <c:pt idx="10">
                  <c:v>414</c:v>
                </c:pt>
                <c:pt idx="11">
                  <c:v>197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62F6-4948-A6F3-7F2FBE5F7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Yht. 2018 -&gt;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F9E-465A-B9CF-438C82822A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F9E-465A-B9CF-438C82822A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F9E-465A-B9CF-438C82822A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F9E-465A-B9CF-438C82822A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F9E-465A-B9CF-438C82822A3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4"/>
              <c:layout>
                <c:manualLayout>
                  <c:x val="5.3214145919621321E-2"/>
                  <c:y val="-0.1580291099976140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9E-465A-B9CF-438C82822A37}"/>
                </c:ext>
              </c:extLst>
            </c:dLbl>
            <c:dLbl>
              <c:idx val="5"/>
              <c:layout>
                <c:manualLayout>
                  <c:x val="0.11303372627554503"/>
                  <c:y val="-0.1311929289471228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9E-465A-B9CF-438C82822A37}"/>
                </c:ext>
              </c:extLst>
            </c:dLbl>
            <c:dLbl>
              <c:idx val="6"/>
              <c:layout>
                <c:manualLayout>
                  <c:x val="0.11935005234172318"/>
                  <c:y val="-9.032294876183964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9E-465A-B9CF-438C82822A37}"/>
                </c:ext>
              </c:extLst>
            </c:dLbl>
            <c:dLbl>
              <c:idx val="7"/>
              <c:layout>
                <c:manualLayout>
                  <c:x val="9.271664163366862E-2"/>
                  <c:y val="-5.0951210150114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9E-465A-B9CF-438C82822A37}"/>
                </c:ext>
              </c:extLst>
            </c:dLbl>
            <c:dLbl>
              <c:idx val="9"/>
              <c:layout>
                <c:manualLayout>
                  <c:x val="0.12505053631301868"/>
                  <c:y val="2.03435934144595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9E-465A-B9CF-438C82822A37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('€€€'!$A$6:$A$12,'€€€'!$A$15:$A$20,'€€€'!$A$25)</c:f>
              <c:strCache>
                <c:ptCount val="14"/>
                <c:pt idx="0">
                  <c:v>Vastike</c:v>
                </c:pt>
                <c:pt idx="1">
                  <c:v>Asuntolaina</c:v>
                </c:pt>
                <c:pt idx="2">
                  <c:v>Sähkö</c:v>
                </c:pt>
                <c:pt idx="3">
                  <c:v>Ruokakauppa</c:v>
                </c:pt>
                <c:pt idx="4">
                  <c:v>Puhelin/Netti</c:v>
                </c:pt>
                <c:pt idx="5">
                  <c:v>Vakuutus</c:v>
                </c:pt>
                <c:pt idx="6">
                  <c:v>Matkakulut</c:v>
                </c:pt>
                <c:pt idx="7">
                  <c:v>Hyvinvointi</c:v>
                </c:pt>
                <c:pt idx="8">
                  <c:v>Tavarat/krääsä</c:v>
                </c:pt>
                <c:pt idx="9">
                  <c:v>Liikunta</c:v>
                </c:pt>
                <c:pt idx="10">
                  <c:v>Viihde</c:v>
                </c:pt>
                <c:pt idx="11">
                  <c:v>Muu</c:v>
                </c:pt>
                <c:pt idx="12">
                  <c:v>Investoinnit &lt;1t€</c:v>
                </c:pt>
                <c:pt idx="13">
                  <c:v>Säästö €</c:v>
                </c:pt>
              </c:strCache>
            </c:strRef>
          </c:cat>
          <c:val>
            <c:numRef>
              <c:f>('€€€'!$C$6:$C$12,'€€€'!$C$15:$C$20,'€€€'!$C$25)</c:f>
              <c:numCache>
                <c:formatCode>_-* #\ ##0\ [$€-40B]_-;\-* #\ ##0\ [$€-40B]_-;_-* "-"??\ [$€-40B]_-;_-@_-</c:formatCode>
                <c:ptCount val="14"/>
                <c:pt idx="0">
                  <c:v>26152.85</c:v>
                </c:pt>
                <c:pt idx="1">
                  <c:v>45730.880000000005</c:v>
                </c:pt>
                <c:pt idx="2">
                  <c:v>2749.37</c:v>
                </c:pt>
                <c:pt idx="3">
                  <c:v>20817.46</c:v>
                </c:pt>
                <c:pt idx="4">
                  <c:v>2250.36</c:v>
                </c:pt>
                <c:pt idx="5">
                  <c:v>1344</c:v>
                </c:pt>
                <c:pt idx="6">
                  <c:v>6344.72</c:v>
                </c:pt>
                <c:pt idx="7">
                  <c:v>1599</c:v>
                </c:pt>
                <c:pt idx="8">
                  <c:v>4788.3500000000004</c:v>
                </c:pt>
                <c:pt idx="9">
                  <c:v>5316.75</c:v>
                </c:pt>
                <c:pt idx="10">
                  <c:v>2322.3000000000002</c:v>
                </c:pt>
                <c:pt idx="11">
                  <c:v>1217.49</c:v>
                </c:pt>
                <c:pt idx="12">
                  <c:v>14776.3</c:v>
                </c:pt>
                <c:pt idx="13">
                  <c:v>185739.91999999998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88C-4AAE-B67D-E6AD88C88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0C-4AF0-B66E-14C2EC95057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70C-4AF0-B66E-14C2EC95057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70C-4AF0-B66E-14C2EC95057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70C-4AF0-B66E-14C2EC95057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0C-4AF0-B66E-14C2EC95057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070C-4AF0-B66E-14C2EC95057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4"/>
              <c:layout>
                <c:manualLayout>
                  <c:x val="-1.8633289335942833E-2"/>
                  <c:y val="-0.1281128297697965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0C-4AF0-B66E-14C2EC950577}"/>
                </c:ext>
              </c:extLst>
            </c:dLbl>
            <c:dLbl>
              <c:idx val="5"/>
              <c:layout>
                <c:manualLayout>
                  <c:x val="3.0205270583951574E-2"/>
                  <c:y val="-8.0094820163289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0C-4AF0-B66E-14C2EC950577}"/>
                </c:ext>
              </c:extLst>
            </c:dLbl>
            <c:dLbl>
              <c:idx val="6"/>
              <c:layout>
                <c:manualLayout>
                  <c:x val="2.7592978623336709E-2"/>
                  <c:y val="-2.99862023175956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0C-4AF0-B66E-14C2EC950577}"/>
                </c:ext>
              </c:extLst>
            </c:dLbl>
            <c:dLbl>
              <c:idx val="8"/>
              <c:layout>
                <c:manualLayout>
                  <c:x val="-1.2731934519745725E-3"/>
                  <c:y val="4.35755708402062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0C-4AF0-B66E-14C2EC950577}"/>
                </c:ext>
              </c:extLst>
            </c:dLbl>
            <c:dLbl>
              <c:idx val="10"/>
              <c:layout>
                <c:manualLayout>
                  <c:x val="4.3026534977925336E-2"/>
                  <c:y val="-5.85984459452449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0C-4AF0-B66E-14C2EC950577}"/>
                </c:ext>
              </c:extLst>
            </c:dLbl>
            <c:dLbl>
              <c:idx val="11"/>
              <c:layout>
                <c:manualLayout>
                  <c:x val="6.4053525101269854E-2"/>
                  <c:y val="2.348925751869949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0C-4AF0-B66E-14C2EC950577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('€€€'!$A$6:$A$12,'€€€'!$A$15:$A$20,'€€€'!$A$25)</c:f>
              <c:strCache>
                <c:ptCount val="14"/>
                <c:pt idx="0">
                  <c:v>Vastike</c:v>
                </c:pt>
                <c:pt idx="1">
                  <c:v>Asuntolaina</c:v>
                </c:pt>
                <c:pt idx="2">
                  <c:v>Sähkö</c:v>
                </c:pt>
                <c:pt idx="3">
                  <c:v>Ruokakauppa</c:v>
                </c:pt>
                <c:pt idx="4">
                  <c:v>Puhelin/Netti</c:v>
                </c:pt>
                <c:pt idx="5">
                  <c:v>Vakuutus</c:v>
                </c:pt>
                <c:pt idx="6">
                  <c:v>Matkakulut</c:v>
                </c:pt>
                <c:pt idx="7">
                  <c:v>Hyvinvointi</c:v>
                </c:pt>
                <c:pt idx="8">
                  <c:v>Tavarat/krääsä</c:v>
                </c:pt>
                <c:pt idx="9">
                  <c:v>Liikunta</c:v>
                </c:pt>
                <c:pt idx="10">
                  <c:v>Viihde</c:v>
                </c:pt>
                <c:pt idx="11">
                  <c:v>Muu</c:v>
                </c:pt>
                <c:pt idx="12">
                  <c:v>Investoinnit &lt;1t€</c:v>
                </c:pt>
                <c:pt idx="13">
                  <c:v>Säästö €</c:v>
                </c:pt>
              </c:strCache>
            </c:strRef>
          </c:cat>
          <c:val>
            <c:numRef>
              <c:f>('€€€'!$U$6:$U$12,'€€€'!$U$15:$U$20,'€€€'!$U$25)</c:f>
              <c:numCache>
                <c:formatCode>_-* #\ ##0\ [$€-40B]_-;\-* #\ ##0\ [$€-40B]_-;_-* "-"??\ [$€-40B]_-;_-@_-</c:formatCode>
                <c:ptCount val="14"/>
                <c:pt idx="0">
                  <c:v>3196</c:v>
                </c:pt>
                <c:pt idx="1">
                  <c:v>1882</c:v>
                </c:pt>
                <c:pt idx="2">
                  <c:v>316</c:v>
                </c:pt>
                <c:pt idx="3">
                  <c:v>2566</c:v>
                </c:pt>
                <c:pt idx="4">
                  <c:v>193</c:v>
                </c:pt>
                <c:pt idx="5">
                  <c:v>133</c:v>
                </c:pt>
                <c:pt idx="6">
                  <c:v>659</c:v>
                </c:pt>
                <c:pt idx="7">
                  <c:v>429</c:v>
                </c:pt>
                <c:pt idx="8">
                  <c:v>629</c:v>
                </c:pt>
                <c:pt idx="9">
                  <c:v>1668</c:v>
                </c:pt>
                <c:pt idx="10">
                  <c:v>414</c:v>
                </c:pt>
                <c:pt idx="11">
                  <c:v>197</c:v>
                </c:pt>
                <c:pt idx="12">
                  <c:v>0</c:v>
                </c:pt>
                <c:pt idx="13">
                  <c:v>24784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E109-43DC-A344-5EADF5C7C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 /><Relationship Id="rId3" Type="http://schemas.openxmlformats.org/officeDocument/2006/relationships/chart" Target="../charts/chart3.xml" /><Relationship Id="rId7" Type="http://schemas.openxmlformats.org/officeDocument/2006/relationships/chart" Target="../charts/chart7.xml" /><Relationship Id="rId2" Type="http://schemas.openxmlformats.org/officeDocument/2006/relationships/chart" Target="../charts/chart2.xml" /><Relationship Id="rId1" Type="http://schemas.openxmlformats.org/officeDocument/2006/relationships/chart" Target="../charts/chart1.xml" /><Relationship Id="rId6" Type="http://schemas.openxmlformats.org/officeDocument/2006/relationships/chart" Target="../charts/chart6.xml" /><Relationship Id="rId5" Type="http://schemas.openxmlformats.org/officeDocument/2006/relationships/chart" Target="../charts/chart5.xml" /><Relationship Id="rId4" Type="http://schemas.openxmlformats.org/officeDocument/2006/relationships/chart" Target="../charts/chart4.xml" /><Relationship Id="rId9" Type="http://schemas.openxmlformats.org/officeDocument/2006/relationships/chart" Target="../charts/chart9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28575</xdr:rowOff>
    </xdr:from>
    <xdr:to>
      <xdr:col>16</xdr:col>
      <xdr:colOff>238125</xdr:colOff>
      <xdr:row>45</xdr:row>
      <xdr:rowOff>171450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4910D1B8-48F1-4F96-A79F-A37B037AC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46</xdr:row>
      <xdr:rowOff>28575</xdr:rowOff>
    </xdr:from>
    <xdr:to>
      <xdr:col>12</xdr:col>
      <xdr:colOff>590550</xdr:colOff>
      <xdr:row>68</xdr:row>
      <xdr:rowOff>57150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4095897E-B553-4FEB-A465-F75AC307793F}"/>
            </a:ext>
            <a:ext uri="{147F2762-F138-4A5C-976F-8EAC2B608ADB}">
              <a16:predDERef xmlns:a16="http://schemas.microsoft.com/office/drawing/2014/main" pred="{4910D1B8-48F1-4F96-A79F-A37B037AC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68</xdr:row>
      <xdr:rowOff>9525</xdr:rowOff>
    </xdr:from>
    <xdr:to>
      <xdr:col>22</xdr:col>
      <xdr:colOff>0</xdr:colOff>
      <xdr:row>89</xdr:row>
      <xdr:rowOff>171450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FC10E080-F61A-4B5F-A061-F8F665D8E1B8}"/>
            </a:ext>
            <a:ext uri="{147F2762-F138-4A5C-976F-8EAC2B608ADB}">
              <a16:predDERef xmlns:a16="http://schemas.microsoft.com/office/drawing/2014/main" pred="{4095897E-B553-4FEB-A465-F75AC3077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110</xdr:row>
      <xdr:rowOff>76200</xdr:rowOff>
    </xdr:from>
    <xdr:to>
      <xdr:col>13</xdr:col>
      <xdr:colOff>314325</xdr:colOff>
      <xdr:row>135</xdr:row>
      <xdr:rowOff>133350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C598DFFB-E82A-4D9C-92A5-847AE6DFF11D}"/>
            </a:ext>
            <a:ext uri="{147F2762-F138-4A5C-976F-8EAC2B608ADB}">
              <a16:predDERef xmlns:a16="http://schemas.microsoft.com/office/drawing/2014/main" pred="{FC10E080-F61A-4B5F-A061-F8F665D8E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9525</xdr:rowOff>
    </xdr:from>
    <xdr:to>
      <xdr:col>21</xdr:col>
      <xdr:colOff>180975</xdr:colOff>
      <xdr:row>24</xdr:row>
      <xdr:rowOff>38100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18587003-8471-4B79-BAC0-4996FEAFF468}"/>
            </a:ext>
            <a:ext uri="{147F2762-F138-4A5C-976F-8EAC2B608ADB}">
              <a16:predDERef xmlns:a16="http://schemas.microsoft.com/office/drawing/2014/main" pred="{C598DFFB-E82A-4D9C-92A5-847AE6DFF1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90</xdr:row>
      <xdr:rowOff>9525</xdr:rowOff>
    </xdr:from>
    <xdr:to>
      <xdr:col>15</xdr:col>
      <xdr:colOff>314325</xdr:colOff>
      <xdr:row>110</xdr:row>
      <xdr:rowOff>47625</xdr:rowOff>
    </xdr:to>
    <xdr:graphicFrame macro="">
      <xdr:nvGraphicFramePr>
        <xdr:cNvPr id="8" name="Kaavio 7">
          <a:extLst>
            <a:ext uri="{FF2B5EF4-FFF2-40B4-BE49-F238E27FC236}">
              <a16:creationId xmlns:a16="http://schemas.microsoft.com/office/drawing/2014/main" id="{6EEFD987-53D1-4083-BE1C-320E213A8453}"/>
            </a:ext>
            <a:ext uri="{147F2762-F138-4A5C-976F-8EAC2B608ADB}">
              <a16:predDERef xmlns:a16="http://schemas.microsoft.com/office/drawing/2014/main" pred="{18587003-8471-4B79-BAC0-4996FEAFF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136</xdr:row>
      <xdr:rowOff>0</xdr:rowOff>
    </xdr:from>
    <xdr:to>
      <xdr:col>13</xdr:col>
      <xdr:colOff>314325</xdr:colOff>
      <xdr:row>161</xdr:row>
      <xdr:rowOff>57150</xdr:rowOff>
    </xdr:to>
    <xdr:graphicFrame macro="">
      <xdr:nvGraphicFramePr>
        <xdr:cNvPr id="9" name="Kaavio 8">
          <a:extLst>
            <a:ext uri="{FF2B5EF4-FFF2-40B4-BE49-F238E27FC236}">
              <a16:creationId xmlns:a16="http://schemas.microsoft.com/office/drawing/2014/main" id="{35BAE1DE-8096-48A1-AE59-91243E237DF1}"/>
            </a:ext>
            <a:ext uri="{147F2762-F138-4A5C-976F-8EAC2B608ADB}">
              <a16:predDERef xmlns:a16="http://schemas.microsoft.com/office/drawing/2014/main" pred="{6EEFD987-53D1-4083-BE1C-320E213A84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342900</xdr:colOff>
      <xdr:row>110</xdr:row>
      <xdr:rowOff>85725</xdr:rowOff>
    </xdr:from>
    <xdr:to>
      <xdr:col>27</xdr:col>
      <xdr:colOff>47625</xdr:colOff>
      <xdr:row>135</xdr:row>
      <xdr:rowOff>142875</xdr:rowOff>
    </xdr:to>
    <xdr:graphicFrame macro="">
      <xdr:nvGraphicFramePr>
        <xdr:cNvPr id="10" name="Kaavio 9">
          <a:extLst>
            <a:ext uri="{FF2B5EF4-FFF2-40B4-BE49-F238E27FC236}">
              <a16:creationId xmlns:a16="http://schemas.microsoft.com/office/drawing/2014/main" id="{819E0703-B20E-459E-B4A2-8E51746E9471}"/>
            </a:ext>
            <a:ext uri="{147F2762-F138-4A5C-976F-8EAC2B608ADB}">
              <a16:predDERef xmlns:a16="http://schemas.microsoft.com/office/drawing/2014/main" pred="{35BAE1DE-8096-48A1-AE59-91243E237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295275</xdr:colOff>
      <xdr:row>135</xdr:row>
      <xdr:rowOff>133350</xdr:rowOff>
    </xdr:from>
    <xdr:to>
      <xdr:col>27</xdr:col>
      <xdr:colOff>0</xdr:colOff>
      <xdr:row>161</xdr:row>
      <xdr:rowOff>0</xdr:rowOff>
    </xdr:to>
    <xdr:graphicFrame macro="">
      <xdr:nvGraphicFramePr>
        <xdr:cNvPr id="12" name="Kaavio 11">
          <a:extLst>
            <a:ext uri="{FF2B5EF4-FFF2-40B4-BE49-F238E27FC236}">
              <a16:creationId xmlns:a16="http://schemas.microsoft.com/office/drawing/2014/main" id="{7C58C829-515B-4272-AAB2-0C8DBE8CDE86}"/>
            </a:ext>
            <a:ext uri="{147F2762-F138-4A5C-976F-8EAC2B608ADB}">
              <a16:predDERef xmlns:a16="http://schemas.microsoft.com/office/drawing/2014/main" pred="{819E0703-B20E-459E-B4A2-8E51746E94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varallisuuspolku.com/" TargetMode="Externa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656C-219B-1047-9875-5E2989C59112}">
  <dimension ref="A1:MP863"/>
  <sheetViews>
    <sheetView tabSelected="1" zoomScaleNormal="60" zoomScaleSheetLayoutView="100" workbookViewId="0">
      <pane xSplit="2" ySplit="1" topLeftCell="T2" activePane="bottomRight" state="frozen"/>
      <selection pane="bottomLeft" activeCell="A2" sqref="A2"/>
      <selection pane="topRight" activeCell="C1" sqref="C1"/>
      <selection pane="bottomRight" activeCell="CJ47" sqref="CJ47"/>
    </sheetView>
  </sheetViews>
  <sheetFormatPr defaultColWidth="8.609375" defaultRowHeight="15" outlineLevelCol="1" x14ac:dyDescent="0.2"/>
  <cols>
    <col min="1" max="1" width="8.609375" customWidth="1"/>
    <col min="2" max="2" width="9.953125" customWidth="1"/>
    <col min="3" max="3" width="9.81640625" customWidth="1"/>
    <col min="4" max="4" width="8.609375" customWidth="1"/>
    <col min="5" max="5" width="9.01171875" customWidth="1"/>
    <col min="6" max="6" width="8.609375" customWidth="1"/>
    <col min="7" max="7" width="9.4140625" customWidth="1"/>
    <col min="8" max="8" width="8.609375" customWidth="1"/>
    <col min="9" max="9" width="9.01171875" customWidth="1"/>
    <col min="10" max="10" width="8.609375" customWidth="1"/>
    <col min="11" max="11" width="9.953125" customWidth="1"/>
    <col min="12" max="12" width="8.609375" customWidth="1"/>
    <col min="13" max="13" width="10.22265625" customWidth="1"/>
    <col min="14" max="14" width="8.609375" customWidth="1"/>
    <col min="15" max="15" width="9.4140625" customWidth="1"/>
    <col min="16" max="16" width="8.609375" customWidth="1"/>
    <col min="17" max="17" width="9.28125" customWidth="1"/>
    <col min="18" max="18" width="8.609375" customWidth="1"/>
    <col min="19" max="19" width="9.28125" customWidth="1"/>
    <col min="20" max="20" width="8.609375" customWidth="1"/>
    <col min="21" max="21" width="9.81640625" customWidth="1"/>
    <col min="22" max="22" width="8.609375" customWidth="1"/>
    <col min="23" max="23" width="9.55078125" hidden="1" customWidth="1" outlineLevel="1"/>
    <col min="24" max="24" width="8.609375" hidden="1" customWidth="1" outlineLevel="1"/>
    <col min="25" max="25" width="9.55078125" hidden="1" customWidth="1" outlineLevel="1"/>
    <col min="26" max="26" width="8.609375" hidden="1" customWidth="1" outlineLevel="1"/>
    <col min="27" max="27" width="9.55078125" hidden="1" customWidth="1" outlineLevel="1"/>
    <col min="28" max="28" width="8.609375" hidden="1" customWidth="1" outlineLevel="1"/>
    <col min="29" max="29" width="9.55078125" hidden="1" customWidth="1" outlineLevel="1"/>
    <col min="30" max="30" width="8.609375" hidden="1" customWidth="1" outlineLevel="1"/>
    <col min="31" max="31" width="9.55078125" hidden="1" customWidth="1" outlineLevel="1"/>
    <col min="32" max="32" width="8.609375" hidden="1" customWidth="1" outlineLevel="1"/>
    <col min="33" max="33" width="9.55078125" hidden="1" customWidth="1" outlineLevel="1"/>
    <col min="34" max="34" width="8.609375" hidden="1" customWidth="1" outlineLevel="1"/>
    <col min="35" max="35" width="9.55078125" hidden="1" customWidth="1" outlineLevel="1"/>
    <col min="36" max="36" width="8.609375" hidden="1" customWidth="1" outlineLevel="1"/>
    <col min="37" max="37" width="9.55078125" hidden="1" customWidth="1" outlineLevel="1"/>
    <col min="38" max="38" width="8.609375" hidden="1" customWidth="1" outlineLevel="1"/>
    <col min="39" max="39" width="9.55078125" hidden="1" customWidth="1" outlineLevel="1"/>
    <col min="40" max="40" width="8.609375" hidden="1" customWidth="1" outlineLevel="1"/>
    <col min="41" max="41" width="9.55078125" hidden="1" customWidth="1" outlineLevel="1"/>
    <col min="42" max="42" width="8.609375" hidden="1" customWidth="1" outlineLevel="1"/>
    <col min="43" max="43" width="9.55078125" hidden="1" customWidth="1" outlineLevel="1"/>
    <col min="44" max="44" width="8.609375" hidden="1" customWidth="1" outlineLevel="1"/>
    <col min="45" max="45" width="9.55078125" hidden="1" customWidth="1" outlineLevel="1"/>
    <col min="46" max="46" width="8.609375" hidden="1" customWidth="1" outlineLevel="1"/>
    <col min="47" max="47" width="9.55078125" hidden="1" customWidth="1" outlineLevel="1"/>
    <col min="48" max="48" width="8.609375" hidden="1" customWidth="1" outlineLevel="1"/>
    <col min="49" max="49" width="9.55078125" hidden="1" customWidth="1" outlineLevel="1"/>
    <col min="50" max="50" width="8.609375" hidden="1" customWidth="1" outlineLevel="1"/>
    <col min="51" max="51" width="1.74609375" customWidth="1" collapsed="1"/>
    <col min="52" max="53" width="9.4140625" hidden="1" customWidth="1" outlineLevel="1"/>
    <col min="54" max="54" width="9.81640625" hidden="1" customWidth="1" outlineLevel="1"/>
    <col min="55" max="63" width="9.4140625" hidden="1" customWidth="1" outlineLevel="1"/>
    <col min="64" max="64" width="2.5546875" customWidth="1" collapsed="1"/>
    <col min="65" max="76" width="8.609375" hidden="1" customWidth="1" outlineLevel="1"/>
    <col min="77" max="77" width="8.609375" customWidth="1" collapsed="1"/>
    <col min="78" max="81" width="8.609375" customWidth="1"/>
    <col min="82" max="82" width="9.01171875" customWidth="1"/>
    <col min="83" max="89" width="8.609375" customWidth="1"/>
    <col min="90" max="90" width="22.734375" customWidth="1"/>
    <col min="91" max="91" width="16.54296875" bestFit="1" customWidth="1"/>
    <col min="92" max="92" width="8.609375" customWidth="1"/>
    <col min="93" max="93" width="9.28125" bestFit="1" customWidth="1"/>
    <col min="94" max="111" width="8.609375" customWidth="1"/>
    <col min="112" max="112" width="7.12890625" bestFit="1" customWidth="1"/>
    <col min="113" max="130" width="8.609375" customWidth="1"/>
    <col min="131" max="131" width="7.12890625" bestFit="1" customWidth="1"/>
    <col min="132" max="149" width="8.609375" customWidth="1"/>
    <col min="150" max="150" width="7.12890625" bestFit="1" customWidth="1"/>
    <col min="151" max="168" width="8.609375" customWidth="1"/>
    <col min="169" max="169" width="7.12890625" bestFit="1" customWidth="1"/>
    <col min="170" max="187" width="8.609375" customWidth="1"/>
    <col min="188" max="188" width="7.12890625" bestFit="1" customWidth="1"/>
    <col min="189" max="206" width="8.609375" customWidth="1"/>
    <col min="207" max="207" width="7.12890625" bestFit="1" customWidth="1"/>
    <col min="208" max="225" width="8.609375" customWidth="1"/>
    <col min="226" max="226" width="7.12890625" bestFit="1" customWidth="1"/>
    <col min="227" max="244" width="8.609375" customWidth="1"/>
    <col min="245" max="245" width="7.12890625" bestFit="1" customWidth="1"/>
    <col min="246" max="263" width="8.609375" customWidth="1"/>
    <col min="264" max="264" width="7.12890625" bestFit="1" customWidth="1"/>
    <col min="265" max="282" width="8.609375" customWidth="1"/>
    <col min="283" max="283" width="7.12890625" bestFit="1" customWidth="1"/>
    <col min="284" max="301" width="8.609375" customWidth="1"/>
    <col min="302" max="302" width="7.12890625" bestFit="1" customWidth="1"/>
    <col min="303" max="320" width="8.609375" customWidth="1"/>
    <col min="321" max="321" width="7.12890625" bestFit="1" customWidth="1"/>
    <col min="322" max="339" width="8.609375" customWidth="1"/>
    <col min="340" max="340" width="7.12890625" bestFit="1" customWidth="1"/>
    <col min="341" max="356" width="8.609375" customWidth="1"/>
    <col min="16384" max="16384" width="8.609375" bestFit="1" customWidth="1"/>
  </cols>
  <sheetData>
    <row r="1" spans="1:354" s="2" customFormat="1" x14ac:dyDescent="0.2">
      <c r="C1" s="37" t="s">
        <v>0</v>
      </c>
      <c r="D1" s="12"/>
      <c r="E1" s="20" t="s">
        <v>1</v>
      </c>
      <c r="F1" s="12"/>
      <c r="G1" s="20" t="s">
        <v>2</v>
      </c>
      <c r="H1" s="12"/>
      <c r="I1" s="20" t="s">
        <v>3</v>
      </c>
      <c r="J1" s="12"/>
      <c r="K1" s="20" t="s">
        <v>4</v>
      </c>
      <c r="L1" s="12"/>
      <c r="M1" s="20" t="s">
        <v>5</v>
      </c>
      <c r="N1" s="12"/>
      <c r="O1" s="20" t="s">
        <v>6</v>
      </c>
      <c r="P1" s="12"/>
      <c r="Q1" s="20" t="s">
        <v>7</v>
      </c>
      <c r="R1" s="12"/>
      <c r="S1" s="20" t="s">
        <v>8</v>
      </c>
      <c r="T1" s="12"/>
      <c r="U1" s="20" t="s">
        <v>9</v>
      </c>
      <c r="V1" s="12"/>
      <c r="W1" s="20" t="s">
        <v>89</v>
      </c>
      <c r="X1" s="12"/>
      <c r="Y1" s="20" t="s">
        <v>877</v>
      </c>
      <c r="Z1" s="12"/>
      <c r="AA1" s="20" t="s">
        <v>878</v>
      </c>
      <c r="AB1" s="12"/>
      <c r="AC1" s="20" t="s">
        <v>879</v>
      </c>
      <c r="AD1" s="12"/>
      <c r="AE1" s="20" t="s">
        <v>880</v>
      </c>
      <c r="AF1" s="12"/>
      <c r="AG1" s="20" t="s">
        <v>881</v>
      </c>
      <c r="AH1" s="12"/>
      <c r="AI1" s="20" t="s">
        <v>882</v>
      </c>
      <c r="AJ1" s="12"/>
      <c r="AK1" s="20" t="s">
        <v>883</v>
      </c>
      <c r="AL1" s="12"/>
      <c r="AM1" s="20" t="s">
        <v>884</v>
      </c>
      <c r="AN1" s="12"/>
      <c r="AO1" s="20" t="s">
        <v>885</v>
      </c>
      <c r="AP1" s="12"/>
      <c r="AQ1" s="20" t="s">
        <v>886</v>
      </c>
      <c r="AR1" s="12"/>
      <c r="AS1" s="20" t="s">
        <v>887</v>
      </c>
      <c r="AT1" s="12"/>
      <c r="AU1" s="20" t="s">
        <v>888</v>
      </c>
      <c r="AV1" s="12"/>
      <c r="AW1" s="20" t="s">
        <v>889</v>
      </c>
      <c r="AX1" s="12"/>
      <c r="AY1" s="2" t="s">
        <v>22</v>
      </c>
      <c r="AZ1" s="20" t="s">
        <v>10</v>
      </c>
      <c r="BA1" s="2" t="s">
        <v>11</v>
      </c>
      <c r="BB1" s="2" t="s">
        <v>12</v>
      </c>
      <c r="BC1" s="2" t="s">
        <v>13</v>
      </c>
      <c r="BD1" s="2" t="s">
        <v>14</v>
      </c>
      <c r="BE1" s="2" t="s">
        <v>15</v>
      </c>
      <c r="BF1" s="2" t="s">
        <v>16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90" t="s">
        <v>23</v>
      </c>
      <c r="BN1" s="5" t="s">
        <v>24</v>
      </c>
      <c r="BO1" s="5" t="s">
        <v>25</v>
      </c>
      <c r="BP1" s="5" t="s">
        <v>26</v>
      </c>
      <c r="BQ1" s="5" t="s">
        <v>27</v>
      </c>
      <c r="BR1" s="5" t="s">
        <v>28</v>
      </c>
      <c r="BS1" s="5" t="s">
        <v>29</v>
      </c>
      <c r="BT1" s="5" t="s">
        <v>30</v>
      </c>
      <c r="BU1" s="5" t="s">
        <v>31</v>
      </c>
      <c r="BV1" s="5" t="s">
        <v>32</v>
      </c>
      <c r="BW1" s="5" t="s">
        <v>33</v>
      </c>
      <c r="BX1" s="5" t="s">
        <v>34</v>
      </c>
      <c r="BY1" s="90" t="s">
        <v>35</v>
      </c>
      <c r="BZ1" s="5" t="s">
        <v>36</v>
      </c>
      <c r="CA1" s="5" t="s">
        <v>37</v>
      </c>
      <c r="CB1" s="5" t="s">
        <v>38</v>
      </c>
      <c r="CC1" s="5" t="s">
        <v>39</v>
      </c>
      <c r="CD1" s="5" t="s">
        <v>40</v>
      </c>
      <c r="CE1" s="5" t="s">
        <v>41</v>
      </c>
      <c r="CF1" s="5" t="s">
        <v>42</v>
      </c>
      <c r="CG1" s="5" t="s">
        <v>43</v>
      </c>
      <c r="CH1" s="5" t="s">
        <v>44</v>
      </c>
      <c r="CI1" s="5" t="s">
        <v>45</v>
      </c>
      <c r="CJ1" s="5" t="s">
        <v>46</v>
      </c>
      <c r="CM1" s="123"/>
      <c r="CN1" s="18"/>
      <c r="CO1" s="5" t="s">
        <v>89</v>
      </c>
      <c r="CP1" s="12"/>
      <c r="CR1" s="90" t="s">
        <v>90</v>
      </c>
      <c r="CS1" s="5" t="s">
        <v>91</v>
      </c>
      <c r="CT1" s="5" t="s">
        <v>92</v>
      </c>
      <c r="CU1" s="5" t="s">
        <v>93</v>
      </c>
      <c r="CV1" s="5" t="s">
        <v>94</v>
      </c>
      <c r="CW1" s="5" t="s">
        <v>95</v>
      </c>
      <c r="CX1" s="5" t="s">
        <v>96</v>
      </c>
      <c r="CY1" s="5" t="s">
        <v>97</v>
      </c>
      <c r="CZ1" s="5" t="s">
        <v>98</v>
      </c>
      <c r="DA1" s="5" t="s">
        <v>99</v>
      </c>
      <c r="DB1" s="5" t="s">
        <v>100</v>
      </c>
      <c r="DC1" s="5" t="s">
        <v>101</v>
      </c>
      <c r="DF1" s="120"/>
      <c r="DG1" s="18"/>
      <c r="DH1" s="5" t="s">
        <v>877</v>
      </c>
      <c r="DI1" s="12"/>
      <c r="DK1" s="90" t="s">
        <v>253</v>
      </c>
      <c r="DL1" s="5" t="s">
        <v>254</v>
      </c>
      <c r="DM1" s="5" t="s">
        <v>255</v>
      </c>
      <c r="DN1" s="5" t="s">
        <v>256</v>
      </c>
      <c r="DO1" s="5" t="s">
        <v>257</v>
      </c>
      <c r="DP1" s="5" t="s">
        <v>258</v>
      </c>
      <c r="DQ1" s="5" t="s">
        <v>259</v>
      </c>
      <c r="DR1" s="5" t="s">
        <v>260</v>
      </c>
      <c r="DS1" s="5" t="s">
        <v>261</v>
      </c>
      <c r="DT1" s="5" t="s">
        <v>262</v>
      </c>
      <c r="DU1" s="5" t="s">
        <v>263</v>
      </c>
      <c r="DV1" s="5" t="s">
        <v>147</v>
      </c>
      <c r="DY1" s="120"/>
      <c r="DZ1" s="18"/>
      <c r="EA1" s="5" t="s">
        <v>878</v>
      </c>
      <c r="EB1" s="12"/>
      <c r="ED1" s="90" t="s">
        <v>264</v>
      </c>
      <c r="EE1" s="5" t="s">
        <v>265</v>
      </c>
      <c r="EF1" s="5" t="s">
        <v>266</v>
      </c>
      <c r="EG1" s="5" t="s">
        <v>267</v>
      </c>
      <c r="EH1" s="5" t="s">
        <v>268</v>
      </c>
      <c r="EI1" s="5" t="s">
        <v>269</v>
      </c>
      <c r="EJ1" s="5" t="s">
        <v>270</v>
      </c>
      <c r="EK1" s="5" t="s">
        <v>271</v>
      </c>
      <c r="EL1" s="5" t="s">
        <v>272</v>
      </c>
      <c r="EM1" s="5" t="s">
        <v>273</v>
      </c>
      <c r="EN1" s="5" t="s">
        <v>274</v>
      </c>
      <c r="EO1" s="5" t="s">
        <v>149</v>
      </c>
      <c r="EP1" s="120"/>
      <c r="EQ1" s="18"/>
      <c r="ER1" s="123"/>
      <c r="ES1" s="18"/>
      <c r="ET1" s="5" t="s">
        <v>879</v>
      </c>
      <c r="EU1" s="12"/>
      <c r="EW1" s="90" t="s">
        <v>275</v>
      </c>
      <c r="EX1" s="5" t="s">
        <v>276</v>
      </c>
      <c r="EY1" s="5" t="s">
        <v>277</v>
      </c>
      <c r="EZ1" s="5" t="s">
        <v>278</v>
      </c>
      <c r="FA1" s="5" t="s">
        <v>279</v>
      </c>
      <c r="FB1" s="5" t="s">
        <v>280</v>
      </c>
      <c r="FC1" s="5" t="s">
        <v>281</v>
      </c>
      <c r="FD1" s="5" t="s">
        <v>282</v>
      </c>
      <c r="FE1" s="5" t="s">
        <v>283</v>
      </c>
      <c r="FF1" s="5" t="s">
        <v>284</v>
      </c>
      <c r="FG1" s="5" t="s">
        <v>285</v>
      </c>
      <c r="FH1" s="5" t="s">
        <v>151</v>
      </c>
      <c r="FK1" s="120"/>
      <c r="FL1" s="18"/>
      <c r="FM1" s="5" t="s">
        <v>880</v>
      </c>
      <c r="FN1" s="12"/>
      <c r="FP1" s="90" t="s">
        <v>286</v>
      </c>
      <c r="FQ1" s="5" t="s">
        <v>287</v>
      </c>
      <c r="FR1" s="5" t="s">
        <v>288</v>
      </c>
      <c r="FS1" s="5" t="s">
        <v>289</v>
      </c>
      <c r="FT1" s="5" t="s">
        <v>290</v>
      </c>
      <c r="FU1" s="5" t="s">
        <v>291</v>
      </c>
      <c r="FV1" s="5" t="s">
        <v>292</v>
      </c>
      <c r="FW1" s="5" t="s">
        <v>293</v>
      </c>
      <c r="FX1" s="5" t="s">
        <v>294</v>
      </c>
      <c r="FY1" s="5" t="s">
        <v>295</v>
      </c>
      <c r="FZ1" s="5" t="s">
        <v>296</v>
      </c>
      <c r="GA1" s="5" t="s">
        <v>153</v>
      </c>
      <c r="GD1" s="120"/>
      <c r="GE1" s="18"/>
      <c r="GF1" s="5" t="s">
        <v>881</v>
      </c>
      <c r="GG1" s="12"/>
      <c r="GI1" s="90" t="s">
        <v>297</v>
      </c>
      <c r="GJ1" s="5" t="s">
        <v>298</v>
      </c>
      <c r="GK1" s="5" t="s">
        <v>299</v>
      </c>
      <c r="GL1" s="5" t="s">
        <v>300</v>
      </c>
      <c r="GM1" s="5" t="s">
        <v>301</v>
      </c>
      <c r="GN1" s="5" t="s">
        <v>302</v>
      </c>
      <c r="GO1" s="5" t="s">
        <v>303</v>
      </c>
      <c r="GP1" s="5" t="s">
        <v>304</v>
      </c>
      <c r="GQ1" s="5" t="s">
        <v>305</v>
      </c>
      <c r="GR1" s="5" t="s">
        <v>306</v>
      </c>
      <c r="GS1" s="5" t="s">
        <v>307</v>
      </c>
      <c r="GT1" s="5" t="s">
        <v>155</v>
      </c>
      <c r="GU1" s="120"/>
      <c r="GV1" s="18"/>
      <c r="GW1" s="120"/>
      <c r="GX1" s="18"/>
      <c r="GY1" s="5" t="s">
        <v>882</v>
      </c>
      <c r="GZ1" s="12"/>
      <c r="HB1" s="90" t="s">
        <v>308</v>
      </c>
      <c r="HC1" s="5" t="s">
        <v>309</v>
      </c>
      <c r="HD1" s="5" t="s">
        <v>310</v>
      </c>
      <c r="HE1" s="5" t="s">
        <v>311</v>
      </c>
      <c r="HF1" s="5" t="s">
        <v>312</v>
      </c>
      <c r="HG1" s="5" t="s">
        <v>313</v>
      </c>
      <c r="HH1" s="5" t="s">
        <v>314</v>
      </c>
      <c r="HI1" s="5" t="s">
        <v>315</v>
      </c>
      <c r="HJ1" s="5" t="s">
        <v>316</v>
      </c>
      <c r="HK1" s="5" t="s">
        <v>317</v>
      </c>
      <c r="HL1" s="5" t="s">
        <v>318</v>
      </c>
      <c r="HM1" s="5" t="s">
        <v>157</v>
      </c>
      <c r="HP1" s="120"/>
      <c r="HQ1" s="18"/>
      <c r="HR1" s="5" t="s">
        <v>883</v>
      </c>
      <c r="HS1" s="12"/>
      <c r="HU1" s="90" t="s">
        <v>319</v>
      </c>
      <c r="HV1" s="5" t="s">
        <v>320</v>
      </c>
      <c r="HW1" s="5" t="s">
        <v>321</v>
      </c>
      <c r="HX1" s="5" t="s">
        <v>322</v>
      </c>
      <c r="HY1" s="5" t="s">
        <v>323</v>
      </c>
      <c r="HZ1" s="5" t="s">
        <v>324</v>
      </c>
      <c r="IA1" s="5" t="s">
        <v>325</v>
      </c>
      <c r="IB1" s="5" t="s">
        <v>326</v>
      </c>
      <c r="IC1" s="5" t="s">
        <v>327</v>
      </c>
      <c r="ID1" s="5" t="s">
        <v>328</v>
      </c>
      <c r="IE1" s="5" t="s">
        <v>329</v>
      </c>
      <c r="IF1" s="5" t="s">
        <v>159</v>
      </c>
      <c r="II1" s="120"/>
      <c r="IJ1" s="18"/>
      <c r="IK1" s="5" t="s">
        <v>884</v>
      </c>
      <c r="IL1" s="12"/>
      <c r="IN1" s="90" t="s">
        <v>330</v>
      </c>
      <c r="IO1" s="5" t="s">
        <v>331</v>
      </c>
      <c r="IP1" s="5" t="s">
        <v>332</v>
      </c>
      <c r="IQ1" s="5" t="s">
        <v>333</v>
      </c>
      <c r="IR1" s="5" t="s">
        <v>334</v>
      </c>
      <c r="IS1" s="5" t="s">
        <v>335</v>
      </c>
      <c r="IT1" s="5" t="s">
        <v>336</v>
      </c>
      <c r="IU1" s="5" t="s">
        <v>337</v>
      </c>
      <c r="IV1" s="5" t="s">
        <v>338</v>
      </c>
      <c r="IW1" s="5" t="s">
        <v>339</v>
      </c>
      <c r="IX1" s="5" t="s">
        <v>340</v>
      </c>
      <c r="IY1" s="5" t="s">
        <v>161</v>
      </c>
      <c r="IZ1" s="120"/>
      <c r="JA1" s="18"/>
      <c r="JB1" s="120"/>
      <c r="JC1" s="18"/>
      <c r="JD1" s="5" t="s">
        <v>885</v>
      </c>
      <c r="JE1" s="12"/>
      <c r="JG1" s="90" t="s">
        <v>341</v>
      </c>
      <c r="JH1" s="5" t="s">
        <v>342</v>
      </c>
      <c r="JI1" s="5" t="s">
        <v>343</v>
      </c>
      <c r="JJ1" s="5" t="s">
        <v>344</v>
      </c>
      <c r="JK1" s="5" t="s">
        <v>345</v>
      </c>
      <c r="JL1" s="5" t="s">
        <v>346</v>
      </c>
      <c r="JM1" s="5" t="s">
        <v>347</v>
      </c>
      <c r="JN1" s="5" t="s">
        <v>348</v>
      </c>
      <c r="JO1" s="5" t="s">
        <v>349</v>
      </c>
      <c r="JP1" s="5" t="s">
        <v>350</v>
      </c>
      <c r="JQ1" s="5" t="s">
        <v>351</v>
      </c>
      <c r="JR1" s="5" t="s">
        <v>163</v>
      </c>
      <c r="JU1" s="120"/>
      <c r="JV1" s="18"/>
      <c r="JW1" s="5" t="s">
        <v>886</v>
      </c>
      <c r="JX1" s="12"/>
      <c r="JZ1" s="90" t="s">
        <v>352</v>
      </c>
      <c r="KA1" s="5" t="s">
        <v>353</v>
      </c>
      <c r="KB1" s="5" t="s">
        <v>354</v>
      </c>
      <c r="KC1" s="5" t="s">
        <v>355</v>
      </c>
      <c r="KD1" s="5" t="s">
        <v>356</v>
      </c>
      <c r="KE1" s="5" t="s">
        <v>357</v>
      </c>
      <c r="KF1" s="5" t="s">
        <v>358</v>
      </c>
      <c r="KG1" s="5" t="s">
        <v>359</v>
      </c>
      <c r="KH1" s="5" t="s">
        <v>360</v>
      </c>
      <c r="KI1" s="5" t="s">
        <v>361</v>
      </c>
      <c r="KJ1" s="5" t="s">
        <v>362</v>
      </c>
      <c r="KK1" s="5" t="s">
        <v>165</v>
      </c>
      <c r="KN1" s="120"/>
      <c r="KO1" s="18"/>
      <c r="KP1" s="5" t="s">
        <v>887</v>
      </c>
      <c r="KQ1" s="12"/>
      <c r="KS1" s="90" t="s">
        <v>363</v>
      </c>
      <c r="KT1" s="5" t="s">
        <v>364</v>
      </c>
      <c r="KU1" s="5" t="s">
        <v>365</v>
      </c>
      <c r="KV1" s="5" t="s">
        <v>366</v>
      </c>
      <c r="KW1" s="5" t="s">
        <v>367</v>
      </c>
      <c r="KX1" s="5" t="s">
        <v>368</v>
      </c>
      <c r="KY1" s="5" t="s">
        <v>369</v>
      </c>
      <c r="KZ1" s="5" t="s">
        <v>370</v>
      </c>
      <c r="LA1" s="5" t="s">
        <v>371</v>
      </c>
      <c r="LB1" s="5" t="s">
        <v>372</v>
      </c>
      <c r="LC1" s="5" t="s">
        <v>373</v>
      </c>
      <c r="LD1" s="5" t="s">
        <v>167</v>
      </c>
      <c r="LE1" s="120"/>
      <c r="LF1" s="18"/>
      <c r="LG1" s="120"/>
      <c r="LH1" s="18"/>
      <c r="LI1" s="5" t="s">
        <v>888</v>
      </c>
      <c r="LJ1" s="12"/>
      <c r="LL1" s="90" t="s">
        <v>374</v>
      </c>
      <c r="LM1" s="5" t="s">
        <v>375</v>
      </c>
      <c r="LN1" s="5" t="s">
        <v>376</v>
      </c>
      <c r="LO1" s="5" t="s">
        <v>377</v>
      </c>
      <c r="LP1" s="5" t="s">
        <v>378</v>
      </c>
      <c r="LQ1" s="5" t="s">
        <v>379</v>
      </c>
      <c r="LR1" s="5" t="s">
        <v>380</v>
      </c>
      <c r="LS1" s="5" t="s">
        <v>381</v>
      </c>
      <c r="LT1" s="5" t="s">
        <v>382</v>
      </c>
      <c r="LU1" s="5" t="s">
        <v>383</v>
      </c>
      <c r="LV1" s="5" t="s">
        <v>384</v>
      </c>
      <c r="LW1" s="5" t="s">
        <v>169</v>
      </c>
      <c r="LZ1" s="120"/>
      <c r="MA1" s="18"/>
      <c r="MB1" s="5" t="s">
        <v>889</v>
      </c>
      <c r="MC1" s="12"/>
      <c r="ME1" s="90" t="s">
        <v>385</v>
      </c>
      <c r="MF1" s="5" t="s">
        <v>386</v>
      </c>
      <c r="MG1" s="5" t="s">
        <v>387</v>
      </c>
      <c r="MH1" s="5" t="s">
        <v>388</v>
      </c>
      <c r="MI1" s="5" t="s">
        <v>389</v>
      </c>
      <c r="MJ1" s="5" t="s">
        <v>390</v>
      </c>
      <c r="MK1" s="5" t="s">
        <v>391</v>
      </c>
      <c r="ML1" s="5" t="s">
        <v>392</v>
      </c>
      <c r="MM1" s="5" t="s">
        <v>393</v>
      </c>
      <c r="MN1" s="5" t="s">
        <v>394</v>
      </c>
      <c r="MO1" s="5" t="s">
        <v>395</v>
      </c>
      <c r="MP1" s="5" t="s">
        <v>170</v>
      </c>
    </row>
    <row r="2" spans="1:354" s="33" customFormat="1" x14ac:dyDescent="0.2">
      <c r="A2" s="4"/>
      <c r="B2" s="2"/>
      <c r="C2" s="26"/>
      <c r="D2" s="13"/>
      <c r="E2" s="26"/>
      <c r="F2" s="13"/>
      <c r="G2" s="26"/>
      <c r="H2" s="13"/>
      <c r="I2" s="26"/>
      <c r="J2" s="13"/>
      <c r="K2" s="26"/>
      <c r="L2" s="13"/>
      <c r="M2" s="26"/>
      <c r="N2" s="13"/>
      <c r="O2" s="26"/>
      <c r="P2" s="13"/>
      <c r="Q2" s="26"/>
      <c r="R2" s="13"/>
      <c r="S2" s="26"/>
      <c r="T2" s="13"/>
      <c r="U2" s="26"/>
      <c r="V2" s="13"/>
      <c r="W2" s="26"/>
      <c r="X2" s="13"/>
      <c r="Y2" s="26"/>
      <c r="Z2" s="13"/>
      <c r="AA2" s="26"/>
      <c r="AB2" s="13"/>
      <c r="AC2" s="26"/>
      <c r="AD2" s="13"/>
      <c r="AE2" s="26"/>
      <c r="AF2" s="13"/>
      <c r="AG2" s="26"/>
      <c r="AH2" s="13"/>
      <c r="AI2" s="26"/>
      <c r="AJ2" s="13"/>
      <c r="AK2" s="26"/>
      <c r="AL2" s="13"/>
      <c r="AM2" s="26"/>
      <c r="AN2" s="13"/>
      <c r="AO2" s="26"/>
      <c r="AP2" s="13"/>
      <c r="AQ2" s="26"/>
      <c r="AR2" s="13"/>
      <c r="AS2" s="26"/>
      <c r="AT2" s="13"/>
      <c r="AU2" s="26"/>
      <c r="AV2" s="13"/>
      <c r="AW2" s="26"/>
      <c r="AX2" s="13"/>
      <c r="AY2" s="29"/>
      <c r="AZ2" s="26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104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2"/>
      <c r="CN2" s="18"/>
      <c r="CO2"/>
      <c r="CP2" s="12"/>
      <c r="CQ2" s="6"/>
      <c r="CR2" s="104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2"/>
      <c r="DG2" s="18"/>
      <c r="DH2"/>
      <c r="DI2" s="12"/>
      <c r="DJ2" s="6"/>
      <c r="DK2" s="104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2"/>
      <c r="DZ2" s="18"/>
      <c r="EA2"/>
      <c r="EB2" s="12"/>
      <c r="EC2" s="6"/>
      <c r="ED2" s="104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2"/>
      <c r="EQ2" s="18"/>
      <c r="ER2" s="2"/>
      <c r="ES2" s="18"/>
      <c r="ET2"/>
      <c r="EU2" s="12"/>
      <c r="EV2" s="6"/>
      <c r="EW2" s="104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K2" s="2"/>
      <c r="FL2" s="18"/>
      <c r="FM2"/>
      <c r="FN2" s="12"/>
      <c r="FO2" s="6"/>
      <c r="FP2" s="104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2"/>
      <c r="GE2" s="18"/>
      <c r="GF2"/>
      <c r="GG2" s="12"/>
      <c r="GH2" s="6"/>
      <c r="GI2" s="104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2"/>
      <c r="GV2" s="18"/>
      <c r="GW2" s="2"/>
      <c r="GX2" s="18"/>
      <c r="GY2"/>
      <c r="GZ2" s="12"/>
      <c r="HA2" s="6"/>
      <c r="HB2" s="104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P2" s="2"/>
      <c r="HQ2" s="18"/>
      <c r="HR2"/>
      <c r="HS2" s="12"/>
      <c r="HT2" s="6"/>
      <c r="HU2" s="104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2"/>
      <c r="IJ2" s="18"/>
      <c r="IK2"/>
      <c r="IL2" s="12"/>
      <c r="IM2" s="6"/>
      <c r="IN2" s="104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2"/>
      <c r="JA2" s="18"/>
      <c r="JB2" s="2"/>
      <c r="JC2" s="18"/>
      <c r="JD2"/>
      <c r="JE2" s="12"/>
      <c r="JF2" s="6"/>
      <c r="JG2" s="104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U2" s="2"/>
      <c r="JV2" s="18"/>
      <c r="JW2"/>
      <c r="JX2" s="12"/>
      <c r="JY2" s="6"/>
      <c r="JZ2" s="104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2"/>
      <c r="KO2" s="18"/>
      <c r="KP2"/>
      <c r="KQ2" s="12"/>
      <c r="KR2" s="6"/>
      <c r="KS2" s="104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2"/>
      <c r="LF2" s="18"/>
      <c r="LG2" s="2"/>
      <c r="LH2" s="18"/>
      <c r="LI2"/>
      <c r="LJ2" s="12"/>
      <c r="LK2" s="6"/>
      <c r="LL2" s="104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Z2" s="2"/>
      <c r="MA2" s="18"/>
      <c r="MB2"/>
      <c r="MC2" s="12"/>
      <c r="MD2" s="6"/>
      <c r="ME2" s="104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</row>
    <row r="3" spans="1:354" s="2" customFormat="1" x14ac:dyDescent="0.2">
      <c r="A3" s="4" t="s">
        <v>47</v>
      </c>
      <c r="C3" s="26">
        <f>+E3+G3+I3+K3+M3+O3+Q3+S3+U3</f>
        <v>321149.75</v>
      </c>
      <c r="D3" s="13"/>
      <c r="E3" s="26">
        <v>26108</v>
      </c>
      <c r="F3" s="13"/>
      <c r="G3" s="26">
        <v>32655</v>
      </c>
      <c r="H3" s="13"/>
      <c r="I3" s="26">
        <v>28191</v>
      </c>
      <c r="J3" s="13"/>
      <c r="K3" s="26">
        <v>36931</v>
      </c>
      <c r="L3" s="13"/>
      <c r="M3" s="26">
        <v>36503</v>
      </c>
      <c r="N3" s="13"/>
      <c r="O3" s="26">
        <v>40885.75</v>
      </c>
      <c r="P3" s="13"/>
      <c r="Q3" s="26">
        <f>SUM(AZ3:BK3)</f>
        <v>41408</v>
      </c>
      <c r="R3" s="13"/>
      <c r="S3" s="26">
        <f>SUM(BM3:BX3)</f>
        <v>41402</v>
      </c>
      <c r="T3" s="13"/>
      <c r="U3" s="26">
        <f>SUM(BY3:CJ3)</f>
        <v>37066</v>
      </c>
      <c r="V3" s="13"/>
      <c r="W3" s="26">
        <f>SUM(CR3:DC3)</f>
        <v>0.01</v>
      </c>
      <c r="X3" s="13"/>
      <c r="Y3" s="26">
        <f>+DH3</f>
        <v>0.01</v>
      </c>
      <c r="Z3" s="13"/>
      <c r="AA3" s="26">
        <f>+EA3</f>
        <v>0.01</v>
      </c>
      <c r="AB3" s="13"/>
      <c r="AC3" s="26">
        <f>+ET3</f>
        <v>0.01</v>
      </c>
      <c r="AD3" s="13"/>
      <c r="AE3" s="26">
        <f>+FM3</f>
        <v>0.01</v>
      </c>
      <c r="AF3" s="13"/>
      <c r="AG3" s="26">
        <f>+GF3</f>
        <v>0.01</v>
      </c>
      <c r="AH3" s="13"/>
      <c r="AI3" s="26">
        <f>+GY3</f>
        <v>0.01</v>
      </c>
      <c r="AJ3" s="13"/>
      <c r="AK3" s="26">
        <f>+HR3</f>
        <v>0.01</v>
      </c>
      <c r="AL3" s="13"/>
      <c r="AM3" s="26">
        <f>+IK3</f>
        <v>0.01</v>
      </c>
      <c r="AN3" s="13"/>
      <c r="AO3" s="26">
        <f>+JD3</f>
        <v>0.01</v>
      </c>
      <c r="AP3" s="13"/>
      <c r="AQ3" s="26">
        <f>+JW3</f>
        <v>0.01</v>
      </c>
      <c r="AR3" s="13"/>
      <c r="AS3" s="26">
        <f>+KP3</f>
        <v>0.01</v>
      </c>
      <c r="AT3" s="13"/>
      <c r="AU3" s="26">
        <f>+LI3</f>
        <v>0.01</v>
      </c>
      <c r="AV3" s="13"/>
      <c r="AW3" s="26">
        <f>+MB3</f>
        <v>0.01</v>
      </c>
      <c r="AX3" s="13"/>
      <c r="AY3" s="29"/>
      <c r="AZ3" s="26">
        <v>3143</v>
      </c>
      <c r="BA3" s="29">
        <v>3184</v>
      </c>
      <c r="BB3" s="29">
        <v>3584</v>
      </c>
      <c r="BC3" s="29">
        <v>3147</v>
      </c>
      <c r="BD3" s="29">
        <v>3147</v>
      </c>
      <c r="BE3" s="29">
        <v>4655</v>
      </c>
      <c r="BF3" s="29">
        <v>3177</v>
      </c>
      <c r="BG3" s="29">
        <v>3206</v>
      </c>
      <c r="BH3" s="29">
        <v>3217</v>
      </c>
      <c r="BI3" s="29">
        <v>3471</v>
      </c>
      <c r="BJ3" s="29">
        <v>3198</v>
      </c>
      <c r="BK3" s="29">
        <v>4279</v>
      </c>
      <c r="BL3" s="29"/>
      <c r="BM3" s="26">
        <v>3124</v>
      </c>
      <c r="BN3" s="29">
        <v>3118</v>
      </c>
      <c r="BO3" s="29">
        <f>3688-189</f>
        <v>3499</v>
      </c>
      <c r="BP3" s="29">
        <v>3140</v>
      </c>
      <c r="BQ3" s="29">
        <v>3109</v>
      </c>
      <c r="BR3" s="29">
        <v>4822</v>
      </c>
      <c r="BS3" s="29">
        <v>3180</v>
      </c>
      <c r="BT3" s="29">
        <v>3180</v>
      </c>
      <c r="BU3" s="29">
        <v>3196</v>
      </c>
      <c r="BV3" s="29">
        <v>3407</v>
      </c>
      <c r="BW3" s="29">
        <v>3281</v>
      </c>
      <c r="BX3" s="29">
        <f>4229+11+112+85+3-91-3</f>
        <v>4346</v>
      </c>
      <c r="BY3" s="26">
        <v>3250</v>
      </c>
      <c r="BZ3" s="29">
        <v>3285</v>
      </c>
      <c r="CA3" s="29">
        <f>3721+54+54</f>
        <v>3829</v>
      </c>
      <c r="CB3" s="29">
        <v>3321</v>
      </c>
      <c r="CC3" s="29">
        <v>3351</v>
      </c>
      <c r="CD3" s="29">
        <f>4919+70</f>
        <v>4989</v>
      </c>
      <c r="CE3" s="29">
        <v>3346</v>
      </c>
      <c r="CF3" s="29">
        <f>3346+46</f>
        <v>3392</v>
      </c>
      <c r="CG3" s="29">
        <v>4856</v>
      </c>
      <c r="CH3" s="29">
        <v>3447</v>
      </c>
      <c r="CI3" s="29"/>
      <c r="CJ3" s="29"/>
      <c r="CK3" s="29" t="s">
        <v>48</v>
      </c>
      <c r="CL3" s="29">
        <v>3447</v>
      </c>
      <c r="CM3" s="121" t="s">
        <v>47</v>
      </c>
      <c r="CN3" s="18"/>
      <c r="CO3" s="122">
        <f>SUM(CR3:DC3)</f>
        <v>0.01</v>
      </c>
      <c r="CP3" s="12"/>
      <c r="CQ3" s="29"/>
      <c r="CR3" s="26">
        <v>0.01</v>
      </c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121" t="s">
        <v>47</v>
      </c>
      <c r="DG3" s="18"/>
      <c r="DH3" s="122">
        <f>SUM(DK3:DV3)</f>
        <v>0.01</v>
      </c>
      <c r="DI3" s="12"/>
      <c r="DJ3" s="29"/>
      <c r="DK3" s="26">
        <v>0.01</v>
      </c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121" t="s">
        <v>47</v>
      </c>
      <c r="DZ3" s="18"/>
      <c r="EA3" s="122">
        <f>SUM(ED3:EO3)</f>
        <v>0.01</v>
      </c>
      <c r="EB3" s="12"/>
      <c r="EC3" s="29"/>
      <c r="ED3" s="26">
        <v>0.01</v>
      </c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121"/>
      <c r="EQ3" s="18"/>
      <c r="ER3" s="121" t="s">
        <v>47</v>
      </c>
      <c r="ES3" s="18"/>
      <c r="ET3" s="122">
        <f>SUM(EW3:FH3)</f>
        <v>0.01</v>
      </c>
      <c r="EU3" s="12"/>
      <c r="EV3" s="29"/>
      <c r="EW3" s="26">
        <v>0.01</v>
      </c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K3" s="121" t="s">
        <v>47</v>
      </c>
      <c r="FL3" s="18"/>
      <c r="FM3" s="122">
        <f>SUM(FP3:GA3)</f>
        <v>0.01</v>
      </c>
      <c r="FN3" s="12"/>
      <c r="FO3" s="29"/>
      <c r="FP3" s="26">
        <v>0.01</v>
      </c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121" t="s">
        <v>47</v>
      </c>
      <c r="GE3" s="18"/>
      <c r="GF3" s="122">
        <f>SUM(GI3:GT3)</f>
        <v>0.01</v>
      </c>
      <c r="GG3" s="12"/>
      <c r="GH3" s="29"/>
      <c r="GI3" s="26">
        <v>0.01</v>
      </c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121"/>
      <c r="GV3" s="18"/>
      <c r="GW3" s="121" t="s">
        <v>47</v>
      </c>
      <c r="GX3" s="18"/>
      <c r="GY3" s="122">
        <f>SUM(HB3:HM3)</f>
        <v>0.01</v>
      </c>
      <c r="GZ3" s="12"/>
      <c r="HA3" s="29"/>
      <c r="HB3" s="26">
        <v>0.01</v>
      </c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P3" s="121" t="s">
        <v>47</v>
      </c>
      <c r="HQ3" s="18"/>
      <c r="HR3" s="122">
        <f>SUM(HU3:IF3)</f>
        <v>0.01</v>
      </c>
      <c r="HS3" s="12"/>
      <c r="HT3" s="29"/>
      <c r="HU3" s="26">
        <v>0.01</v>
      </c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121" t="s">
        <v>47</v>
      </c>
      <c r="IJ3" s="18"/>
      <c r="IK3" s="122">
        <f>SUM(IN3:IY3)</f>
        <v>0.01</v>
      </c>
      <c r="IL3" s="12"/>
      <c r="IM3" s="29"/>
      <c r="IN3" s="26">
        <v>0.01</v>
      </c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121"/>
      <c r="JA3" s="18"/>
      <c r="JB3" s="121" t="s">
        <v>47</v>
      </c>
      <c r="JC3" s="18"/>
      <c r="JD3" s="122">
        <f>SUM(JG3:JR3)</f>
        <v>0.01</v>
      </c>
      <c r="JE3" s="12"/>
      <c r="JF3" s="29"/>
      <c r="JG3" s="26">
        <v>0.01</v>
      </c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U3" s="121" t="s">
        <v>47</v>
      </c>
      <c r="JV3" s="18"/>
      <c r="JW3" s="122">
        <f>SUM(JZ3:KK3)</f>
        <v>0.01</v>
      </c>
      <c r="JX3" s="12"/>
      <c r="JY3" s="29"/>
      <c r="JZ3" s="26">
        <v>0.01</v>
      </c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121" t="s">
        <v>47</v>
      </c>
      <c r="KO3" s="18"/>
      <c r="KP3" s="122">
        <f>SUM(KS3:LD3)</f>
        <v>0.01</v>
      </c>
      <c r="KQ3" s="12"/>
      <c r="KR3" s="29"/>
      <c r="KS3" s="26">
        <v>0.01</v>
      </c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121"/>
      <c r="LF3" s="18"/>
      <c r="LG3" s="121" t="s">
        <v>47</v>
      </c>
      <c r="LH3" s="18"/>
      <c r="LI3" s="122">
        <f>SUM(LL3:LW3)</f>
        <v>0.01</v>
      </c>
      <c r="LJ3" s="12"/>
      <c r="LK3" s="29"/>
      <c r="LL3" s="26">
        <v>0.01</v>
      </c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Z3" s="121" t="s">
        <v>47</v>
      </c>
      <c r="MA3" s="18"/>
      <c r="MB3" s="122">
        <f>SUM(ME3:MP3)</f>
        <v>0.01</v>
      </c>
      <c r="MC3" s="12"/>
      <c r="MD3" s="29"/>
      <c r="ME3" s="26">
        <v>0.01</v>
      </c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</row>
    <row r="4" spans="1:354" s="2" customFormat="1" x14ac:dyDescent="0.2">
      <c r="C4" s="25"/>
      <c r="D4" s="13"/>
      <c r="E4" s="25"/>
      <c r="F4" s="13"/>
      <c r="G4" s="25"/>
      <c r="H4" s="13"/>
      <c r="I4" s="25"/>
      <c r="J4" s="13"/>
      <c r="K4" s="25"/>
      <c r="L4" s="13"/>
      <c r="M4" s="25"/>
      <c r="N4" s="13"/>
      <c r="O4" s="25"/>
      <c r="P4" s="13"/>
      <c r="Q4" s="25"/>
      <c r="R4" s="13"/>
      <c r="S4" s="25"/>
      <c r="T4" s="13"/>
      <c r="U4" s="25"/>
      <c r="V4" s="13"/>
      <c r="W4" s="25"/>
      <c r="X4" s="13"/>
      <c r="Y4" s="25"/>
      <c r="Z4" s="13"/>
      <c r="AA4" s="25"/>
      <c r="AB4" s="13"/>
      <c r="AC4" s="25"/>
      <c r="AD4" s="13"/>
      <c r="AE4" s="25"/>
      <c r="AF4" s="13"/>
      <c r="AG4" s="25"/>
      <c r="AH4" s="13"/>
      <c r="AI4" s="25"/>
      <c r="AJ4" s="13"/>
      <c r="AK4" s="25"/>
      <c r="AL4" s="13"/>
      <c r="AM4" s="25"/>
      <c r="AN4" s="13"/>
      <c r="AO4" s="25"/>
      <c r="AP4" s="13"/>
      <c r="AQ4" s="25"/>
      <c r="AR4" s="13"/>
      <c r="AS4" s="25"/>
      <c r="AT4" s="13"/>
      <c r="AU4" s="25"/>
      <c r="AV4" s="13"/>
      <c r="AW4" s="25"/>
      <c r="AX4" s="13"/>
      <c r="AY4" s="24"/>
      <c r="AZ4" s="25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5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/>
      <c r="CN4" s="18"/>
      <c r="CO4" s="24"/>
      <c r="CP4" s="12"/>
      <c r="CQ4" s="24"/>
      <c r="CR4" s="25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/>
      <c r="DG4" s="18"/>
      <c r="DH4" s="24"/>
      <c r="DI4" s="12"/>
      <c r="DJ4" s="24"/>
      <c r="DK4" s="25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/>
      <c r="DZ4" s="18"/>
      <c r="EA4" s="24"/>
      <c r="EB4" s="12"/>
      <c r="EC4" s="24"/>
      <c r="ED4" s="25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/>
      <c r="EQ4" s="18"/>
      <c r="ER4"/>
      <c r="ES4" s="18"/>
      <c r="ET4" s="24"/>
      <c r="EU4" s="12"/>
      <c r="EV4" s="24"/>
      <c r="EW4" s="25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K4"/>
      <c r="FL4" s="18"/>
      <c r="FM4" s="24"/>
      <c r="FN4" s="12"/>
      <c r="FO4" s="24"/>
      <c r="FP4" s="25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/>
      <c r="GE4" s="18"/>
      <c r="GF4" s="24"/>
      <c r="GG4" s="12"/>
      <c r="GH4" s="24"/>
      <c r="GI4" s="25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/>
      <c r="GV4" s="18"/>
      <c r="GW4"/>
      <c r="GX4" s="18"/>
      <c r="GY4" s="24"/>
      <c r="GZ4" s="12"/>
      <c r="HA4" s="24"/>
      <c r="HB4" s="25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P4"/>
      <c r="HQ4" s="18"/>
      <c r="HR4" s="24"/>
      <c r="HS4" s="12"/>
      <c r="HT4" s="24"/>
      <c r="HU4" s="25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/>
      <c r="IJ4" s="18"/>
      <c r="IK4" s="24"/>
      <c r="IL4" s="12"/>
      <c r="IM4" s="24"/>
      <c r="IN4" s="25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/>
      <c r="JA4" s="18"/>
      <c r="JB4"/>
      <c r="JC4" s="18"/>
      <c r="JD4" s="24"/>
      <c r="JE4" s="12"/>
      <c r="JF4" s="24"/>
      <c r="JG4" s="25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U4"/>
      <c r="JV4" s="18"/>
      <c r="JW4" s="24"/>
      <c r="JX4" s="12"/>
      <c r="JY4" s="24"/>
      <c r="JZ4" s="25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/>
      <c r="KO4" s="18"/>
      <c r="KP4" s="24"/>
      <c r="KQ4" s="12"/>
      <c r="KR4" s="24"/>
      <c r="KS4" s="25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/>
      <c r="LF4" s="18"/>
      <c r="LG4"/>
      <c r="LH4" s="18"/>
      <c r="LI4" s="24"/>
      <c r="LJ4" s="12"/>
      <c r="LK4" s="24"/>
      <c r="LL4" s="25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Z4"/>
      <c r="MA4" s="18"/>
      <c r="MB4" s="24"/>
      <c r="MC4" s="12"/>
      <c r="MD4" s="24"/>
      <c r="ME4" s="25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</row>
    <row r="5" spans="1:354" s="2" customFormat="1" x14ac:dyDescent="0.2">
      <c r="A5" s="4" t="s">
        <v>49</v>
      </c>
      <c r="C5" s="25"/>
      <c r="D5" s="13"/>
      <c r="E5" s="25"/>
      <c r="F5" s="13"/>
      <c r="G5" s="25"/>
      <c r="H5" s="13"/>
      <c r="I5" s="25"/>
      <c r="J5" s="13"/>
      <c r="K5" s="25"/>
      <c r="L5" s="13"/>
      <c r="M5" s="25"/>
      <c r="N5" s="13"/>
      <c r="O5" s="25"/>
      <c r="P5" s="13"/>
      <c r="Q5" s="25"/>
      <c r="R5" s="13"/>
      <c r="S5" s="25"/>
      <c r="T5" s="13"/>
      <c r="U5" s="25"/>
      <c r="V5" s="13"/>
      <c r="W5" s="25"/>
      <c r="X5" s="13"/>
      <c r="Y5" s="25"/>
      <c r="Z5" s="13"/>
      <c r="AA5" s="25"/>
      <c r="AB5" s="13"/>
      <c r="AC5" s="25"/>
      <c r="AD5" s="13"/>
      <c r="AE5" s="25"/>
      <c r="AF5" s="13"/>
      <c r="AG5" s="25"/>
      <c r="AH5" s="13"/>
      <c r="AI5" s="25"/>
      <c r="AJ5" s="13"/>
      <c r="AK5" s="25"/>
      <c r="AL5" s="13"/>
      <c r="AM5" s="25"/>
      <c r="AN5" s="13"/>
      <c r="AO5" s="25"/>
      <c r="AP5" s="13"/>
      <c r="AQ5" s="25"/>
      <c r="AR5" s="13"/>
      <c r="AS5" s="25"/>
      <c r="AT5" s="13"/>
      <c r="AU5" s="25"/>
      <c r="AV5" s="13"/>
      <c r="AW5" s="25"/>
      <c r="AX5" s="13"/>
      <c r="AY5" s="24"/>
      <c r="AZ5" s="25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5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5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121" t="s">
        <v>49</v>
      </c>
      <c r="CN5" s="18"/>
      <c r="CO5" s="24"/>
      <c r="CP5" s="12"/>
      <c r="CQ5" s="24"/>
      <c r="CR5" s="25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121" t="s">
        <v>49</v>
      </c>
      <c r="DG5" s="18"/>
      <c r="DH5" s="24"/>
      <c r="DI5" s="12"/>
      <c r="DJ5" s="24"/>
      <c r="DK5" s="25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121" t="s">
        <v>49</v>
      </c>
      <c r="DZ5" s="18"/>
      <c r="EA5" s="24"/>
      <c r="EB5" s="12"/>
      <c r="EC5" s="24"/>
      <c r="ED5" s="25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121"/>
      <c r="EQ5" s="18"/>
      <c r="ER5" s="121" t="s">
        <v>49</v>
      </c>
      <c r="ES5" s="18"/>
      <c r="ET5" s="24"/>
      <c r="EU5" s="12"/>
      <c r="EV5" s="24"/>
      <c r="EW5" s="25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K5" s="121" t="s">
        <v>49</v>
      </c>
      <c r="FL5" s="18"/>
      <c r="FM5" s="24"/>
      <c r="FN5" s="12"/>
      <c r="FO5" s="24"/>
      <c r="FP5" s="25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121" t="s">
        <v>49</v>
      </c>
      <c r="GE5" s="18"/>
      <c r="GF5" s="24"/>
      <c r="GG5" s="12"/>
      <c r="GH5" s="24"/>
      <c r="GI5" s="25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121"/>
      <c r="GV5" s="18"/>
      <c r="GW5" s="121" t="s">
        <v>49</v>
      </c>
      <c r="GX5" s="18"/>
      <c r="GY5" s="24"/>
      <c r="GZ5" s="12"/>
      <c r="HA5" s="24"/>
      <c r="HB5" s="25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P5" s="121" t="s">
        <v>49</v>
      </c>
      <c r="HQ5" s="18"/>
      <c r="HR5" s="24"/>
      <c r="HS5" s="12"/>
      <c r="HT5" s="24"/>
      <c r="HU5" s="25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121" t="s">
        <v>49</v>
      </c>
      <c r="IJ5" s="18"/>
      <c r="IK5" s="24"/>
      <c r="IL5" s="12"/>
      <c r="IM5" s="24"/>
      <c r="IN5" s="25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121"/>
      <c r="JA5" s="18"/>
      <c r="JB5" s="121" t="s">
        <v>49</v>
      </c>
      <c r="JC5" s="18"/>
      <c r="JD5" s="24"/>
      <c r="JE5" s="12"/>
      <c r="JF5" s="24"/>
      <c r="JG5" s="25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U5" s="121" t="s">
        <v>49</v>
      </c>
      <c r="JV5" s="18"/>
      <c r="JW5" s="24"/>
      <c r="JX5" s="12"/>
      <c r="JY5" s="24"/>
      <c r="JZ5" s="25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121" t="s">
        <v>49</v>
      </c>
      <c r="KO5" s="18"/>
      <c r="KP5" s="24"/>
      <c r="KQ5" s="12"/>
      <c r="KR5" s="24"/>
      <c r="KS5" s="25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121"/>
      <c r="LF5" s="18"/>
      <c r="LG5" s="121" t="s">
        <v>49</v>
      </c>
      <c r="LH5" s="18"/>
      <c r="LI5" s="24"/>
      <c r="LJ5" s="12"/>
      <c r="LK5" s="24"/>
      <c r="LL5" s="25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Z5" s="121" t="s">
        <v>49</v>
      </c>
      <c r="MA5" s="18"/>
      <c r="MB5" s="24"/>
      <c r="MC5" s="12"/>
      <c r="MD5" s="24"/>
      <c r="ME5" s="25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</row>
    <row r="6" spans="1:354" s="2" customFormat="1" x14ac:dyDescent="0.2">
      <c r="A6" s="2" t="s">
        <v>50</v>
      </c>
      <c r="C6" s="25">
        <f t="shared" ref="C6:C12" si="0">+E6+G6+I6+K6+M6+O6+Q6+S6+U6</f>
        <v>26152.85</v>
      </c>
      <c r="D6" s="15">
        <f>+C6/C$3</f>
        <v>8.1435062614870476E-2</v>
      </c>
      <c r="E6" s="25">
        <v>1980</v>
      </c>
      <c r="F6" s="15">
        <f>+E6/E$3</f>
        <v>7.5838823349165002E-2</v>
      </c>
      <c r="G6" s="25">
        <v>3003</v>
      </c>
      <c r="H6" s="15">
        <f>+G6/G$3</f>
        <v>9.1961414790996787E-2</v>
      </c>
      <c r="I6" s="25">
        <v>2724</v>
      </c>
      <c r="J6" s="15">
        <f>+I6/I$3</f>
        <v>9.6626582952005963E-2</v>
      </c>
      <c r="K6" s="25">
        <v>2599</v>
      </c>
      <c r="L6" s="15">
        <f>+K6/K$3</f>
        <v>7.0374482142373615E-2</v>
      </c>
      <c r="M6" s="25">
        <v>2540</v>
      </c>
      <c r="N6" s="15">
        <f>+M6/$M$3</f>
        <v>6.9583321918746402E-2</v>
      </c>
      <c r="O6" s="25">
        <v>3033.85</v>
      </c>
      <c r="P6" s="15">
        <f>+O6/$O$3</f>
        <v>7.4203114777153412E-2</v>
      </c>
      <c r="Q6" s="25">
        <f>SUM(AZ6:BK6)</f>
        <v>3569</v>
      </c>
      <c r="R6" s="15">
        <f>+Q6/$Q$3</f>
        <v>8.6191074188562602E-2</v>
      </c>
      <c r="S6" s="25">
        <f>SUM(BM6:BX6)</f>
        <v>3508</v>
      </c>
      <c r="T6" s="15">
        <f>+S6/$S$3</f>
        <v>8.4730206270228495E-2</v>
      </c>
      <c r="U6" s="25">
        <f t="shared" ref="U6:U12" si="1">SUM(BY6:CJ6)</f>
        <v>3196</v>
      </c>
      <c r="V6" s="15">
        <f>+U6/U$3</f>
        <v>8.6224572384395404E-2</v>
      </c>
      <c r="W6" s="25">
        <f>SUM(CR6:DC6)</f>
        <v>0</v>
      </c>
      <c r="X6" s="15">
        <f>+W6/W$3</f>
        <v>0</v>
      </c>
      <c r="Y6" s="25">
        <f>+DH6</f>
        <v>0</v>
      </c>
      <c r="Z6" s="15">
        <f>+Y6/Y$3</f>
        <v>0</v>
      </c>
      <c r="AA6" s="25">
        <f>+EA6</f>
        <v>0</v>
      </c>
      <c r="AB6" s="15">
        <f>+AA6/AA$3</f>
        <v>0</v>
      </c>
      <c r="AC6" s="25">
        <f>+ET6</f>
        <v>0</v>
      </c>
      <c r="AD6" s="15">
        <f>+AC6/AC$3</f>
        <v>0</v>
      </c>
      <c r="AE6" s="25">
        <f>+FM6</f>
        <v>0</v>
      </c>
      <c r="AF6" s="15">
        <f>+AE6/AE$3</f>
        <v>0</v>
      </c>
      <c r="AG6" s="25">
        <f>+GF6</f>
        <v>0</v>
      </c>
      <c r="AH6" s="15">
        <f>+AG6/AG$3</f>
        <v>0</v>
      </c>
      <c r="AI6" s="25">
        <f>+GY6</f>
        <v>0</v>
      </c>
      <c r="AJ6" s="15">
        <f>+AI6/AI$3</f>
        <v>0</v>
      </c>
      <c r="AK6" s="25">
        <f>+HR6</f>
        <v>0</v>
      </c>
      <c r="AL6" s="15">
        <f>+AK6/AK$3</f>
        <v>0</v>
      </c>
      <c r="AM6" s="25">
        <f>+IK6</f>
        <v>0</v>
      </c>
      <c r="AN6" s="15">
        <f>+AM6/AM$3</f>
        <v>0</v>
      </c>
      <c r="AO6" s="25">
        <f>+JD6</f>
        <v>0</v>
      </c>
      <c r="AP6" s="15">
        <f>+AO6/AO$3</f>
        <v>0</v>
      </c>
      <c r="AQ6" s="25">
        <f>+JW6</f>
        <v>0</v>
      </c>
      <c r="AR6" s="15">
        <f>+AQ6/AQ$3</f>
        <v>0</v>
      </c>
      <c r="AS6" s="25">
        <f>+KP6</f>
        <v>0</v>
      </c>
      <c r="AT6" s="15">
        <f>+AS6/AS$3</f>
        <v>0</v>
      </c>
      <c r="AU6" s="25">
        <f>+LI6</f>
        <v>0</v>
      </c>
      <c r="AV6" s="15">
        <f>+AU6/AU$3</f>
        <v>0</v>
      </c>
      <c r="AW6" s="25">
        <f>+MB6</f>
        <v>0</v>
      </c>
      <c r="AX6" s="15">
        <f>+AW6/AW$3</f>
        <v>0</v>
      </c>
      <c r="AY6" s="24"/>
      <c r="AZ6" s="25">
        <v>284</v>
      </c>
      <c r="BA6" s="24">
        <v>284</v>
      </c>
      <c r="BB6" s="24">
        <v>284</v>
      </c>
      <c r="BC6" s="24">
        <v>284</v>
      </c>
      <c r="BD6" s="24">
        <v>284</v>
      </c>
      <c r="BE6" s="24">
        <v>307</v>
      </c>
      <c r="BF6" s="24">
        <v>307</v>
      </c>
      <c r="BG6" s="24">
        <v>307</v>
      </c>
      <c r="BH6" s="24">
        <v>307</v>
      </c>
      <c r="BI6" s="24">
        <v>307</v>
      </c>
      <c r="BJ6" s="24">
        <v>307</v>
      </c>
      <c r="BK6" s="24">
        <v>307</v>
      </c>
      <c r="BL6" s="24"/>
      <c r="BM6" s="25">
        <v>307</v>
      </c>
      <c r="BN6" s="24">
        <v>307</v>
      </c>
      <c r="BO6" s="24">
        <v>307</v>
      </c>
      <c r="BP6" s="24">
        <v>307</v>
      </c>
      <c r="BQ6" s="24">
        <v>307</v>
      </c>
      <c r="BR6" s="24">
        <v>291</v>
      </c>
      <c r="BS6" s="24">
        <f>291-64</f>
        <v>227</v>
      </c>
      <c r="BT6" s="24">
        <v>291</v>
      </c>
      <c r="BU6" s="24">
        <v>291</v>
      </c>
      <c r="BV6" s="24">
        <v>291</v>
      </c>
      <c r="BW6" s="24">
        <v>291</v>
      </c>
      <c r="BX6" s="24">
        <v>291</v>
      </c>
      <c r="BY6" s="25">
        <v>291</v>
      </c>
      <c r="BZ6" s="24">
        <v>291</v>
      </c>
      <c r="CA6" s="24">
        <v>291</v>
      </c>
      <c r="CB6" s="24">
        <v>291</v>
      </c>
      <c r="CC6" s="24">
        <v>291</v>
      </c>
      <c r="CD6" s="24">
        <v>365</v>
      </c>
      <c r="CE6" s="24">
        <v>365</v>
      </c>
      <c r="CF6" s="24">
        <f>365-84</f>
        <v>281</v>
      </c>
      <c r="CG6" s="24">
        <v>365</v>
      </c>
      <c r="CH6" s="24">
        <v>365</v>
      </c>
      <c r="CI6" s="24"/>
      <c r="CJ6" s="24"/>
      <c r="CK6" s="24"/>
      <c r="CL6" s="24">
        <v>365</v>
      </c>
      <c r="CM6" t="s">
        <v>50</v>
      </c>
      <c r="CN6" s="18"/>
      <c r="CO6" s="24">
        <f>SUM(CR6:DC6)</f>
        <v>0</v>
      </c>
      <c r="CP6" s="15">
        <f>+CO6/CO$3</f>
        <v>0</v>
      </c>
      <c r="CQ6" s="24"/>
      <c r="CR6" s="25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t="s">
        <v>50</v>
      </c>
      <c r="DG6" s="18"/>
      <c r="DH6" s="24">
        <f>SUM(DK6:DV6)</f>
        <v>0</v>
      </c>
      <c r="DI6" s="15">
        <f>+DH6/DH$3</f>
        <v>0</v>
      </c>
      <c r="DJ6" s="24"/>
      <c r="DK6" s="25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t="s">
        <v>50</v>
      </c>
      <c r="DZ6" s="18"/>
      <c r="EA6" s="24">
        <f>SUM(ED6:EO6)</f>
        <v>0</v>
      </c>
      <c r="EB6" s="15">
        <f>+EA6/EA$3</f>
        <v>0</v>
      </c>
      <c r="EC6" s="24"/>
      <c r="ED6" s="25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/>
      <c r="EQ6" s="18"/>
      <c r="ER6" t="s">
        <v>50</v>
      </c>
      <c r="ES6" s="18"/>
      <c r="ET6" s="24">
        <f>SUM(EW6:FH6)</f>
        <v>0</v>
      </c>
      <c r="EU6" s="15">
        <f>+ET6/ET$3</f>
        <v>0</v>
      </c>
      <c r="EV6" s="24"/>
      <c r="EW6" s="25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K6" t="s">
        <v>50</v>
      </c>
      <c r="FL6" s="18"/>
      <c r="FM6" s="24">
        <f>SUM(FP6:GA6)</f>
        <v>0</v>
      </c>
      <c r="FN6" s="15">
        <f>+FM6/FM$3</f>
        <v>0</v>
      </c>
      <c r="FO6" s="24"/>
      <c r="FP6" s="25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t="s">
        <v>50</v>
      </c>
      <c r="GE6" s="18"/>
      <c r="GF6" s="24">
        <f>SUM(GI6:GT6)</f>
        <v>0</v>
      </c>
      <c r="GG6" s="15">
        <f>+GF6/GF$3</f>
        <v>0</v>
      </c>
      <c r="GH6" s="24"/>
      <c r="GI6" s="25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/>
      <c r="GV6" s="18"/>
      <c r="GW6" t="s">
        <v>50</v>
      </c>
      <c r="GX6" s="18"/>
      <c r="GY6" s="24">
        <f>SUM(HB6:HM6)</f>
        <v>0</v>
      </c>
      <c r="GZ6" s="15">
        <f>+GY6/GY$3</f>
        <v>0</v>
      </c>
      <c r="HA6" s="24"/>
      <c r="HB6" s="25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P6" t="s">
        <v>50</v>
      </c>
      <c r="HQ6" s="18"/>
      <c r="HR6" s="24">
        <f>SUM(HU6:IF6)</f>
        <v>0</v>
      </c>
      <c r="HS6" s="15">
        <f>+HR6/HR$3</f>
        <v>0</v>
      </c>
      <c r="HT6" s="24"/>
      <c r="HU6" s="25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t="s">
        <v>50</v>
      </c>
      <c r="IJ6" s="18"/>
      <c r="IK6" s="24">
        <f>SUM(IN6:IY6)</f>
        <v>0</v>
      </c>
      <c r="IL6" s="15">
        <f>+IK6/IK$3</f>
        <v>0</v>
      </c>
      <c r="IM6" s="24"/>
      <c r="IN6" s="25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/>
      <c r="JA6" s="18"/>
      <c r="JB6" t="s">
        <v>50</v>
      </c>
      <c r="JC6" s="18"/>
      <c r="JD6" s="24">
        <f>SUM(JG6:JR6)</f>
        <v>0</v>
      </c>
      <c r="JE6" s="15">
        <f>+JD6/JD$3</f>
        <v>0</v>
      </c>
      <c r="JF6" s="24"/>
      <c r="JG6" s="25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U6" t="s">
        <v>50</v>
      </c>
      <c r="JV6" s="18"/>
      <c r="JW6" s="24">
        <f>SUM(JZ6:KK6)</f>
        <v>0</v>
      </c>
      <c r="JX6" s="15">
        <f>+JW6/JW$3</f>
        <v>0</v>
      </c>
      <c r="JY6" s="24"/>
      <c r="JZ6" s="25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t="s">
        <v>50</v>
      </c>
      <c r="KO6" s="18"/>
      <c r="KP6" s="24">
        <f>SUM(KS6:LD6)</f>
        <v>0</v>
      </c>
      <c r="KQ6" s="15">
        <f>+KP6/KP$3</f>
        <v>0</v>
      </c>
      <c r="KR6" s="24"/>
      <c r="KS6" s="25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/>
      <c r="LF6" s="18"/>
      <c r="LG6" t="s">
        <v>50</v>
      </c>
      <c r="LH6" s="18"/>
      <c r="LI6" s="24">
        <f>SUM(LL6:LW6)</f>
        <v>0</v>
      </c>
      <c r="LJ6" s="15">
        <f>+LI6/LI$3</f>
        <v>0</v>
      </c>
      <c r="LK6" s="24"/>
      <c r="LL6" s="25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Z6" t="s">
        <v>50</v>
      </c>
      <c r="MA6" s="18"/>
      <c r="MB6" s="24">
        <f>SUM(ME6:MP6)</f>
        <v>0</v>
      </c>
      <c r="MC6" s="15">
        <f>+MB6/MB$3</f>
        <v>0</v>
      </c>
      <c r="MD6" s="24"/>
      <c r="ME6" s="25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</row>
    <row r="7" spans="1:354" s="2" customFormat="1" x14ac:dyDescent="0.2">
      <c r="A7" s="2" t="s">
        <v>51</v>
      </c>
      <c r="C7" s="25">
        <f t="shared" si="0"/>
        <v>45730.880000000005</v>
      </c>
      <c r="D7" s="15">
        <f t="shared" ref="D7:D13" si="2">+C7/C$3</f>
        <v>0.14239737069700351</v>
      </c>
      <c r="E7" s="25">
        <v>5499</v>
      </c>
      <c r="F7" s="15">
        <f t="shared" ref="F7:H13" si="3">+E7/E$3</f>
        <v>0.21062509575609009</v>
      </c>
      <c r="G7" s="25">
        <v>4914</v>
      </c>
      <c r="H7" s="15">
        <f t="shared" si="3"/>
        <v>0.1504823151125402</v>
      </c>
      <c r="I7" s="25">
        <v>4860</v>
      </c>
      <c r="J7" s="15">
        <f t="shared" ref="J7:L21" si="4">+I7/I$3</f>
        <v>0.17239544535490051</v>
      </c>
      <c r="K7" s="25">
        <v>4860</v>
      </c>
      <c r="L7" s="15">
        <f t="shared" si="4"/>
        <v>0.13159676152825539</v>
      </c>
      <c r="M7" s="25">
        <v>4778</v>
      </c>
      <c r="N7" s="15">
        <f>+M7/$M$3</f>
        <v>0.13089335123140564</v>
      </c>
      <c r="O7" s="25">
        <v>6069.88</v>
      </c>
      <c r="P7" s="15">
        <f t="shared" ref="P6:P21" si="5">+O7/$O$3</f>
        <v>0.14845954886482454</v>
      </c>
      <c r="Q7" s="25">
        <f>SUM(AZ7:BK7)</f>
        <v>6528</v>
      </c>
      <c r="R7" s="15">
        <f>+Q7/$Q$3</f>
        <v>0.15765069551777433</v>
      </c>
      <c r="S7" s="25">
        <f>SUM(BM7:BX7)</f>
        <v>6340</v>
      </c>
      <c r="T7" s="15">
        <f t="shared" ref="T7:T21" si="6">+S7/$S$3</f>
        <v>0.15313269890343462</v>
      </c>
      <c r="U7" s="25">
        <f t="shared" si="1"/>
        <v>1882</v>
      </c>
      <c r="V7" s="15">
        <f>+U7/U$3</f>
        <v>5.0774294501699672E-2</v>
      </c>
      <c r="W7" s="25">
        <f>SUM(CR7:DC7)</f>
        <v>0</v>
      </c>
      <c r="X7" s="15">
        <f>+W7/W$3</f>
        <v>0</v>
      </c>
      <c r="Y7" s="25">
        <f>+DH7</f>
        <v>0</v>
      </c>
      <c r="Z7" s="15">
        <f>+Y7/Y$3</f>
        <v>0</v>
      </c>
      <c r="AA7" s="25">
        <f>+EA7</f>
        <v>0</v>
      </c>
      <c r="AB7" s="15">
        <f>+AA7/AA$3</f>
        <v>0</v>
      </c>
      <c r="AC7" s="25">
        <f>+ET7</f>
        <v>0</v>
      </c>
      <c r="AD7" s="15">
        <f>+AC7/AC$3</f>
        <v>0</v>
      </c>
      <c r="AE7" s="25">
        <f>+FM7</f>
        <v>0</v>
      </c>
      <c r="AF7" s="15">
        <f>+AE7/AE$3</f>
        <v>0</v>
      </c>
      <c r="AG7" s="25">
        <f>+GF7</f>
        <v>0</v>
      </c>
      <c r="AH7" s="15">
        <f>+AG7/AG$3</f>
        <v>0</v>
      </c>
      <c r="AI7" s="25">
        <f>+GY7</f>
        <v>0</v>
      </c>
      <c r="AJ7" s="15">
        <f>+AI7/AI$3</f>
        <v>0</v>
      </c>
      <c r="AK7" s="25">
        <f>+HR7</f>
        <v>0</v>
      </c>
      <c r="AL7" s="15">
        <f>+AK7/AK$3</f>
        <v>0</v>
      </c>
      <c r="AM7" s="25">
        <f>+IK7</f>
        <v>0</v>
      </c>
      <c r="AN7" s="15">
        <f>+AM7/AM$3</f>
        <v>0</v>
      </c>
      <c r="AO7" s="25">
        <f>+JD7</f>
        <v>0</v>
      </c>
      <c r="AP7" s="15">
        <f>+AO7/AO$3</f>
        <v>0</v>
      </c>
      <c r="AQ7" s="25">
        <f>+JW7</f>
        <v>0</v>
      </c>
      <c r="AR7" s="15">
        <f>+AQ7/AQ$3</f>
        <v>0</v>
      </c>
      <c r="AS7" s="25">
        <f>+KP7</f>
        <v>0</v>
      </c>
      <c r="AT7" s="15">
        <f>+AS7/AS$3</f>
        <v>0</v>
      </c>
      <c r="AU7" s="25">
        <f>+LI7</f>
        <v>0</v>
      </c>
      <c r="AV7" s="15">
        <f>+AU7/AU$3</f>
        <v>0</v>
      </c>
      <c r="AW7" s="25">
        <f>+MB7</f>
        <v>0</v>
      </c>
      <c r="AX7" s="15">
        <f>+AW7/AW$3</f>
        <v>0</v>
      </c>
      <c r="AY7" s="24"/>
      <c r="AZ7" s="25">
        <v>546</v>
      </c>
      <c r="BA7" s="24">
        <v>546</v>
      </c>
      <c r="BB7" s="24">
        <v>546</v>
      </c>
      <c r="BC7" s="24">
        <v>546</v>
      </c>
      <c r="BD7" s="24">
        <v>546</v>
      </c>
      <c r="BE7" s="24">
        <v>546</v>
      </c>
      <c r="BF7" s="24">
        <v>546</v>
      </c>
      <c r="BG7" s="24">
        <v>546</v>
      </c>
      <c r="BH7" s="24">
        <v>537</v>
      </c>
      <c r="BI7" s="24">
        <v>541</v>
      </c>
      <c r="BJ7" s="24">
        <v>541</v>
      </c>
      <c r="BK7" s="24">
        <v>541</v>
      </c>
      <c r="BL7" s="24"/>
      <c r="BM7" s="25">
        <v>541</v>
      </c>
      <c r="BN7" s="24">
        <v>541</v>
      </c>
      <c r="BO7" s="24">
        <v>541</v>
      </c>
      <c r="BP7" s="24">
        <v>541</v>
      </c>
      <c r="BQ7" s="24">
        <v>541</v>
      </c>
      <c r="BR7" s="24">
        <f>541</f>
        <v>541</v>
      </c>
      <c r="BS7" s="24">
        <f>541</f>
        <v>541</v>
      </c>
      <c r="BT7" s="24">
        <f>541</f>
        <v>541</v>
      </c>
      <c r="BU7" s="24">
        <v>503</v>
      </c>
      <c r="BV7" s="24">
        <v>503</v>
      </c>
      <c r="BW7" s="24">
        <v>503</v>
      </c>
      <c r="BX7" s="24">
        <v>503</v>
      </c>
      <c r="BY7" s="25">
        <f>316-150</f>
        <v>166</v>
      </c>
      <c r="BZ7" s="24">
        <v>166</v>
      </c>
      <c r="CA7" s="24">
        <v>181</v>
      </c>
      <c r="CB7" s="24">
        <v>175</v>
      </c>
      <c r="CC7" s="24">
        <v>183</v>
      </c>
      <c r="CD7" s="24">
        <v>175</v>
      </c>
      <c r="CE7" s="24">
        <v>181</v>
      </c>
      <c r="CF7" s="24">
        <v>181</v>
      </c>
      <c r="CG7" s="24">
        <v>230</v>
      </c>
      <c r="CH7" s="24">
        <v>244</v>
      </c>
      <c r="CI7" s="24"/>
      <c r="CJ7" s="24"/>
      <c r="CK7" s="24" t="s">
        <v>52</v>
      </c>
      <c r="CL7" s="24">
        <v>244</v>
      </c>
      <c r="CM7" t="s">
        <v>51</v>
      </c>
      <c r="CN7" s="24"/>
      <c r="CO7" s="24">
        <f>SUM(CR7:DC7)</f>
        <v>0</v>
      </c>
      <c r="CP7" s="15">
        <f>+CO7/CO$3</f>
        <v>0</v>
      </c>
      <c r="CQ7" s="24"/>
      <c r="CR7" s="25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t="s">
        <v>51</v>
      </c>
      <c r="DG7" s="24"/>
      <c r="DH7" s="24">
        <f>SUM(DK7:DV7)</f>
        <v>0</v>
      </c>
      <c r="DI7" s="15">
        <f>+DH7/DH$3</f>
        <v>0</v>
      </c>
      <c r="DJ7" s="24"/>
      <c r="DK7" s="25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t="s">
        <v>51</v>
      </c>
      <c r="DZ7" s="24"/>
      <c r="EA7" s="24">
        <f>SUM(ED7:EO7)</f>
        <v>0</v>
      </c>
      <c r="EB7" s="15">
        <f>+EA7/EA$3</f>
        <v>0</v>
      </c>
      <c r="EC7" s="24"/>
      <c r="ED7" s="25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/>
      <c r="EQ7" s="24"/>
      <c r="ER7" t="s">
        <v>51</v>
      </c>
      <c r="ES7" s="24"/>
      <c r="ET7" s="24">
        <f>SUM(EW7:FH7)</f>
        <v>0</v>
      </c>
      <c r="EU7" s="15">
        <f>+ET7/ET$3</f>
        <v>0</v>
      </c>
      <c r="EV7" s="24"/>
      <c r="EW7" s="25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K7" t="s">
        <v>51</v>
      </c>
      <c r="FL7" s="24"/>
      <c r="FM7" s="24">
        <f>SUM(FP7:GA7)</f>
        <v>0</v>
      </c>
      <c r="FN7" s="15">
        <f>+FM7/FM$3</f>
        <v>0</v>
      </c>
      <c r="FO7" s="24"/>
      <c r="FP7" s="25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t="s">
        <v>51</v>
      </c>
      <c r="GE7" s="24"/>
      <c r="GF7" s="24">
        <f>SUM(GI7:GT7)</f>
        <v>0</v>
      </c>
      <c r="GG7" s="15">
        <f>+GF7/GF$3</f>
        <v>0</v>
      </c>
      <c r="GH7" s="24"/>
      <c r="GI7" s="25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/>
      <c r="GV7" s="24"/>
      <c r="GW7" t="s">
        <v>51</v>
      </c>
      <c r="GX7" s="24"/>
      <c r="GY7" s="24">
        <f>SUM(HB7:HM7)</f>
        <v>0</v>
      </c>
      <c r="GZ7" s="15">
        <f>+GY7/GY$3</f>
        <v>0</v>
      </c>
      <c r="HA7" s="24"/>
      <c r="HB7" s="25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P7" t="s">
        <v>51</v>
      </c>
      <c r="HQ7" s="24"/>
      <c r="HR7" s="24">
        <f>SUM(HU7:IF7)</f>
        <v>0</v>
      </c>
      <c r="HS7" s="15">
        <f>+HR7/HR$3</f>
        <v>0</v>
      </c>
      <c r="HT7" s="24"/>
      <c r="HU7" s="25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t="s">
        <v>51</v>
      </c>
      <c r="IJ7" s="24"/>
      <c r="IK7" s="24">
        <f>SUM(IN7:IY7)</f>
        <v>0</v>
      </c>
      <c r="IL7" s="15">
        <f>+IK7/IK$3</f>
        <v>0</v>
      </c>
      <c r="IM7" s="24"/>
      <c r="IN7" s="25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/>
      <c r="JA7" s="24"/>
      <c r="JB7" t="s">
        <v>51</v>
      </c>
      <c r="JC7" s="24"/>
      <c r="JD7" s="24">
        <f>SUM(JG7:JR7)</f>
        <v>0</v>
      </c>
      <c r="JE7" s="15">
        <f>+JD7/JD$3</f>
        <v>0</v>
      </c>
      <c r="JF7" s="24"/>
      <c r="JG7" s="25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U7" t="s">
        <v>51</v>
      </c>
      <c r="JV7" s="24"/>
      <c r="JW7" s="24">
        <f>SUM(JZ7:KK7)</f>
        <v>0</v>
      </c>
      <c r="JX7" s="15">
        <f>+JW7/JW$3</f>
        <v>0</v>
      </c>
      <c r="JY7" s="24"/>
      <c r="JZ7" s="25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t="s">
        <v>51</v>
      </c>
      <c r="KO7" s="24"/>
      <c r="KP7" s="24">
        <f>SUM(KS7:LD7)</f>
        <v>0</v>
      </c>
      <c r="KQ7" s="15">
        <f>+KP7/KP$3</f>
        <v>0</v>
      </c>
      <c r="KR7" s="24"/>
      <c r="KS7" s="25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/>
      <c r="LF7" s="24"/>
      <c r="LG7" t="s">
        <v>51</v>
      </c>
      <c r="LH7" s="24"/>
      <c r="LI7" s="24">
        <f>SUM(LL7:LW7)</f>
        <v>0</v>
      </c>
      <c r="LJ7" s="15">
        <f>+LI7/LI$3</f>
        <v>0</v>
      </c>
      <c r="LK7" s="24"/>
      <c r="LL7" s="25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Z7" t="s">
        <v>51</v>
      </c>
      <c r="MA7" s="24"/>
      <c r="MB7" s="24">
        <f>SUM(ME7:MP7)</f>
        <v>0</v>
      </c>
      <c r="MC7" s="15">
        <f>+MB7/MB$3</f>
        <v>0</v>
      </c>
      <c r="MD7" s="24"/>
      <c r="ME7" s="25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</row>
    <row r="8" spans="1:354" s="2" customFormat="1" x14ac:dyDescent="0.2">
      <c r="A8" s="2" t="s">
        <v>53</v>
      </c>
      <c r="C8" s="25">
        <f t="shared" si="0"/>
        <v>2749.37</v>
      </c>
      <c r="D8" s="15">
        <f t="shared" si="2"/>
        <v>8.5610217663255224E-3</v>
      </c>
      <c r="E8" s="25">
        <v>240</v>
      </c>
      <c r="F8" s="15">
        <f t="shared" si="3"/>
        <v>9.1925846483836369E-3</v>
      </c>
      <c r="G8" s="25">
        <v>244</v>
      </c>
      <c r="H8" s="15">
        <f t="shared" si="3"/>
        <v>7.4720563466544173E-3</v>
      </c>
      <c r="I8" s="25">
        <v>294</v>
      </c>
      <c r="J8" s="15">
        <f t="shared" si="4"/>
        <v>1.042886027455571E-2</v>
      </c>
      <c r="K8" s="25">
        <v>302</v>
      </c>
      <c r="L8" s="15">
        <f t="shared" si="4"/>
        <v>8.1774119303566102E-3</v>
      </c>
      <c r="M8" s="25">
        <v>294</v>
      </c>
      <c r="N8" s="15">
        <f>+M8/$M$3</f>
        <v>8.0541325370517489E-3</v>
      </c>
      <c r="O8" s="25">
        <v>302.37</v>
      </c>
      <c r="P8" s="15">
        <f t="shared" si="5"/>
        <v>7.3954862024054836E-3</v>
      </c>
      <c r="Q8" s="25">
        <f>SUM(AZ8:BK8)</f>
        <v>377</v>
      </c>
      <c r="R8" s="15">
        <f>+Q8/$Q$3</f>
        <v>9.1045208655332298E-3</v>
      </c>
      <c r="S8" s="25">
        <f>SUM(BM8:BX8)</f>
        <v>380</v>
      </c>
      <c r="T8" s="15">
        <f t="shared" si="6"/>
        <v>9.1783005651900878E-3</v>
      </c>
      <c r="U8" s="25">
        <f t="shared" si="1"/>
        <v>316</v>
      </c>
      <c r="V8" s="15">
        <f>+U8/U$3</f>
        <v>8.5253331894458526E-3</v>
      </c>
      <c r="W8" s="25">
        <f>SUM(CR8:DC8)</f>
        <v>0</v>
      </c>
      <c r="X8" s="15">
        <f>+W8/W$3</f>
        <v>0</v>
      </c>
      <c r="Y8" s="25">
        <f>+DH8</f>
        <v>0</v>
      </c>
      <c r="Z8" s="15">
        <f>+Y8/Y$3</f>
        <v>0</v>
      </c>
      <c r="AA8" s="25">
        <f>+EA8</f>
        <v>0</v>
      </c>
      <c r="AB8" s="15">
        <f>+AA8/AA$3</f>
        <v>0</v>
      </c>
      <c r="AC8" s="25">
        <f>+ET8</f>
        <v>0</v>
      </c>
      <c r="AD8" s="15">
        <f>+AC8/AC$3</f>
        <v>0</v>
      </c>
      <c r="AE8" s="25">
        <f>+FM8</f>
        <v>0</v>
      </c>
      <c r="AF8" s="15">
        <f>+AE8/AE$3</f>
        <v>0</v>
      </c>
      <c r="AG8" s="25">
        <f>+GF8</f>
        <v>0</v>
      </c>
      <c r="AH8" s="15">
        <f>+AG8/AG$3</f>
        <v>0</v>
      </c>
      <c r="AI8" s="25">
        <f>+GY8</f>
        <v>0</v>
      </c>
      <c r="AJ8" s="15">
        <f>+AI8/AI$3</f>
        <v>0</v>
      </c>
      <c r="AK8" s="25">
        <f>+HR8</f>
        <v>0</v>
      </c>
      <c r="AL8" s="15">
        <f>+AK8/AK$3</f>
        <v>0</v>
      </c>
      <c r="AM8" s="25">
        <f>+IK8</f>
        <v>0</v>
      </c>
      <c r="AN8" s="15">
        <f>+AM8/AM$3</f>
        <v>0</v>
      </c>
      <c r="AO8" s="25">
        <f>+JD8</f>
        <v>0</v>
      </c>
      <c r="AP8" s="15">
        <f>+AO8/AO$3</f>
        <v>0</v>
      </c>
      <c r="AQ8" s="25">
        <f>+JW8</f>
        <v>0</v>
      </c>
      <c r="AR8" s="15">
        <f>+AQ8/AQ$3</f>
        <v>0</v>
      </c>
      <c r="AS8" s="25">
        <f>+KP8</f>
        <v>0</v>
      </c>
      <c r="AT8" s="15">
        <f>+AS8/AS$3</f>
        <v>0</v>
      </c>
      <c r="AU8" s="25">
        <f>+LI8</f>
        <v>0</v>
      </c>
      <c r="AV8" s="15">
        <f>+AU8/AU$3</f>
        <v>0</v>
      </c>
      <c r="AW8" s="25">
        <f>+MB8</f>
        <v>0</v>
      </c>
      <c r="AX8" s="15">
        <f>+AW8/AW$3</f>
        <v>0</v>
      </c>
      <c r="AY8" s="24"/>
      <c r="AZ8" s="25">
        <v>14</v>
      </c>
      <c r="BA8" s="24">
        <v>83</v>
      </c>
      <c r="BB8" s="24">
        <v>12</v>
      </c>
      <c r="BC8" s="24">
        <v>11</v>
      </c>
      <c r="BD8" s="24">
        <v>73</v>
      </c>
      <c r="BE8" s="24">
        <v>8</v>
      </c>
      <c r="BF8" s="24">
        <v>10</v>
      </c>
      <c r="BG8" s="24">
        <v>68</v>
      </c>
      <c r="BH8" s="24">
        <v>5</v>
      </c>
      <c r="BI8" s="73">
        <v>11</v>
      </c>
      <c r="BJ8" s="24">
        <v>71</v>
      </c>
      <c r="BK8" s="24">
        <v>11</v>
      </c>
      <c r="BL8" s="24"/>
      <c r="BM8" s="93">
        <v>10</v>
      </c>
      <c r="BN8" s="24">
        <v>79</v>
      </c>
      <c r="BO8" s="73">
        <v>10</v>
      </c>
      <c r="BP8" s="73">
        <v>12</v>
      </c>
      <c r="BQ8" s="73">
        <v>79</v>
      </c>
      <c r="BR8" s="73">
        <v>7</v>
      </c>
      <c r="BS8" s="73">
        <v>7</v>
      </c>
      <c r="BT8" s="73">
        <v>73</v>
      </c>
      <c r="BU8" s="73">
        <v>7</v>
      </c>
      <c r="BV8" s="73">
        <v>10</v>
      </c>
      <c r="BW8" s="73">
        <v>76</v>
      </c>
      <c r="BX8" s="73">
        <v>10</v>
      </c>
      <c r="BY8" s="25">
        <v>9</v>
      </c>
      <c r="BZ8" s="24">
        <v>90</v>
      </c>
      <c r="CA8" s="24">
        <v>19</v>
      </c>
      <c r="CB8" s="24">
        <v>8</v>
      </c>
      <c r="CC8" s="24">
        <v>75</v>
      </c>
      <c r="CD8" s="24">
        <v>11</v>
      </c>
      <c r="CE8" s="24">
        <v>10</v>
      </c>
      <c r="CF8" s="24">
        <v>74</v>
      </c>
      <c r="CG8" s="24">
        <v>7</v>
      </c>
      <c r="CH8" s="24">
        <v>13</v>
      </c>
      <c r="CI8" s="24"/>
      <c r="CJ8" s="24"/>
      <c r="CK8" s="24"/>
      <c r="CL8" s="24">
        <v>13</v>
      </c>
      <c r="CM8" t="s">
        <v>53</v>
      </c>
      <c r="CN8" s="24"/>
      <c r="CO8" s="24">
        <f>SUM(CR8:DC8)</f>
        <v>0</v>
      </c>
      <c r="CP8" s="15">
        <f>+CO8/CO$3</f>
        <v>0</v>
      </c>
      <c r="CQ8" s="24"/>
      <c r="CR8" s="25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t="s">
        <v>53</v>
      </c>
      <c r="DG8" s="24"/>
      <c r="DH8" s="24">
        <f>SUM(DK8:DV8)</f>
        <v>0</v>
      </c>
      <c r="DI8" s="15">
        <f>+DH8/DH$3</f>
        <v>0</v>
      </c>
      <c r="DJ8" s="24"/>
      <c r="DK8" s="25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t="s">
        <v>53</v>
      </c>
      <c r="DZ8" s="24"/>
      <c r="EA8" s="24">
        <f>SUM(ED8:EO8)</f>
        <v>0</v>
      </c>
      <c r="EB8" s="15">
        <f>+EA8/EA$3</f>
        <v>0</v>
      </c>
      <c r="EC8" s="24"/>
      <c r="ED8" s="25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/>
      <c r="EQ8" s="24"/>
      <c r="ER8" t="s">
        <v>53</v>
      </c>
      <c r="ES8" s="24"/>
      <c r="ET8" s="24">
        <f>SUM(EW8:FH8)</f>
        <v>0</v>
      </c>
      <c r="EU8" s="15">
        <f>+ET8/ET$3</f>
        <v>0</v>
      </c>
      <c r="EV8" s="24"/>
      <c r="EW8" s="25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K8" t="s">
        <v>53</v>
      </c>
      <c r="FL8" s="24"/>
      <c r="FM8" s="24">
        <f>SUM(FP8:GA8)</f>
        <v>0</v>
      </c>
      <c r="FN8" s="15">
        <f>+FM8/FM$3</f>
        <v>0</v>
      </c>
      <c r="FO8" s="24"/>
      <c r="FP8" s="25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t="s">
        <v>53</v>
      </c>
      <c r="GE8" s="24"/>
      <c r="GF8" s="24">
        <f>SUM(GI8:GT8)</f>
        <v>0</v>
      </c>
      <c r="GG8" s="15">
        <f>+GF8/GF$3</f>
        <v>0</v>
      </c>
      <c r="GH8" s="24"/>
      <c r="GI8" s="25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/>
      <c r="GV8" s="24"/>
      <c r="GW8" t="s">
        <v>53</v>
      </c>
      <c r="GX8" s="24"/>
      <c r="GY8" s="24">
        <f>SUM(HB8:HM8)</f>
        <v>0</v>
      </c>
      <c r="GZ8" s="15">
        <f>+GY8/GY$3</f>
        <v>0</v>
      </c>
      <c r="HA8" s="24"/>
      <c r="HB8" s="25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P8" t="s">
        <v>53</v>
      </c>
      <c r="HQ8" s="24"/>
      <c r="HR8" s="24">
        <f>SUM(HU8:IF8)</f>
        <v>0</v>
      </c>
      <c r="HS8" s="15">
        <f>+HR8/HR$3</f>
        <v>0</v>
      </c>
      <c r="HT8" s="24"/>
      <c r="HU8" s="25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t="s">
        <v>53</v>
      </c>
      <c r="IJ8" s="24"/>
      <c r="IK8" s="24">
        <f>SUM(IN8:IY8)</f>
        <v>0</v>
      </c>
      <c r="IL8" s="15">
        <f>+IK8/IK$3</f>
        <v>0</v>
      </c>
      <c r="IM8" s="24"/>
      <c r="IN8" s="25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/>
      <c r="JA8" s="24"/>
      <c r="JB8" t="s">
        <v>53</v>
      </c>
      <c r="JC8" s="24"/>
      <c r="JD8" s="24">
        <f>SUM(JG8:JR8)</f>
        <v>0</v>
      </c>
      <c r="JE8" s="15">
        <f>+JD8/JD$3</f>
        <v>0</v>
      </c>
      <c r="JF8" s="24"/>
      <c r="JG8" s="25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U8" t="s">
        <v>53</v>
      </c>
      <c r="JV8" s="24"/>
      <c r="JW8" s="24">
        <f>SUM(JZ8:KK8)</f>
        <v>0</v>
      </c>
      <c r="JX8" s="15">
        <f>+JW8/JW$3</f>
        <v>0</v>
      </c>
      <c r="JY8" s="24"/>
      <c r="JZ8" s="25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t="s">
        <v>53</v>
      </c>
      <c r="KO8" s="24"/>
      <c r="KP8" s="24">
        <f>SUM(KS8:LD8)</f>
        <v>0</v>
      </c>
      <c r="KQ8" s="15">
        <f>+KP8/KP$3</f>
        <v>0</v>
      </c>
      <c r="KR8" s="24"/>
      <c r="KS8" s="25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/>
      <c r="LF8" s="24"/>
      <c r="LG8" t="s">
        <v>53</v>
      </c>
      <c r="LH8" s="24"/>
      <c r="LI8" s="24">
        <f>SUM(LL8:LW8)</f>
        <v>0</v>
      </c>
      <c r="LJ8" s="15">
        <f>+LI8/LI$3</f>
        <v>0</v>
      </c>
      <c r="LK8" s="24"/>
      <c r="LL8" s="25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Z8" t="s">
        <v>53</v>
      </c>
      <c r="MA8" s="24"/>
      <c r="MB8" s="24">
        <f>SUM(ME8:MP8)</f>
        <v>0</v>
      </c>
      <c r="MC8" s="15">
        <f>+MB8/MB$3</f>
        <v>0</v>
      </c>
      <c r="MD8" s="24"/>
      <c r="ME8" s="25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</row>
    <row r="9" spans="1:354" s="2" customFormat="1" x14ac:dyDescent="0.2">
      <c r="A9" s="2" t="s">
        <v>54</v>
      </c>
      <c r="C9" s="25">
        <f t="shared" si="0"/>
        <v>20817.46</v>
      </c>
      <c r="D9" s="15">
        <f t="shared" si="2"/>
        <v>6.4821660300218201E-2</v>
      </c>
      <c r="E9" s="25">
        <v>712</v>
      </c>
      <c r="F9" s="15">
        <f t="shared" si="3"/>
        <v>2.7271334456871459E-2</v>
      </c>
      <c r="G9" s="25">
        <v>676</v>
      </c>
      <c r="H9" s="15">
        <f t="shared" si="3"/>
        <v>2.0701270862042567E-2</v>
      </c>
      <c r="I9" s="25">
        <v>1419</v>
      </c>
      <c r="J9" s="15">
        <f t="shared" si="4"/>
        <v>5.0335213365967864E-2</v>
      </c>
      <c r="K9" s="25">
        <v>1493</v>
      </c>
      <c r="L9" s="15">
        <f t="shared" si="4"/>
        <v>4.0426741761663644E-2</v>
      </c>
      <c r="M9" s="25">
        <v>2749</v>
      </c>
      <c r="N9" s="15">
        <f>+M9/$M$3</f>
        <v>7.5308878722296801E-2</v>
      </c>
      <c r="O9" s="25">
        <v>3794.46</v>
      </c>
      <c r="P9" s="15">
        <f t="shared" si="5"/>
        <v>9.2806417883981585E-2</v>
      </c>
      <c r="Q9" s="25">
        <f>SUM(AZ9:BK9)</f>
        <v>3931</v>
      </c>
      <c r="R9" s="15">
        <f>+Q9/$Q$3</f>
        <v>9.4933346213292122E-2</v>
      </c>
      <c r="S9" s="25">
        <f>SUM(BM9:BX9)</f>
        <v>3477</v>
      </c>
      <c r="T9" s="15">
        <f t="shared" si="6"/>
        <v>8.3981450171489294E-2</v>
      </c>
      <c r="U9" s="25">
        <f t="shared" si="1"/>
        <v>2566</v>
      </c>
      <c r="V9" s="15">
        <f>+U9/U$3</f>
        <v>6.9227863810500195E-2</v>
      </c>
      <c r="W9" s="25">
        <f>SUM(CR9:DC9)</f>
        <v>0</v>
      </c>
      <c r="X9" s="15">
        <f>+W9/W$3</f>
        <v>0</v>
      </c>
      <c r="Y9" s="25">
        <f>+DH9</f>
        <v>0</v>
      </c>
      <c r="Z9" s="15">
        <f>+Y9/Y$3</f>
        <v>0</v>
      </c>
      <c r="AA9" s="25">
        <f>+EA9</f>
        <v>0</v>
      </c>
      <c r="AB9" s="15">
        <f>+AA9/AA$3</f>
        <v>0</v>
      </c>
      <c r="AC9" s="25">
        <f>+ET9</f>
        <v>0</v>
      </c>
      <c r="AD9" s="15">
        <f>+AC9/AC$3</f>
        <v>0</v>
      </c>
      <c r="AE9" s="25">
        <f>+FM9</f>
        <v>0</v>
      </c>
      <c r="AF9" s="15">
        <f>+AE9/AE$3</f>
        <v>0</v>
      </c>
      <c r="AG9" s="25">
        <f>+GF9</f>
        <v>0</v>
      </c>
      <c r="AH9" s="15">
        <f>+AG9/AG$3</f>
        <v>0</v>
      </c>
      <c r="AI9" s="25">
        <f>+GY9</f>
        <v>0</v>
      </c>
      <c r="AJ9" s="15">
        <f>+AI9/AI$3</f>
        <v>0</v>
      </c>
      <c r="AK9" s="25">
        <f>+HR9</f>
        <v>0</v>
      </c>
      <c r="AL9" s="15">
        <f>+AK9/AK$3</f>
        <v>0</v>
      </c>
      <c r="AM9" s="25">
        <f>+IK9</f>
        <v>0</v>
      </c>
      <c r="AN9" s="15">
        <f>+AM9/AM$3</f>
        <v>0</v>
      </c>
      <c r="AO9" s="25">
        <f>+JD9</f>
        <v>0</v>
      </c>
      <c r="AP9" s="15">
        <f>+AO9/AO$3</f>
        <v>0</v>
      </c>
      <c r="AQ9" s="25">
        <f>+JW9</f>
        <v>0</v>
      </c>
      <c r="AR9" s="15">
        <f>+AQ9/AQ$3</f>
        <v>0</v>
      </c>
      <c r="AS9" s="25">
        <f>+KP9</f>
        <v>0</v>
      </c>
      <c r="AT9" s="15">
        <f>+AS9/AS$3</f>
        <v>0</v>
      </c>
      <c r="AU9" s="25">
        <f>+LI9</f>
        <v>0</v>
      </c>
      <c r="AV9" s="15">
        <f>+AU9/AU$3</f>
        <v>0</v>
      </c>
      <c r="AW9" s="25">
        <f>+MB9</f>
        <v>0</v>
      </c>
      <c r="AX9" s="15">
        <f>+AW9/AW$3</f>
        <v>0</v>
      </c>
      <c r="AY9" s="24"/>
      <c r="AZ9" s="25">
        <v>453</v>
      </c>
      <c r="BA9" s="24">
        <v>0</v>
      </c>
      <c r="BB9" s="24">
        <v>443</v>
      </c>
      <c r="BC9" s="24">
        <v>35</v>
      </c>
      <c r="BD9" s="24">
        <v>705</v>
      </c>
      <c r="BE9" s="24">
        <v>119</v>
      </c>
      <c r="BF9" s="24">
        <v>447</v>
      </c>
      <c r="BG9" s="24">
        <v>443</v>
      </c>
      <c r="BH9" s="24">
        <v>393</v>
      </c>
      <c r="BI9" s="24">
        <v>0</v>
      </c>
      <c r="BJ9" s="24">
        <v>526</v>
      </c>
      <c r="BK9" s="24">
        <v>367</v>
      </c>
      <c r="BL9" s="24"/>
      <c r="BM9" s="25">
        <v>330</v>
      </c>
      <c r="BN9" s="24">
        <v>365</v>
      </c>
      <c r="BO9" s="24">
        <v>635</v>
      </c>
      <c r="BP9" s="24">
        <v>0</v>
      </c>
      <c r="BQ9" s="24">
        <v>117</v>
      </c>
      <c r="BR9" s="24">
        <v>327</v>
      </c>
      <c r="BS9" s="24">
        <v>90</v>
      </c>
      <c r="BT9" s="24">
        <v>620</v>
      </c>
      <c r="BU9" s="24">
        <v>97</v>
      </c>
      <c r="BV9" s="24">
        <v>586</v>
      </c>
      <c r="BW9" s="24">
        <v>118</v>
      </c>
      <c r="BX9" s="24">
        <v>192</v>
      </c>
      <c r="BY9" s="25">
        <v>707</v>
      </c>
      <c r="BZ9" s="24">
        <v>0</v>
      </c>
      <c r="CA9" s="24">
        <v>75</v>
      </c>
      <c r="CB9" s="24">
        <f>782</f>
        <v>782</v>
      </c>
      <c r="CC9" s="24">
        <v>30</v>
      </c>
      <c r="CD9" s="24">
        <v>21</v>
      </c>
      <c r="CE9" s="24">
        <f>916</f>
        <v>916</v>
      </c>
      <c r="CF9" s="24">
        <v>35</v>
      </c>
      <c r="CG9" s="24">
        <v>0</v>
      </c>
      <c r="CH9" s="24">
        <v>0</v>
      </c>
      <c r="CI9" s="24"/>
      <c r="CJ9" s="24"/>
      <c r="CK9" s="24" t="s">
        <v>55</v>
      </c>
      <c r="CL9" s="24">
        <v>0</v>
      </c>
      <c r="CM9" t="s">
        <v>54</v>
      </c>
      <c r="CN9" s="24"/>
      <c r="CO9" s="24">
        <f>SUM(CR9:DC9)</f>
        <v>0</v>
      </c>
      <c r="CP9" s="15">
        <f>+CO9/CO$3</f>
        <v>0</v>
      </c>
      <c r="CQ9" s="24"/>
      <c r="CR9" s="25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t="s">
        <v>54</v>
      </c>
      <c r="DG9" s="24"/>
      <c r="DH9" s="24">
        <f>SUM(DK9:DV9)</f>
        <v>0</v>
      </c>
      <c r="DI9" s="15">
        <f>+DH9/DH$3</f>
        <v>0</v>
      </c>
      <c r="DJ9" s="24"/>
      <c r="DK9" s="25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t="s">
        <v>54</v>
      </c>
      <c r="DZ9" s="24"/>
      <c r="EA9" s="24">
        <f>SUM(ED9:EO9)</f>
        <v>0</v>
      </c>
      <c r="EB9" s="15">
        <f>+EA9/EA$3</f>
        <v>0</v>
      </c>
      <c r="EC9" s="24"/>
      <c r="ED9" s="25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/>
      <c r="EQ9" s="24"/>
      <c r="ER9" t="s">
        <v>54</v>
      </c>
      <c r="ES9" s="24"/>
      <c r="ET9" s="24">
        <f>SUM(EW9:FH9)</f>
        <v>0</v>
      </c>
      <c r="EU9" s="15">
        <f>+ET9/ET$3</f>
        <v>0</v>
      </c>
      <c r="EV9" s="24"/>
      <c r="EW9" s="25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K9" t="s">
        <v>54</v>
      </c>
      <c r="FL9" s="24"/>
      <c r="FM9" s="24">
        <f>SUM(FP9:GA9)</f>
        <v>0</v>
      </c>
      <c r="FN9" s="15">
        <f>+FM9/FM$3</f>
        <v>0</v>
      </c>
      <c r="FO9" s="24"/>
      <c r="FP9" s="25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t="s">
        <v>54</v>
      </c>
      <c r="GE9" s="24"/>
      <c r="GF9" s="24">
        <f>SUM(GI9:GT9)</f>
        <v>0</v>
      </c>
      <c r="GG9" s="15">
        <f>+GF9/GF$3</f>
        <v>0</v>
      </c>
      <c r="GH9" s="24"/>
      <c r="GI9" s="25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/>
      <c r="GV9" s="24"/>
      <c r="GW9" t="s">
        <v>54</v>
      </c>
      <c r="GX9" s="24"/>
      <c r="GY9" s="24">
        <f>SUM(HB9:HM9)</f>
        <v>0</v>
      </c>
      <c r="GZ9" s="15">
        <f>+GY9/GY$3</f>
        <v>0</v>
      </c>
      <c r="HA9" s="24"/>
      <c r="HB9" s="25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P9" t="s">
        <v>54</v>
      </c>
      <c r="HQ9" s="24"/>
      <c r="HR9" s="24">
        <f>SUM(HU9:IF9)</f>
        <v>0</v>
      </c>
      <c r="HS9" s="15">
        <f>+HR9/HR$3</f>
        <v>0</v>
      </c>
      <c r="HT9" s="24"/>
      <c r="HU9" s="25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t="s">
        <v>54</v>
      </c>
      <c r="IJ9" s="24"/>
      <c r="IK9" s="24">
        <f>SUM(IN9:IY9)</f>
        <v>0</v>
      </c>
      <c r="IL9" s="15">
        <f>+IK9/IK$3</f>
        <v>0</v>
      </c>
      <c r="IM9" s="24"/>
      <c r="IN9" s="25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/>
      <c r="JA9" s="24"/>
      <c r="JB9" t="s">
        <v>54</v>
      </c>
      <c r="JC9" s="24"/>
      <c r="JD9" s="24">
        <f>SUM(JG9:JR9)</f>
        <v>0</v>
      </c>
      <c r="JE9" s="15">
        <f>+JD9/JD$3</f>
        <v>0</v>
      </c>
      <c r="JF9" s="24"/>
      <c r="JG9" s="25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U9" t="s">
        <v>54</v>
      </c>
      <c r="JV9" s="24"/>
      <c r="JW9" s="24">
        <f>SUM(JZ9:KK9)</f>
        <v>0</v>
      </c>
      <c r="JX9" s="15">
        <f>+JW9/JW$3</f>
        <v>0</v>
      </c>
      <c r="JY9" s="24"/>
      <c r="JZ9" s="25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t="s">
        <v>54</v>
      </c>
      <c r="KO9" s="24"/>
      <c r="KP9" s="24">
        <f>SUM(KS9:LD9)</f>
        <v>0</v>
      </c>
      <c r="KQ9" s="15">
        <f>+KP9/KP$3</f>
        <v>0</v>
      </c>
      <c r="KR9" s="24"/>
      <c r="KS9" s="25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/>
      <c r="LF9" s="24"/>
      <c r="LG9" t="s">
        <v>54</v>
      </c>
      <c r="LH9" s="24"/>
      <c r="LI9" s="24">
        <f>SUM(LL9:LW9)</f>
        <v>0</v>
      </c>
      <c r="LJ9" s="15">
        <f>+LI9/LI$3</f>
        <v>0</v>
      </c>
      <c r="LK9" s="24"/>
      <c r="LL9" s="25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Z9" t="s">
        <v>54</v>
      </c>
      <c r="MA9" s="24"/>
      <c r="MB9" s="24">
        <f>SUM(ME9:MP9)</f>
        <v>0</v>
      </c>
      <c r="MC9" s="15">
        <f>+MB9/MB$3</f>
        <v>0</v>
      </c>
      <c r="MD9" s="24"/>
      <c r="ME9" s="25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</row>
    <row r="10" spans="1:354" s="2" customFormat="1" x14ac:dyDescent="0.2">
      <c r="A10" s="2" t="s">
        <v>56</v>
      </c>
      <c r="C10" s="25">
        <f t="shared" si="0"/>
        <v>2250.36</v>
      </c>
      <c r="D10" s="15">
        <f t="shared" si="2"/>
        <v>7.0071983552844122E-3</v>
      </c>
      <c r="E10" s="25">
        <v>245</v>
      </c>
      <c r="F10" s="15">
        <f t="shared" si="3"/>
        <v>9.3840968285582964E-3</v>
      </c>
      <c r="G10" s="25">
        <v>393</v>
      </c>
      <c r="H10" s="15">
        <f t="shared" si="3"/>
        <v>1.2034910427193386E-2</v>
      </c>
      <c r="I10" s="25">
        <v>296</v>
      </c>
      <c r="J10" s="15">
        <f t="shared" si="4"/>
        <v>1.0499804902273775E-2</v>
      </c>
      <c r="K10" s="25">
        <v>242</v>
      </c>
      <c r="L10" s="15">
        <f t="shared" si="4"/>
        <v>6.5527605534645688E-3</v>
      </c>
      <c r="M10" s="25">
        <v>246</v>
      </c>
      <c r="N10" s="15">
        <f>+M10/$M$3</f>
        <v>6.7391721228392187E-3</v>
      </c>
      <c r="O10" s="25">
        <v>152.36000000000001</v>
      </c>
      <c r="P10" s="15">
        <f t="shared" si="5"/>
        <v>3.7264817204038085E-3</v>
      </c>
      <c r="Q10" s="25">
        <f>SUM(AZ10:BK10)</f>
        <v>255</v>
      </c>
      <c r="R10" s="15">
        <f>+Q10/$Q$3</f>
        <v>6.1582302936630607E-3</v>
      </c>
      <c r="S10" s="25">
        <f>SUM(BM10:BX10)</f>
        <v>228</v>
      </c>
      <c r="T10" s="15">
        <f t="shared" si="6"/>
        <v>5.5069803391140527E-3</v>
      </c>
      <c r="U10" s="25">
        <f t="shared" si="1"/>
        <v>193</v>
      </c>
      <c r="V10" s="15">
        <f>+U10/U$3</f>
        <v>5.2069281821615493E-3</v>
      </c>
      <c r="W10" s="25">
        <f>SUM(CR10:DC10)</f>
        <v>0</v>
      </c>
      <c r="X10" s="15">
        <f>+W10/W$3</f>
        <v>0</v>
      </c>
      <c r="Y10" s="25">
        <f>+DH10</f>
        <v>0</v>
      </c>
      <c r="Z10" s="15">
        <f>+Y10/Y$3</f>
        <v>0</v>
      </c>
      <c r="AA10" s="25">
        <f>+EA10</f>
        <v>0</v>
      </c>
      <c r="AB10" s="15">
        <f>+AA10/AA$3</f>
        <v>0</v>
      </c>
      <c r="AC10" s="25">
        <f>+ET10</f>
        <v>0</v>
      </c>
      <c r="AD10" s="15">
        <f>+AC10/AC$3</f>
        <v>0</v>
      </c>
      <c r="AE10" s="25">
        <f>+FM10</f>
        <v>0</v>
      </c>
      <c r="AF10" s="15">
        <f>+AE10/AE$3</f>
        <v>0</v>
      </c>
      <c r="AG10" s="25">
        <f>+GF10</f>
        <v>0</v>
      </c>
      <c r="AH10" s="15">
        <f>+AG10/AG$3</f>
        <v>0</v>
      </c>
      <c r="AI10" s="25">
        <f>+GY10</f>
        <v>0</v>
      </c>
      <c r="AJ10" s="15">
        <f>+AI10/AI$3</f>
        <v>0</v>
      </c>
      <c r="AK10" s="25">
        <f>+HR10</f>
        <v>0</v>
      </c>
      <c r="AL10" s="15">
        <f>+AK10/AK$3</f>
        <v>0</v>
      </c>
      <c r="AM10" s="25">
        <f>+IK10</f>
        <v>0</v>
      </c>
      <c r="AN10" s="15">
        <f>+AM10/AM$3</f>
        <v>0</v>
      </c>
      <c r="AO10" s="25">
        <f>+JD10</f>
        <v>0</v>
      </c>
      <c r="AP10" s="15">
        <f>+AO10/AO$3</f>
        <v>0</v>
      </c>
      <c r="AQ10" s="25">
        <f>+JW10</f>
        <v>0</v>
      </c>
      <c r="AR10" s="15">
        <f>+AQ10/AQ$3</f>
        <v>0</v>
      </c>
      <c r="AS10" s="25">
        <f>+KP10</f>
        <v>0</v>
      </c>
      <c r="AT10" s="15">
        <f>+AS10/AS$3</f>
        <v>0</v>
      </c>
      <c r="AU10" s="25">
        <f>+LI10</f>
        <v>0</v>
      </c>
      <c r="AV10" s="15">
        <f>+AU10/AU$3</f>
        <v>0</v>
      </c>
      <c r="AW10" s="25">
        <f>+MB10</f>
        <v>0</v>
      </c>
      <c r="AX10" s="15">
        <f>+AW10/AW$3</f>
        <v>0</v>
      </c>
      <c r="AY10" s="24"/>
      <c r="AZ10" s="25">
        <v>5</v>
      </c>
      <c r="BA10" s="24">
        <v>57</v>
      </c>
      <c r="BB10" s="24">
        <v>5</v>
      </c>
      <c r="BC10" s="24">
        <v>5</v>
      </c>
      <c r="BD10" s="24">
        <v>5</v>
      </c>
      <c r="BE10" s="24">
        <v>61</v>
      </c>
      <c r="BF10" s="24">
        <v>18</v>
      </c>
      <c r="BG10" s="24">
        <v>23</v>
      </c>
      <c r="BH10" s="24">
        <v>19</v>
      </c>
      <c r="BI10" s="24">
        <v>19</v>
      </c>
      <c r="BJ10" s="24">
        <v>19</v>
      </c>
      <c r="BK10" s="24">
        <v>19</v>
      </c>
      <c r="BL10" s="24"/>
      <c r="BM10" s="25">
        <v>19</v>
      </c>
      <c r="BN10" s="24">
        <v>19</v>
      </c>
      <c r="BO10" s="24">
        <v>19</v>
      </c>
      <c r="BP10" s="24">
        <v>19</v>
      </c>
      <c r="BQ10" s="24">
        <v>19</v>
      </c>
      <c r="BR10" s="24">
        <v>19</v>
      </c>
      <c r="BS10" s="24">
        <v>19</v>
      </c>
      <c r="BT10" s="24">
        <v>19</v>
      </c>
      <c r="BU10" s="24">
        <v>19</v>
      </c>
      <c r="BV10" s="24">
        <v>19</v>
      </c>
      <c r="BW10" s="24">
        <v>19</v>
      </c>
      <c r="BX10" s="24">
        <v>19</v>
      </c>
      <c r="BY10" s="25">
        <v>19</v>
      </c>
      <c r="BZ10" s="24">
        <v>25</v>
      </c>
      <c r="CA10" s="24">
        <v>23</v>
      </c>
      <c r="CB10" s="24">
        <v>18</v>
      </c>
      <c r="CC10" s="24">
        <v>18</v>
      </c>
      <c r="CD10" s="24">
        <v>18</v>
      </c>
      <c r="CE10" s="24">
        <v>18</v>
      </c>
      <c r="CF10" s="24">
        <v>18</v>
      </c>
      <c r="CG10" s="24">
        <v>18</v>
      </c>
      <c r="CH10" s="24">
        <v>18</v>
      </c>
      <c r="CI10" s="24"/>
      <c r="CJ10" s="24"/>
      <c r="CK10" s="24"/>
      <c r="CL10" s="24">
        <v>18</v>
      </c>
      <c r="CM10" t="s">
        <v>56</v>
      </c>
      <c r="CN10" s="24"/>
      <c r="CO10" s="24">
        <f>SUM(CR10:DC10)</f>
        <v>0</v>
      </c>
      <c r="CP10" s="15">
        <f>+CO10/CO$3</f>
        <v>0</v>
      </c>
      <c r="CQ10" s="24"/>
      <c r="CR10" s="25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t="s">
        <v>56</v>
      </c>
      <c r="DG10" s="24"/>
      <c r="DH10" s="24">
        <f>SUM(DK10:DV10)</f>
        <v>0</v>
      </c>
      <c r="DI10" s="15">
        <f>+DH10/DH$3</f>
        <v>0</v>
      </c>
      <c r="DJ10" s="24"/>
      <c r="DK10" s="25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t="s">
        <v>56</v>
      </c>
      <c r="DZ10" s="24"/>
      <c r="EA10" s="24">
        <f>SUM(ED10:EO10)</f>
        <v>0</v>
      </c>
      <c r="EB10" s="15">
        <f>+EA10/EA$3</f>
        <v>0</v>
      </c>
      <c r="EC10" s="24"/>
      <c r="ED10" s="25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/>
      <c r="EQ10" s="24"/>
      <c r="ER10" t="s">
        <v>56</v>
      </c>
      <c r="ES10" s="24"/>
      <c r="ET10" s="24">
        <f>SUM(EW10:FH10)</f>
        <v>0</v>
      </c>
      <c r="EU10" s="15">
        <f>+ET10/ET$3</f>
        <v>0</v>
      </c>
      <c r="EV10" s="24"/>
      <c r="EW10" s="25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K10" t="s">
        <v>56</v>
      </c>
      <c r="FL10" s="24"/>
      <c r="FM10" s="24">
        <f>SUM(FP10:GA10)</f>
        <v>0</v>
      </c>
      <c r="FN10" s="15">
        <f>+FM10/FM$3</f>
        <v>0</v>
      </c>
      <c r="FO10" s="24"/>
      <c r="FP10" s="25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t="s">
        <v>56</v>
      </c>
      <c r="GE10" s="24"/>
      <c r="GF10" s="24">
        <f>SUM(GI10:GT10)</f>
        <v>0</v>
      </c>
      <c r="GG10" s="15">
        <f>+GF10/GF$3</f>
        <v>0</v>
      </c>
      <c r="GH10" s="24"/>
      <c r="GI10" s="25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/>
      <c r="GV10" s="24"/>
      <c r="GW10" t="s">
        <v>56</v>
      </c>
      <c r="GX10" s="24"/>
      <c r="GY10" s="24">
        <f>SUM(HB10:HM10)</f>
        <v>0</v>
      </c>
      <c r="GZ10" s="15">
        <f>+GY10/GY$3</f>
        <v>0</v>
      </c>
      <c r="HA10" s="24"/>
      <c r="HB10" s="25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P10" t="s">
        <v>56</v>
      </c>
      <c r="HQ10" s="24"/>
      <c r="HR10" s="24">
        <f>SUM(HU10:IF10)</f>
        <v>0</v>
      </c>
      <c r="HS10" s="15">
        <f>+HR10/HR$3</f>
        <v>0</v>
      </c>
      <c r="HT10" s="24"/>
      <c r="HU10" s="25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t="s">
        <v>56</v>
      </c>
      <c r="IJ10" s="24"/>
      <c r="IK10" s="24">
        <f>SUM(IN10:IY10)</f>
        <v>0</v>
      </c>
      <c r="IL10" s="15">
        <f>+IK10/IK$3</f>
        <v>0</v>
      </c>
      <c r="IM10" s="24"/>
      <c r="IN10" s="25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/>
      <c r="JA10" s="24"/>
      <c r="JB10" t="s">
        <v>56</v>
      </c>
      <c r="JC10" s="24"/>
      <c r="JD10" s="24">
        <f>SUM(JG10:JR10)</f>
        <v>0</v>
      </c>
      <c r="JE10" s="15">
        <f>+JD10/JD$3</f>
        <v>0</v>
      </c>
      <c r="JF10" s="24"/>
      <c r="JG10" s="25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U10" t="s">
        <v>56</v>
      </c>
      <c r="JV10" s="24"/>
      <c r="JW10" s="24">
        <f>SUM(JZ10:KK10)</f>
        <v>0</v>
      </c>
      <c r="JX10" s="15">
        <f>+JW10/JW$3</f>
        <v>0</v>
      </c>
      <c r="JY10" s="24"/>
      <c r="JZ10" s="25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t="s">
        <v>56</v>
      </c>
      <c r="KO10" s="24"/>
      <c r="KP10" s="24">
        <f>SUM(KS10:LD10)</f>
        <v>0</v>
      </c>
      <c r="KQ10" s="15">
        <f>+KP10/KP$3</f>
        <v>0</v>
      </c>
      <c r="KR10" s="24"/>
      <c r="KS10" s="25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/>
      <c r="LF10" s="24"/>
      <c r="LG10" t="s">
        <v>56</v>
      </c>
      <c r="LH10" s="24"/>
      <c r="LI10" s="24">
        <f>SUM(LL10:LW10)</f>
        <v>0</v>
      </c>
      <c r="LJ10" s="15">
        <f>+LI10/LI$3</f>
        <v>0</v>
      </c>
      <c r="LK10" s="24"/>
      <c r="LL10" s="25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Z10" t="s">
        <v>56</v>
      </c>
      <c r="MA10" s="24"/>
      <c r="MB10" s="24">
        <f>SUM(ME10:MP10)</f>
        <v>0</v>
      </c>
      <c r="MC10" s="15">
        <f>+MB10/MB$3</f>
        <v>0</v>
      </c>
      <c r="MD10" s="24"/>
      <c r="ME10" s="25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</row>
    <row r="11" spans="1:354" s="2" customFormat="1" x14ac:dyDescent="0.2">
      <c r="A11" s="2" t="s">
        <v>57</v>
      </c>
      <c r="C11" s="25">
        <f t="shared" si="0"/>
        <v>1344</v>
      </c>
      <c r="D11" s="15">
        <f t="shared" si="2"/>
        <v>4.1849635567208134E-3</v>
      </c>
      <c r="E11" s="25">
        <v>249</v>
      </c>
      <c r="F11" s="15">
        <f t="shared" si="3"/>
        <v>9.5373065726980233E-3</v>
      </c>
      <c r="G11" s="25">
        <v>195</v>
      </c>
      <c r="H11" s="15">
        <f t="shared" si="3"/>
        <v>5.9715204409738175E-3</v>
      </c>
      <c r="I11" s="25">
        <v>110</v>
      </c>
      <c r="J11" s="15">
        <f t="shared" si="4"/>
        <v>3.9019545244936326E-3</v>
      </c>
      <c r="K11" s="25">
        <v>137</v>
      </c>
      <c r="L11" s="15">
        <f t="shared" si="4"/>
        <v>3.7096206439034959E-3</v>
      </c>
      <c r="M11" s="25">
        <v>137</v>
      </c>
      <c r="N11" s="15">
        <f>+M11/$M$3</f>
        <v>3.7531161822315974E-3</v>
      </c>
      <c r="O11" s="25">
        <v>123</v>
      </c>
      <c r="P11" s="15">
        <f t="shared" si="5"/>
        <v>3.0083831163669494E-3</v>
      </c>
      <c r="Q11" s="25">
        <f>SUM(AZ11:BK11)</f>
        <v>129</v>
      </c>
      <c r="R11" s="15">
        <f>+Q11/$Q$3</f>
        <v>3.1153400309119009E-3</v>
      </c>
      <c r="S11" s="25">
        <f>SUM(BM11:BX11)</f>
        <v>131</v>
      </c>
      <c r="T11" s="15">
        <f>+S11/$S$3</f>
        <v>3.1640983527365827E-3</v>
      </c>
      <c r="U11" s="25">
        <f t="shared" si="1"/>
        <v>133</v>
      </c>
      <c r="V11" s="15">
        <f>+U11/U$3</f>
        <v>3.5881940322667672E-3</v>
      </c>
      <c r="W11" s="25">
        <f>SUM(CR11:DC11)</f>
        <v>0</v>
      </c>
      <c r="X11" s="15">
        <f>+W11/W$3</f>
        <v>0</v>
      </c>
      <c r="Y11" s="25">
        <f>+DH11</f>
        <v>0</v>
      </c>
      <c r="Z11" s="15">
        <f>+Y11/Y$3</f>
        <v>0</v>
      </c>
      <c r="AA11" s="25">
        <f>+EA11</f>
        <v>0</v>
      </c>
      <c r="AB11" s="15">
        <f>+AA11/AA$3</f>
        <v>0</v>
      </c>
      <c r="AC11" s="25">
        <f>+ET11</f>
        <v>0</v>
      </c>
      <c r="AD11" s="15">
        <f>+AC11/AC$3</f>
        <v>0</v>
      </c>
      <c r="AE11" s="25">
        <f>+FM11</f>
        <v>0</v>
      </c>
      <c r="AF11" s="15">
        <f>+AE11/AE$3</f>
        <v>0</v>
      </c>
      <c r="AG11" s="25">
        <f>+GF11</f>
        <v>0</v>
      </c>
      <c r="AH11" s="15">
        <f>+AG11/AG$3</f>
        <v>0</v>
      </c>
      <c r="AI11" s="25">
        <f>+GY11</f>
        <v>0</v>
      </c>
      <c r="AJ11" s="15">
        <f>+AI11/AI$3</f>
        <v>0</v>
      </c>
      <c r="AK11" s="25">
        <f>+HR11</f>
        <v>0</v>
      </c>
      <c r="AL11" s="15">
        <f>+AK11/AK$3</f>
        <v>0</v>
      </c>
      <c r="AM11" s="25">
        <f>+IK11</f>
        <v>0</v>
      </c>
      <c r="AN11" s="15">
        <f>+AM11/AM$3</f>
        <v>0</v>
      </c>
      <c r="AO11" s="25">
        <f>+JD11</f>
        <v>0</v>
      </c>
      <c r="AP11" s="15">
        <f>+AO11/AO$3</f>
        <v>0</v>
      </c>
      <c r="AQ11" s="25">
        <f>+JW11</f>
        <v>0</v>
      </c>
      <c r="AR11" s="15">
        <f>+AQ11/AQ$3</f>
        <v>0</v>
      </c>
      <c r="AS11" s="25">
        <f>+KP11</f>
        <v>0</v>
      </c>
      <c r="AT11" s="15">
        <f>+AS11/AS$3</f>
        <v>0</v>
      </c>
      <c r="AU11" s="25">
        <f>+LI11</f>
        <v>0</v>
      </c>
      <c r="AV11" s="15">
        <f>+AU11/AU$3</f>
        <v>0</v>
      </c>
      <c r="AW11" s="25">
        <f>+MB11</f>
        <v>0</v>
      </c>
      <c r="AX11" s="15">
        <f>+AW11/AW$3</f>
        <v>0</v>
      </c>
      <c r="AY11" s="24"/>
      <c r="AZ11" s="25">
        <v>129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/>
      <c r="BM11" s="25">
        <v>131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5">
        <v>133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0</v>
      </c>
      <c r="CK11" s="24"/>
      <c r="CL11" s="24">
        <v>0</v>
      </c>
      <c r="CM11" t="s">
        <v>57</v>
      </c>
      <c r="CN11" s="24"/>
      <c r="CO11" s="24">
        <f>SUM(CR11:DC11)</f>
        <v>0</v>
      </c>
      <c r="CP11" s="15">
        <f>+CO11/CO$3</f>
        <v>0</v>
      </c>
      <c r="CQ11" s="24"/>
      <c r="CR11" s="25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t="s">
        <v>57</v>
      </c>
      <c r="DG11" s="24"/>
      <c r="DH11" s="24">
        <f>SUM(DK11:DV11)</f>
        <v>0</v>
      </c>
      <c r="DI11" s="15">
        <f>+DH11/DH$3</f>
        <v>0</v>
      </c>
      <c r="DJ11" s="24"/>
      <c r="DK11" s="25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t="s">
        <v>57</v>
      </c>
      <c r="DZ11" s="24"/>
      <c r="EA11" s="24">
        <f>SUM(ED11:EO11)</f>
        <v>0</v>
      </c>
      <c r="EB11" s="15">
        <f>+EA11/EA$3</f>
        <v>0</v>
      </c>
      <c r="EC11" s="24"/>
      <c r="ED11" s="25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/>
      <c r="EQ11" s="24"/>
      <c r="ER11" t="s">
        <v>57</v>
      </c>
      <c r="ES11" s="24"/>
      <c r="ET11" s="24">
        <f>SUM(EW11:FH11)</f>
        <v>0</v>
      </c>
      <c r="EU11" s="15">
        <f>+ET11/ET$3</f>
        <v>0</v>
      </c>
      <c r="EV11" s="24"/>
      <c r="EW11" s="25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K11" t="s">
        <v>57</v>
      </c>
      <c r="FL11" s="24"/>
      <c r="FM11" s="24">
        <f>SUM(FP11:GA11)</f>
        <v>0</v>
      </c>
      <c r="FN11" s="15">
        <f>+FM11/FM$3</f>
        <v>0</v>
      </c>
      <c r="FO11" s="24"/>
      <c r="FP11" s="25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t="s">
        <v>57</v>
      </c>
      <c r="GE11" s="24"/>
      <c r="GF11" s="24">
        <f>SUM(GI11:GT11)</f>
        <v>0</v>
      </c>
      <c r="GG11" s="15">
        <f>+GF11/GF$3</f>
        <v>0</v>
      </c>
      <c r="GH11" s="24"/>
      <c r="GI11" s="25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/>
      <c r="GV11" s="24"/>
      <c r="GW11" t="s">
        <v>57</v>
      </c>
      <c r="GX11" s="24"/>
      <c r="GY11" s="24">
        <f>SUM(HB11:HM11)</f>
        <v>0</v>
      </c>
      <c r="GZ11" s="15">
        <f>+GY11/GY$3</f>
        <v>0</v>
      </c>
      <c r="HA11" s="24"/>
      <c r="HB11" s="25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P11" t="s">
        <v>57</v>
      </c>
      <c r="HQ11" s="24"/>
      <c r="HR11" s="24">
        <f>SUM(HU11:IF11)</f>
        <v>0</v>
      </c>
      <c r="HS11" s="15">
        <f>+HR11/HR$3</f>
        <v>0</v>
      </c>
      <c r="HT11" s="24"/>
      <c r="HU11" s="25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t="s">
        <v>57</v>
      </c>
      <c r="IJ11" s="24"/>
      <c r="IK11" s="24">
        <f>SUM(IN11:IY11)</f>
        <v>0</v>
      </c>
      <c r="IL11" s="15">
        <f>+IK11/IK$3</f>
        <v>0</v>
      </c>
      <c r="IM11" s="24"/>
      <c r="IN11" s="25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/>
      <c r="JA11" s="24"/>
      <c r="JB11" t="s">
        <v>57</v>
      </c>
      <c r="JC11" s="24"/>
      <c r="JD11" s="24">
        <f>SUM(JG11:JR11)</f>
        <v>0</v>
      </c>
      <c r="JE11" s="15">
        <f>+JD11/JD$3</f>
        <v>0</v>
      </c>
      <c r="JF11" s="24"/>
      <c r="JG11" s="25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U11" t="s">
        <v>57</v>
      </c>
      <c r="JV11" s="24"/>
      <c r="JW11" s="24">
        <f>SUM(JZ11:KK11)</f>
        <v>0</v>
      </c>
      <c r="JX11" s="15">
        <f>+JW11/JW$3</f>
        <v>0</v>
      </c>
      <c r="JY11" s="24"/>
      <c r="JZ11" s="25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t="s">
        <v>57</v>
      </c>
      <c r="KO11" s="24"/>
      <c r="KP11" s="24">
        <f>SUM(KS11:LD11)</f>
        <v>0</v>
      </c>
      <c r="KQ11" s="15">
        <f>+KP11/KP$3</f>
        <v>0</v>
      </c>
      <c r="KR11" s="24"/>
      <c r="KS11" s="25"/>
      <c r="KT11" s="24"/>
      <c r="KU11" s="24"/>
      <c r="KV11" s="24"/>
      <c r="KW11" s="24"/>
      <c r="KX11" s="24"/>
      <c r="KY11" s="24"/>
      <c r="KZ11" s="24"/>
      <c r="LA11" s="24"/>
      <c r="LB11" s="24"/>
      <c r="LC11" s="24"/>
      <c r="LD11" s="24"/>
      <c r="LE11"/>
      <c r="LF11" s="24"/>
      <c r="LG11" t="s">
        <v>57</v>
      </c>
      <c r="LH11" s="24"/>
      <c r="LI11" s="24">
        <f>SUM(LL11:LW11)</f>
        <v>0</v>
      </c>
      <c r="LJ11" s="15">
        <f>+LI11/LI$3</f>
        <v>0</v>
      </c>
      <c r="LK11" s="24"/>
      <c r="LL11" s="25"/>
      <c r="LM11" s="24"/>
      <c r="LN11" s="24"/>
      <c r="LO11" s="24"/>
      <c r="LP11" s="24"/>
      <c r="LQ11" s="24"/>
      <c r="LR11" s="24"/>
      <c r="LS11" s="24"/>
      <c r="LT11" s="24"/>
      <c r="LU11" s="24"/>
      <c r="LV11" s="24"/>
      <c r="LW11" s="24"/>
      <c r="LZ11" t="s">
        <v>57</v>
      </c>
      <c r="MA11" s="24"/>
      <c r="MB11" s="24">
        <f>SUM(ME11:MP11)</f>
        <v>0</v>
      </c>
      <c r="MC11" s="15">
        <f>+MB11/MB$3</f>
        <v>0</v>
      </c>
      <c r="MD11" s="24"/>
      <c r="ME11" s="25"/>
      <c r="MF11" s="24"/>
      <c r="MG11" s="24"/>
      <c r="MH11" s="24"/>
      <c r="MI11" s="24"/>
      <c r="MJ11" s="24"/>
      <c r="MK11" s="24"/>
      <c r="ML11" s="24"/>
      <c r="MM11" s="24"/>
      <c r="MN11" s="24"/>
      <c r="MO11" s="24"/>
      <c r="MP11" s="24"/>
    </row>
    <row r="12" spans="1:354" s="2" customFormat="1" x14ac:dyDescent="0.2">
      <c r="A12" s="2" t="s">
        <v>58</v>
      </c>
      <c r="C12" s="27">
        <f t="shared" si="0"/>
        <v>6344.72</v>
      </c>
      <c r="D12" s="17">
        <f t="shared" si="2"/>
        <v>1.9756266352379225E-2</v>
      </c>
      <c r="E12" s="27">
        <v>1298</v>
      </c>
      <c r="F12" s="17">
        <f t="shared" si="3"/>
        <v>4.9716561973341504E-2</v>
      </c>
      <c r="G12" s="27">
        <v>1632</v>
      </c>
      <c r="H12" s="17">
        <f t="shared" si="3"/>
        <v>4.9977032613688563E-2</v>
      </c>
      <c r="I12" s="27">
        <v>0</v>
      </c>
      <c r="J12" s="17">
        <f t="shared" si="4"/>
        <v>0</v>
      </c>
      <c r="K12" s="27">
        <v>395</v>
      </c>
      <c r="L12" s="17">
        <f t="shared" si="4"/>
        <v>1.0695621564539275E-2</v>
      </c>
      <c r="M12" s="27">
        <v>669</v>
      </c>
      <c r="N12" s="17">
        <f>+M12/$M$3</f>
        <v>1.8327260773087144E-2</v>
      </c>
      <c r="O12" s="27">
        <v>517.52</v>
      </c>
      <c r="P12" s="17">
        <f t="shared" si="5"/>
        <v>1.2657710816115639E-2</v>
      </c>
      <c r="Q12" s="27">
        <f>SUM(AZ12:BK12)</f>
        <v>561</v>
      </c>
      <c r="R12" s="17">
        <f>+Q12/$Q$3</f>
        <v>1.3548106646058733E-2</v>
      </c>
      <c r="S12" s="27">
        <f>SUM(BM12:BX12)</f>
        <v>613.20000000000005</v>
      </c>
      <c r="T12" s="17">
        <f>+S12/$S$3</f>
        <v>1.4810878701512006E-2</v>
      </c>
      <c r="U12" s="27">
        <f t="shared" si="1"/>
        <v>659</v>
      </c>
      <c r="V12" s="17">
        <f>+U12/U$3</f>
        <v>1.7779096746344359E-2</v>
      </c>
      <c r="W12" s="27">
        <f>SUM(CR12:DC12)</f>
        <v>0</v>
      </c>
      <c r="X12" s="17">
        <f>+W12/W$3</f>
        <v>0</v>
      </c>
      <c r="Y12" s="27">
        <f>+DH12</f>
        <v>0</v>
      </c>
      <c r="Z12" s="17">
        <f>+Y12/Y$3</f>
        <v>0</v>
      </c>
      <c r="AA12" s="27">
        <f>+EA12</f>
        <v>0</v>
      </c>
      <c r="AB12" s="17">
        <f>+AA12/AA$3</f>
        <v>0</v>
      </c>
      <c r="AC12" s="27">
        <f>+ET12</f>
        <v>0</v>
      </c>
      <c r="AD12" s="17">
        <f>+AC12/AC$3</f>
        <v>0</v>
      </c>
      <c r="AE12" s="27">
        <f>+FM12</f>
        <v>0</v>
      </c>
      <c r="AF12" s="17">
        <f>+AE12/AE$3</f>
        <v>0</v>
      </c>
      <c r="AG12" s="27">
        <f>+GF12</f>
        <v>0</v>
      </c>
      <c r="AH12" s="17">
        <f>+AG12/AG$3</f>
        <v>0</v>
      </c>
      <c r="AI12" s="27">
        <f>+GY12</f>
        <v>0</v>
      </c>
      <c r="AJ12" s="17">
        <f>+AI12/AI$3</f>
        <v>0</v>
      </c>
      <c r="AK12" s="27">
        <f>+HR12</f>
        <v>0</v>
      </c>
      <c r="AL12" s="17">
        <f>+AK12/AK$3</f>
        <v>0</v>
      </c>
      <c r="AM12" s="27">
        <f>+IK12</f>
        <v>0</v>
      </c>
      <c r="AN12" s="17">
        <f>+AM12/AM$3</f>
        <v>0</v>
      </c>
      <c r="AO12" s="27">
        <f>+JD12</f>
        <v>0</v>
      </c>
      <c r="AP12" s="17">
        <f>+AO12/AO$3</f>
        <v>0</v>
      </c>
      <c r="AQ12" s="27">
        <f>+JW12</f>
        <v>0</v>
      </c>
      <c r="AR12" s="17">
        <f>+AQ12/AQ$3</f>
        <v>0</v>
      </c>
      <c r="AS12" s="27">
        <f>+KP12</f>
        <v>0</v>
      </c>
      <c r="AT12" s="17">
        <f>+AS12/AS$3</f>
        <v>0</v>
      </c>
      <c r="AU12" s="27">
        <f>+LI12</f>
        <v>0</v>
      </c>
      <c r="AV12" s="17">
        <f>+AU12/AU$3</f>
        <v>0</v>
      </c>
      <c r="AW12" s="27">
        <f>+MB12</f>
        <v>0</v>
      </c>
      <c r="AX12" s="17">
        <f>+AW12/AW$3</f>
        <v>0</v>
      </c>
      <c r="AY12" s="30"/>
      <c r="AZ12" s="27">
        <v>11</v>
      </c>
      <c r="BA12" s="30">
        <v>0</v>
      </c>
      <c r="BB12" s="30">
        <v>35</v>
      </c>
      <c r="BC12" s="30">
        <v>22</v>
      </c>
      <c r="BD12" s="30">
        <v>189</v>
      </c>
      <c r="BE12" s="30">
        <v>49</v>
      </c>
      <c r="BF12" s="30">
        <v>49</v>
      </c>
      <c r="BG12" s="30">
        <v>109</v>
      </c>
      <c r="BH12" s="30">
        <v>70</v>
      </c>
      <c r="BI12" s="30">
        <v>11</v>
      </c>
      <c r="BJ12" s="30">
        <v>5</v>
      </c>
      <c r="BK12" s="30">
        <v>11</v>
      </c>
      <c r="BL12" s="30"/>
      <c r="BM12" s="27">
        <v>68.2</v>
      </c>
      <c r="BN12" s="30">
        <v>0</v>
      </c>
      <c r="BO12" s="30">
        <v>0</v>
      </c>
      <c r="BP12" s="30">
        <v>11</v>
      </c>
      <c r="BQ12" s="30">
        <f>196-42</f>
        <v>154</v>
      </c>
      <c r="BR12" s="30">
        <f>99</f>
        <v>99</v>
      </c>
      <c r="BS12" s="30">
        <f>45</f>
        <v>45</v>
      </c>
      <c r="BT12" s="30">
        <v>122</v>
      </c>
      <c r="BU12" s="30">
        <v>50</v>
      </c>
      <c r="BV12" s="30">
        <v>17</v>
      </c>
      <c r="BW12" s="30">
        <v>28</v>
      </c>
      <c r="BX12" s="30">
        <v>19</v>
      </c>
      <c r="BY12" s="27">
        <v>0</v>
      </c>
      <c r="BZ12" s="30">
        <v>101</v>
      </c>
      <c r="CA12" s="30">
        <f>33+49</f>
        <v>82</v>
      </c>
      <c r="CB12" s="30">
        <v>70</v>
      </c>
      <c r="CC12" s="30">
        <v>61</v>
      </c>
      <c r="CD12" s="30">
        <v>49</v>
      </c>
      <c r="CE12" s="30">
        <f>127+49</f>
        <v>176</v>
      </c>
      <c r="CF12" s="30">
        <f>49+60</f>
        <v>109</v>
      </c>
      <c r="CG12" s="30">
        <v>0</v>
      </c>
      <c r="CH12" s="30">
        <v>11</v>
      </c>
      <c r="CI12" s="30"/>
      <c r="CJ12" s="30"/>
      <c r="CK12" s="30"/>
      <c r="CL12" s="30">
        <v>11</v>
      </c>
      <c r="CM12" t="s">
        <v>58</v>
      </c>
      <c r="CN12" s="24"/>
      <c r="CO12" s="31">
        <f>SUM(CR12:DC12)</f>
        <v>0</v>
      </c>
      <c r="CP12" s="17">
        <f>+CO12/CO$3</f>
        <v>0</v>
      </c>
      <c r="CQ12" s="30"/>
      <c r="CR12" s="27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t="s">
        <v>58</v>
      </c>
      <c r="DG12" s="24"/>
      <c r="DH12" s="31">
        <f>SUM(DK12:DV12)</f>
        <v>0</v>
      </c>
      <c r="DI12" s="17">
        <f>+DH12/DH$3</f>
        <v>0</v>
      </c>
      <c r="DJ12" s="30"/>
      <c r="DK12" s="27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t="s">
        <v>58</v>
      </c>
      <c r="DZ12" s="24"/>
      <c r="EA12" s="31">
        <f>SUM(ED12:EO12)</f>
        <v>0</v>
      </c>
      <c r="EB12" s="17">
        <f>+EA12/EA$3</f>
        <v>0</v>
      </c>
      <c r="EC12" s="30"/>
      <c r="ED12" s="27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/>
      <c r="EQ12" s="24"/>
      <c r="ER12" t="s">
        <v>58</v>
      </c>
      <c r="ES12" s="24"/>
      <c r="ET12" s="31">
        <f>SUM(EW12:FH12)</f>
        <v>0</v>
      </c>
      <c r="EU12" s="17">
        <f>+ET12/ET$3</f>
        <v>0</v>
      </c>
      <c r="EV12" s="30"/>
      <c r="EW12" s="27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K12" t="s">
        <v>58</v>
      </c>
      <c r="FL12" s="24"/>
      <c r="FM12" s="31">
        <f>SUM(FP12:GA12)</f>
        <v>0</v>
      </c>
      <c r="FN12" s="17">
        <f>+FM12/FM$3</f>
        <v>0</v>
      </c>
      <c r="FO12" s="30"/>
      <c r="FP12" s="27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t="s">
        <v>58</v>
      </c>
      <c r="GE12" s="24"/>
      <c r="GF12" s="31">
        <f>SUM(GI12:GT12)</f>
        <v>0</v>
      </c>
      <c r="GG12" s="17">
        <f>+GF12/GF$3</f>
        <v>0</v>
      </c>
      <c r="GH12" s="30"/>
      <c r="GI12" s="27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/>
      <c r="GV12" s="24"/>
      <c r="GW12" t="s">
        <v>58</v>
      </c>
      <c r="GX12" s="24"/>
      <c r="GY12" s="31">
        <f>SUM(HB12:HM12)</f>
        <v>0</v>
      </c>
      <c r="GZ12" s="17">
        <f>+GY12/GY$3</f>
        <v>0</v>
      </c>
      <c r="HA12" s="30"/>
      <c r="HB12" s="27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P12" t="s">
        <v>58</v>
      </c>
      <c r="HQ12" s="24"/>
      <c r="HR12" s="31">
        <f>SUM(HU12:IF12)</f>
        <v>0</v>
      </c>
      <c r="HS12" s="17">
        <f>+HR12/HR$3</f>
        <v>0</v>
      </c>
      <c r="HT12" s="30"/>
      <c r="HU12" s="27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t="s">
        <v>58</v>
      </c>
      <c r="IJ12" s="24"/>
      <c r="IK12" s="31">
        <f>SUM(IN12:IY12)</f>
        <v>0</v>
      </c>
      <c r="IL12" s="17">
        <f>+IK12/IK$3</f>
        <v>0</v>
      </c>
      <c r="IM12" s="30"/>
      <c r="IN12" s="27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/>
      <c r="JA12" s="24"/>
      <c r="JB12" t="s">
        <v>58</v>
      </c>
      <c r="JC12" s="24"/>
      <c r="JD12" s="31">
        <f>SUM(JG12:JR12)</f>
        <v>0</v>
      </c>
      <c r="JE12" s="17">
        <f>+JD12/JD$3</f>
        <v>0</v>
      </c>
      <c r="JF12" s="30"/>
      <c r="JG12" s="27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U12" t="s">
        <v>58</v>
      </c>
      <c r="JV12" s="24"/>
      <c r="JW12" s="31">
        <f>SUM(JZ12:KK12)</f>
        <v>0</v>
      </c>
      <c r="JX12" s="17">
        <f>+JW12/JW$3</f>
        <v>0</v>
      </c>
      <c r="JY12" s="30"/>
      <c r="JZ12" s="27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t="s">
        <v>58</v>
      </c>
      <c r="KO12" s="24"/>
      <c r="KP12" s="31">
        <f>SUM(KS12:LD12)</f>
        <v>0</v>
      </c>
      <c r="KQ12" s="17">
        <f>+KP12/KP$3</f>
        <v>0</v>
      </c>
      <c r="KR12" s="30"/>
      <c r="KS12" s="27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/>
      <c r="LF12" s="24"/>
      <c r="LG12" t="s">
        <v>58</v>
      </c>
      <c r="LH12" s="24"/>
      <c r="LI12" s="31">
        <f>SUM(LL12:LW12)</f>
        <v>0</v>
      </c>
      <c r="LJ12" s="17">
        <f>+LI12/LI$3</f>
        <v>0</v>
      </c>
      <c r="LK12" s="30"/>
      <c r="LL12" s="27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Z12" t="s">
        <v>58</v>
      </c>
      <c r="MA12" s="24"/>
      <c r="MB12" s="31">
        <f>SUM(ME12:MP12)</f>
        <v>0</v>
      </c>
      <c r="MC12" s="17">
        <f>+MB12/MB$3</f>
        <v>0</v>
      </c>
      <c r="MD12" s="30"/>
      <c r="ME12" s="27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</row>
    <row r="13" spans="1:354" s="2" customFormat="1" x14ac:dyDescent="0.2">
      <c r="C13" s="26">
        <f>SUM(C6:C12)</f>
        <v>105389.64</v>
      </c>
      <c r="D13" s="16">
        <f t="shared" si="2"/>
        <v>0.32816354364280215</v>
      </c>
      <c r="E13" s="26">
        <f>SUM(E6:E12)</f>
        <v>10223</v>
      </c>
      <c r="F13" s="16">
        <f t="shared" si="3"/>
        <v>0.39156580358510801</v>
      </c>
      <c r="G13" s="26">
        <f>SUM(G6:G12)</f>
        <v>11057</v>
      </c>
      <c r="H13" s="16">
        <f t="shared" si="3"/>
        <v>0.33860052059408974</v>
      </c>
      <c r="I13" s="26">
        <f>SUM(I6:I12)</f>
        <v>9703</v>
      </c>
      <c r="J13" s="16">
        <f t="shared" si="4"/>
        <v>0.34418786137419743</v>
      </c>
      <c r="K13" s="26">
        <f>SUM(K6:K12)</f>
        <v>10028</v>
      </c>
      <c r="L13" s="16">
        <f t="shared" si="4"/>
        <v>0.27153340012455662</v>
      </c>
      <c r="M13" s="26">
        <f>SUM(M6:M12)</f>
        <v>11413</v>
      </c>
      <c r="N13" s="16">
        <f>+M13/$M$3</f>
        <v>0.31265923348765856</v>
      </c>
      <c r="O13" s="26">
        <f>SUM(O6:O12)</f>
        <v>13993.440000000002</v>
      </c>
      <c r="P13" s="16">
        <f>+O13/$O$3</f>
        <v>0.34225714338125146</v>
      </c>
      <c r="Q13" s="26">
        <f>SUM(Q6:Q12)</f>
        <v>15350</v>
      </c>
      <c r="R13" s="16">
        <f>+Q13/$Q$3</f>
        <v>0.37070131375579596</v>
      </c>
      <c r="S13" s="26">
        <f>SUM(S6:S12)</f>
        <v>14677.2</v>
      </c>
      <c r="T13" s="16">
        <f>+S13/$S$3</f>
        <v>0.35450461330370514</v>
      </c>
      <c r="U13" s="26">
        <f>SUM(U6:U12)</f>
        <v>8945</v>
      </c>
      <c r="V13" s="16">
        <f>+U13/U$3</f>
        <v>0.24132628284681379</v>
      </c>
      <c r="W13" s="26">
        <f>SUM(W6:W12)</f>
        <v>0</v>
      </c>
      <c r="X13" s="16">
        <f>+W13/W$3</f>
        <v>0</v>
      </c>
      <c r="Y13" s="26">
        <f>SUM(Y6:Y12)</f>
        <v>0</v>
      </c>
      <c r="Z13" s="16">
        <f>+Y13/Y$3</f>
        <v>0</v>
      </c>
      <c r="AA13" s="26">
        <f>SUM(AA6:AA12)</f>
        <v>0</v>
      </c>
      <c r="AB13" s="16">
        <f>+AA13/AA$3</f>
        <v>0</v>
      </c>
      <c r="AC13" s="26">
        <f>SUM(AC6:AC12)</f>
        <v>0</v>
      </c>
      <c r="AD13" s="16">
        <f>+AC13/AC$3</f>
        <v>0</v>
      </c>
      <c r="AE13" s="26">
        <f>SUM(AE6:AE12)</f>
        <v>0</v>
      </c>
      <c r="AF13" s="16">
        <f>+AE13/AE$3</f>
        <v>0</v>
      </c>
      <c r="AG13" s="26">
        <f>SUM(AG6:AG12)</f>
        <v>0</v>
      </c>
      <c r="AH13" s="16">
        <f>+AG13/AG$3</f>
        <v>0</v>
      </c>
      <c r="AI13" s="26">
        <f>SUM(AI6:AI12)</f>
        <v>0</v>
      </c>
      <c r="AJ13" s="16">
        <f>+AI13/AI$3</f>
        <v>0</v>
      </c>
      <c r="AK13" s="26">
        <f>SUM(AK6:AK12)</f>
        <v>0</v>
      </c>
      <c r="AL13" s="16">
        <f>+AK13/AK$3</f>
        <v>0</v>
      </c>
      <c r="AM13" s="26">
        <f>SUM(AM6:AM12)</f>
        <v>0</v>
      </c>
      <c r="AN13" s="16">
        <f>+AM13/AM$3</f>
        <v>0</v>
      </c>
      <c r="AO13" s="26">
        <f>SUM(AO6:AO12)</f>
        <v>0</v>
      </c>
      <c r="AP13" s="16">
        <f>+AO13/AO$3</f>
        <v>0</v>
      </c>
      <c r="AQ13" s="26">
        <f>SUM(AQ6:AQ12)</f>
        <v>0</v>
      </c>
      <c r="AR13" s="16">
        <f>+AQ13/AQ$3</f>
        <v>0</v>
      </c>
      <c r="AS13" s="26">
        <f>SUM(AS6:AS12)</f>
        <v>0</v>
      </c>
      <c r="AT13" s="16">
        <f>+AS13/AS$3</f>
        <v>0</v>
      </c>
      <c r="AU13" s="26">
        <f>SUM(AU6:AU12)</f>
        <v>0</v>
      </c>
      <c r="AV13" s="16">
        <f>+AU13/AU$3</f>
        <v>0</v>
      </c>
      <c r="AW13" s="26">
        <f>SUM(AW6:AW12)</f>
        <v>0</v>
      </c>
      <c r="AX13" s="16">
        <f>+AW13/AW$3</f>
        <v>0</v>
      </c>
      <c r="AY13" s="29"/>
      <c r="AZ13" s="26">
        <f>SUM(AZ6:AZ12)</f>
        <v>1442</v>
      </c>
      <c r="BA13" s="29">
        <f>SUM(BA6:BA12)</f>
        <v>970</v>
      </c>
      <c r="BB13" s="29">
        <f>SUM(BB6:BB12)</f>
        <v>1325</v>
      </c>
      <c r="BC13" s="29">
        <f>SUM(BC6:BC12)</f>
        <v>903</v>
      </c>
      <c r="BD13" s="29">
        <f>SUM(BD6:BD12)</f>
        <v>1802</v>
      </c>
      <c r="BE13" s="29">
        <f>SUM(BE6:BE12)</f>
        <v>1090</v>
      </c>
      <c r="BF13" s="29">
        <f>SUM(BF6:BF12)</f>
        <v>1377</v>
      </c>
      <c r="BG13" s="29">
        <f>SUM(BG6:BG12)</f>
        <v>1496</v>
      </c>
      <c r="BH13" s="29">
        <f t="shared" ref="BH13:BJ13" si="7">SUM(BH6:BH12)</f>
        <v>1331</v>
      </c>
      <c r="BI13" s="29">
        <f t="shared" si="7"/>
        <v>889</v>
      </c>
      <c r="BJ13" s="29">
        <f t="shared" si="7"/>
        <v>1469</v>
      </c>
      <c r="BK13" s="29">
        <f>SUM(BK6:BK12)</f>
        <v>1256</v>
      </c>
      <c r="BL13" s="29"/>
      <c r="BM13" s="26">
        <f>SUM(BM6:BM12)</f>
        <v>1406.2</v>
      </c>
      <c r="BN13" s="29">
        <f t="shared" ref="BN13" si="8">SUM(BN6:BN12)</f>
        <v>1311</v>
      </c>
      <c r="BO13" s="29">
        <f t="shared" ref="BO13" si="9">SUM(BO6:BO12)</f>
        <v>1512</v>
      </c>
      <c r="BP13" s="29">
        <f t="shared" ref="BP13" si="10">SUM(BP6:BP12)</f>
        <v>890</v>
      </c>
      <c r="BQ13" s="29">
        <f t="shared" ref="BQ13" si="11">SUM(BQ6:BQ12)</f>
        <v>1217</v>
      </c>
      <c r="BR13" s="29">
        <f t="shared" ref="BR13" si="12">SUM(BR6:BR12)</f>
        <v>1284</v>
      </c>
      <c r="BS13" s="29">
        <f t="shared" ref="BS13" si="13">SUM(BS6:BS12)</f>
        <v>929</v>
      </c>
      <c r="BT13" s="29">
        <f t="shared" ref="BT13" si="14">SUM(BT6:BT12)</f>
        <v>1666</v>
      </c>
      <c r="BU13" s="29">
        <f t="shared" ref="BU13" si="15">SUM(BU6:BU12)</f>
        <v>967</v>
      </c>
      <c r="BV13" s="29">
        <f t="shared" ref="BV13" si="16">SUM(BV6:BV12)</f>
        <v>1426</v>
      </c>
      <c r="BW13" s="29">
        <f>SUM(BW6:BW12)</f>
        <v>1035</v>
      </c>
      <c r="BX13" s="29">
        <f t="shared" ref="BX13" si="17">SUM(BX6:BX12)</f>
        <v>1034</v>
      </c>
      <c r="BY13" s="26">
        <f t="shared" ref="BY13:CJ13" si="18">SUM(BY6:BY12)</f>
        <v>1325</v>
      </c>
      <c r="BZ13" s="29">
        <f t="shared" si="18"/>
        <v>673</v>
      </c>
      <c r="CA13" s="29">
        <f t="shared" si="18"/>
        <v>671</v>
      </c>
      <c r="CB13" s="29">
        <f t="shared" si="18"/>
        <v>1344</v>
      </c>
      <c r="CC13" s="29">
        <f t="shared" si="18"/>
        <v>658</v>
      </c>
      <c r="CD13" s="29">
        <f t="shared" si="18"/>
        <v>639</v>
      </c>
      <c r="CE13" s="29">
        <f t="shared" si="18"/>
        <v>1666</v>
      </c>
      <c r="CF13" s="29">
        <f t="shared" si="18"/>
        <v>698</v>
      </c>
      <c r="CG13" s="29">
        <f t="shared" si="18"/>
        <v>620</v>
      </c>
      <c r="CH13" s="29">
        <f t="shared" si="18"/>
        <v>651</v>
      </c>
      <c r="CI13" s="29">
        <f t="shared" si="18"/>
        <v>0</v>
      </c>
      <c r="CJ13" s="29">
        <f t="shared" si="18"/>
        <v>0</v>
      </c>
      <c r="CK13" s="29"/>
      <c r="CL13" s="29"/>
      <c r="CM13"/>
      <c r="CN13" s="24"/>
      <c r="CO13" s="122">
        <f>SUM(CO6:CO12)</f>
        <v>0</v>
      </c>
      <c r="CP13" s="16">
        <f>+CO13/CO$3</f>
        <v>0</v>
      </c>
      <c r="CQ13" s="29"/>
      <c r="CR13" s="26">
        <f>SUM(CR6:CR12)</f>
        <v>0</v>
      </c>
      <c r="CS13" s="29">
        <f>SUM(CS6:CS12)</f>
        <v>0</v>
      </c>
      <c r="CT13" s="29">
        <f>SUM(CT6:CT12)</f>
        <v>0</v>
      </c>
      <c r="CU13" s="29">
        <f>SUM(CU6:CU12)</f>
        <v>0</v>
      </c>
      <c r="CV13" s="29">
        <f>SUM(CV6:CV12)</f>
        <v>0</v>
      </c>
      <c r="CW13" s="29">
        <f>SUM(CW6:CW12)</f>
        <v>0</v>
      </c>
      <c r="CX13" s="29">
        <f>SUM(CX6:CX12)</f>
        <v>0</v>
      </c>
      <c r="CY13" s="29">
        <f>SUM(CY6:CY12)</f>
        <v>0</v>
      </c>
      <c r="CZ13" s="29">
        <f>SUM(CZ6:CZ12)</f>
        <v>0</v>
      </c>
      <c r="DA13" s="29">
        <f>SUM(DA6:DA12)</f>
        <v>0</v>
      </c>
      <c r="DB13" s="29">
        <f>SUM(DB6:DB12)</f>
        <v>0</v>
      </c>
      <c r="DC13" s="29">
        <f>SUM(DC6:DC12)</f>
        <v>0</v>
      </c>
      <c r="DD13" s="29"/>
      <c r="DE13" s="29"/>
      <c r="DF13"/>
      <c r="DG13" s="24"/>
      <c r="DH13" s="122">
        <f>SUM(DH6:DH12)</f>
        <v>0</v>
      </c>
      <c r="DI13" s="16">
        <f>+DH13/DH$3</f>
        <v>0</v>
      </c>
      <c r="DJ13" s="29"/>
      <c r="DK13" s="26">
        <f>SUM(DK6:DK12)</f>
        <v>0</v>
      </c>
      <c r="DL13" s="29">
        <f>SUM(DL6:DL12)</f>
        <v>0</v>
      </c>
      <c r="DM13" s="29">
        <f>SUM(DM6:DM12)</f>
        <v>0</v>
      </c>
      <c r="DN13" s="29">
        <f>SUM(DN6:DN12)</f>
        <v>0</v>
      </c>
      <c r="DO13" s="29">
        <f>SUM(DO6:DO12)</f>
        <v>0</v>
      </c>
      <c r="DP13" s="29">
        <f>SUM(DP6:DP12)</f>
        <v>0</v>
      </c>
      <c r="DQ13" s="29">
        <f>SUM(DQ6:DQ12)</f>
        <v>0</v>
      </c>
      <c r="DR13" s="29">
        <f>SUM(DR6:DR12)</f>
        <v>0</v>
      </c>
      <c r="DS13" s="29">
        <f>SUM(DS6:DS12)</f>
        <v>0</v>
      </c>
      <c r="DT13" s="29">
        <f>SUM(DT6:DT12)</f>
        <v>0</v>
      </c>
      <c r="DU13" s="29">
        <f>SUM(DU6:DU12)</f>
        <v>0</v>
      </c>
      <c r="DV13" s="29">
        <f>SUM(DV6:DV12)</f>
        <v>0</v>
      </c>
      <c r="DW13" s="29"/>
      <c r="DX13" s="29"/>
      <c r="DY13"/>
      <c r="DZ13" s="24"/>
      <c r="EA13" s="122">
        <f>SUM(EA6:EA12)</f>
        <v>0</v>
      </c>
      <c r="EB13" s="16">
        <f>+EA13/EA$3</f>
        <v>0</v>
      </c>
      <c r="EC13" s="29"/>
      <c r="ED13" s="26">
        <f>SUM(ED6:ED12)</f>
        <v>0</v>
      </c>
      <c r="EE13" s="29">
        <f>SUM(EE6:EE12)</f>
        <v>0</v>
      </c>
      <c r="EF13" s="29">
        <f>SUM(EF6:EF12)</f>
        <v>0</v>
      </c>
      <c r="EG13" s="29">
        <f>SUM(EG6:EG12)</f>
        <v>0</v>
      </c>
      <c r="EH13" s="29">
        <f>SUM(EH6:EH12)</f>
        <v>0</v>
      </c>
      <c r="EI13" s="29">
        <f>SUM(EI6:EI12)</f>
        <v>0</v>
      </c>
      <c r="EJ13" s="29">
        <f>SUM(EJ6:EJ12)</f>
        <v>0</v>
      </c>
      <c r="EK13" s="29">
        <f>SUM(EK6:EK12)</f>
        <v>0</v>
      </c>
      <c r="EL13" s="29">
        <f>SUM(EL6:EL12)</f>
        <v>0</v>
      </c>
      <c r="EM13" s="29">
        <f>SUM(EM6:EM12)</f>
        <v>0</v>
      </c>
      <c r="EN13" s="29">
        <f>SUM(EN6:EN12)</f>
        <v>0</v>
      </c>
      <c r="EO13" s="29">
        <f>SUM(EO6:EO12)</f>
        <v>0</v>
      </c>
      <c r="EP13"/>
      <c r="EQ13" s="24"/>
      <c r="ER13"/>
      <c r="ES13" s="24"/>
      <c r="ET13" s="122">
        <f>SUM(ET6:ET12)</f>
        <v>0</v>
      </c>
      <c r="EU13" s="16">
        <f>+ET13/ET$3</f>
        <v>0</v>
      </c>
      <c r="EV13" s="29"/>
      <c r="EW13" s="26">
        <f>SUM(EW6:EW12)</f>
        <v>0</v>
      </c>
      <c r="EX13" s="29">
        <f>SUM(EX6:EX12)</f>
        <v>0</v>
      </c>
      <c r="EY13" s="29">
        <f>SUM(EY6:EY12)</f>
        <v>0</v>
      </c>
      <c r="EZ13" s="29">
        <f>SUM(EZ6:EZ12)</f>
        <v>0</v>
      </c>
      <c r="FA13" s="29">
        <f>SUM(FA6:FA12)</f>
        <v>0</v>
      </c>
      <c r="FB13" s="29">
        <f>SUM(FB6:FB12)</f>
        <v>0</v>
      </c>
      <c r="FC13" s="29">
        <f>SUM(FC6:FC12)</f>
        <v>0</v>
      </c>
      <c r="FD13" s="29">
        <f>SUM(FD6:FD12)</f>
        <v>0</v>
      </c>
      <c r="FE13" s="29">
        <f>SUM(FE6:FE12)</f>
        <v>0</v>
      </c>
      <c r="FF13" s="29">
        <f>SUM(FF6:FF12)</f>
        <v>0</v>
      </c>
      <c r="FG13" s="29">
        <f>SUM(FG6:FG12)</f>
        <v>0</v>
      </c>
      <c r="FH13" s="29">
        <f>SUM(FH6:FH12)</f>
        <v>0</v>
      </c>
      <c r="FK13"/>
      <c r="FL13" s="24"/>
      <c r="FM13" s="122">
        <f>SUM(FM6:FM12)</f>
        <v>0</v>
      </c>
      <c r="FN13" s="16">
        <f>+FM13/FM$3</f>
        <v>0</v>
      </c>
      <c r="FO13" s="29"/>
      <c r="FP13" s="26">
        <f>SUM(FP6:FP12)</f>
        <v>0</v>
      </c>
      <c r="FQ13" s="29">
        <f>SUM(FQ6:FQ12)</f>
        <v>0</v>
      </c>
      <c r="FR13" s="29">
        <f>SUM(FR6:FR12)</f>
        <v>0</v>
      </c>
      <c r="FS13" s="29">
        <f>SUM(FS6:FS12)</f>
        <v>0</v>
      </c>
      <c r="FT13" s="29">
        <f>SUM(FT6:FT12)</f>
        <v>0</v>
      </c>
      <c r="FU13" s="29">
        <f>SUM(FU6:FU12)</f>
        <v>0</v>
      </c>
      <c r="FV13" s="29">
        <f>SUM(FV6:FV12)</f>
        <v>0</v>
      </c>
      <c r="FW13" s="29">
        <f>SUM(FW6:FW12)</f>
        <v>0</v>
      </c>
      <c r="FX13" s="29">
        <f>SUM(FX6:FX12)</f>
        <v>0</v>
      </c>
      <c r="FY13" s="29">
        <f>SUM(FY6:FY12)</f>
        <v>0</v>
      </c>
      <c r="FZ13" s="29">
        <f>SUM(FZ6:FZ12)</f>
        <v>0</v>
      </c>
      <c r="GA13" s="29">
        <f>SUM(GA6:GA12)</f>
        <v>0</v>
      </c>
      <c r="GB13" s="29"/>
      <c r="GC13" s="29"/>
      <c r="GD13"/>
      <c r="GE13" s="24"/>
      <c r="GF13" s="122">
        <f>SUM(GF6:GF12)</f>
        <v>0</v>
      </c>
      <c r="GG13" s="16">
        <f>+GF13/GF$3</f>
        <v>0</v>
      </c>
      <c r="GH13" s="29"/>
      <c r="GI13" s="26">
        <f>SUM(GI6:GI12)</f>
        <v>0</v>
      </c>
      <c r="GJ13" s="29">
        <f>SUM(GJ6:GJ12)</f>
        <v>0</v>
      </c>
      <c r="GK13" s="29">
        <f>SUM(GK6:GK12)</f>
        <v>0</v>
      </c>
      <c r="GL13" s="29">
        <f>SUM(GL6:GL12)</f>
        <v>0</v>
      </c>
      <c r="GM13" s="29">
        <f>SUM(GM6:GM12)</f>
        <v>0</v>
      </c>
      <c r="GN13" s="29">
        <f>SUM(GN6:GN12)</f>
        <v>0</v>
      </c>
      <c r="GO13" s="29">
        <f>SUM(GO6:GO12)</f>
        <v>0</v>
      </c>
      <c r="GP13" s="29">
        <f>SUM(GP6:GP12)</f>
        <v>0</v>
      </c>
      <c r="GQ13" s="29">
        <f>SUM(GQ6:GQ12)</f>
        <v>0</v>
      </c>
      <c r="GR13" s="29">
        <f>SUM(GR6:GR12)</f>
        <v>0</v>
      </c>
      <c r="GS13" s="29">
        <f>SUM(GS6:GS12)</f>
        <v>0</v>
      </c>
      <c r="GT13" s="29">
        <f>SUM(GT6:GT12)</f>
        <v>0</v>
      </c>
      <c r="GU13"/>
      <c r="GV13" s="24"/>
      <c r="GW13"/>
      <c r="GX13" s="24"/>
      <c r="GY13" s="122">
        <f>SUM(GY6:GY12)</f>
        <v>0</v>
      </c>
      <c r="GZ13" s="16">
        <f>+GY13/GY$3</f>
        <v>0</v>
      </c>
      <c r="HA13" s="29"/>
      <c r="HB13" s="26">
        <f>SUM(HB6:HB12)</f>
        <v>0</v>
      </c>
      <c r="HC13" s="29">
        <f>SUM(HC6:HC12)</f>
        <v>0</v>
      </c>
      <c r="HD13" s="29">
        <f>SUM(HD6:HD12)</f>
        <v>0</v>
      </c>
      <c r="HE13" s="29">
        <f>SUM(HE6:HE12)</f>
        <v>0</v>
      </c>
      <c r="HF13" s="29">
        <f>SUM(HF6:HF12)</f>
        <v>0</v>
      </c>
      <c r="HG13" s="29">
        <f>SUM(HG6:HG12)</f>
        <v>0</v>
      </c>
      <c r="HH13" s="29">
        <f>SUM(HH6:HH12)</f>
        <v>0</v>
      </c>
      <c r="HI13" s="29">
        <f>SUM(HI6:HI12)</f>
        <v>0</v>
      </c>
      <c r="HJ13" s="29">
        <f>SUM(HJ6:HJ12)</f>
        <v>0</v>
      </c>
      <c r="HK13" s="29">
        <f>SUM(HK6:HK12)</f>
        <v>0</v>
      </c>
      <c r="HL13" s="29">
        <f>SUM(HL6:HL12)</f>
        <v>0</v>
      </c>
      <c r="HM13" s="29">
        <f>SUM(HM6:HM12)</f>
        <v>0</v>
      </c>
      <c r="HP13"/>
      <c r="HQ13" s="24"/>
      <c r="HR13" s="122">
        <f>SUM(HR6:HR12)</f>
        <v>0</v>
      </c>
      <c r="HS13" s="16">
        <f>+HR13/HR$3</f>
        <v>0</v>
      </c>
      <c r="HT13" s="29"/>
      <c r="HU13" s="26">
        <f>SUM(HU6:HU12)</f>
        <v>0</v>
      </c>
      <c r="HV13" s="29">
        <f>SUM(HV6:HV12)</f>
        <v>0</v>
      </c>
      <c r="HW13" s="29">
        <f>SUM(HW6:HW12)</f>
        <v>0</v>
      </c>
      <c r="HX13" s="29">
        <f>SUM(HX6:HX12)</f>
        <v>0</v>
      </c>
      <c r="HY13" s="29">
        <f>SUM(HY6:HY12)</f>
        <v>0</v>
      </c>
      <c r="HZ13" s="29">
        <f>SUM(HZ6:HZ12)</f>
        <v>0</v>
      </c>
      <c r="IA13" s="29">
        <f>SUM(IA6:IA12)</f>
        <v>0</v>
      </c>
      <c r="IB13" s="29">
        <f>SUM(IB6:IB12)</f>
        <v>0</v>
      </c>
      <c r="IC13" s="29">
        <f>SUM(IC6:IC12)</f>
        <v>0</v>
      </c>
      <c r="ID13" s="29">
        <f>SUM(ID6:ID12)</f>
        <v>0</v>
      </c>
      <c r="IE13" s="29">
        <f>SUM(IE6:IE12)</f>
        <v>0</v>
      </c>
      <c r="IF13" s="29">
        <f>SUM(IF6:IF12)</f>
        <v>0</v>
      </c>
      <c r="IG13" s="29"/>
      <c r="IH13" s="29"/>
      <c r="II13"/>
      <c r="IJ13" s="24"/>
      <c r="IK13" s="122">
        <f>SUM(IK6:IK12)</f>
        <v>0</v>
      </c>
      <c r="IL13" s="16">
        <f>+IK13/IK$3</f>
        <v>0</v>
      </c>
      <c r="IM13" s="29"/>
      <c r="IN13" s="26">
        <f>SUM(IN6:IN12)</f>
        <v>0</v>
      </c>
      <c r="IO13" s="29">
        <f>SUM(IO6:IO12)</f>
        <v>0</v>
      </c>
      <c r="IP13" s="29">
        <f>SUM(IP6:IP12)</f>
        <v>0</v>
      </c>
      <c r="IQ13" s="29">
        <f>SUM(IQ6:IQ12)</f>
        <v>0</v>
      </c>
      <c r="IR13" s="29">
        <f>SUM(IR6:IR12)</f>
        <v>0</v>
      </c>
      <c r="IS13" s="29">
        <f>SUM(IS6:IS12)</f>
        <v>0</v>
      </c>
      <c r="IT13" s="29">
        <f>SUM(IT6:IT12)</f>
        <v>0</v>
      </c>
      <c r="IU13" s="29">
        <f>SUM(IU6:IU12)</f>
        <v>0</v>
      </c>
      <c r="IV13" s="29">
        <f>SUM(IV6:IV12)</f>
        <v>0</v>
      </c>
      <c r="IW13" s="29">
        <f>SUM(IW6:IW12)</f>
        <v>0</v>
      </c>
      <c r="IX13" s="29">
        <f>SUM(IX6:IX12)</f>
        <v>0</v>
      </c>
      <c r="IY13" s="29">
        <f>SUM(IY6:IY12)</f>
        <v>0</v>
      </c>
      <c r="IZ13"/>
      <c r="JA13" s="24"/>
      <c r="JB13"/>
      <c r="JC13" s="24"/>
      <c r="JD13" s="122">
        <f>SUM(JD6:JD12)</f>
        <v>0</v>
      </c>
      <c r="JE13" s="16">
        <f>+JD13/JD$3</f>
        <v>0</v>
      </c>
      <c r="JF13" s="29"/>
      <c r="JG13" s="26">
        <f>SUM(JG6:JG12)</f>
        <v>0</v>
      </c>
      <c r="JH13" s="29">
        <f>SUM(JH6:JH12)</f>
        <v>0</v>
      </c>
      <c r="JI13" s="29">
        <f>SUM(JI6:JI12)</f>
        <v>0</v>
      </c>
      <c r="JJ13" s="29">
        <f>SUM(JJ6:JJ12)</f>
        <v>0</v>
      </c>
      <c r="JK13" s="29">
        <f>SUM(JK6:JK12)</f>
        <v>0</v>
      </c>
      <c r="JL13" s="29">
        <f>SUM(JL6:JL12)</f>
        <v>0</v>
      </c>
      <c r="JM13" s="29">
        <f>SUM(JM6:JM12)</f>
        <v>0</v>
      </c>
      <c r="JN13" s="29">
        <f>SUM(JN6:JN12)</f>
        <v>0</v>
      </c>
      <c r="JO13" s="29">
        <f>SUM(JO6:JO12)</f>
        <v>0</v>
      </c>
      <c r="JP13" s="29">
        <f>SUM(JP6:JP12)</f>
        <v>0</v>
      </c>
      <c r="JQ13" s="29">
        <f>SUM(JQ6:JQ12)</f>
        <v>0</v>
      </c>
      <c r="JR13" s="29">
        <f>SUM(JR6:JR12)</f>
        <v>0</v>
      </c>
      <c r="JU13"/>
      <c r="JV13" s="24"/>
      <c r="JW13" s="122">
        <f>SUM(JW6:JW12)</f>
        <v>0</v>
      </c>
      <c r="JX13" s="16">
        <f>+JW13/JW$3</f>
        <v>0</v>
      </c>
      <c r="JY13" s="29"/>
      <c r="JZ13" s="26">
        <f>SUM(JZ6:JZ12)</f>
        <v>0</v>
      </c>
      <c r="KA13" s="29">
        <f>SUM(KA6:KA12)</f>
        <v>0</v>
      </c>
      <c r="KB13" s="29">
        <f>SUM(KB6:KB12)</f>
        <v>0</v>
      </c>
      <c r="KC13" s="29">
        <f>SUM(KC6:KC12)</f>
        <v>0</v>
      </c>
      <c r="KD13" s="29">
        <f>SUM(KD6:KD12)</f>
        <v>0</v>
      </c>
      <c r="KE13" s="29">
        <f>SUM(KE6:KE12)</f>
        <v>0</v>
      </c>
      <c r="KF13" s="29">
        <f>SUM(KF6:KF12)</f>
        <v>0</v>
      </c>
      <c r="KG13" s="29">
        <f>SUM(KG6:KG12)</f>
        <v>0</v>
      </c>
      <c r="KH13" s="29">
        <f>SUM(KH6:KH12)</f>
        <v>0</v>
      </c>
      <c r="KI13" s="29">
        <f>SUM(KI6:KI12)</f>
        <v>0</v>
      </c>
      <c r="KJ13" s="29">
        <f>SUM(KJ6:KJ12)</f>
        <v>0</v>
      </c>
      <c r="KK13" s="29">
        <f>SUM(KK6:KK12)</f>
        <v>0</v>
      </c>
      <c r="KL13" s="29"/>
      <c r="KM13" s="29"/>
      <c r="KN13"/>
      <c r="KO13" s="24"/>
      <c r="KP13" s="122">
        <f>SUM(KP6:KP12)</f>
        <v>0</v>
      </c>
      <c r="KQ13" s="16">
        <f>+KP13/KP$3</f>
        <v>0</v>
      </c>
      <c r="KR13" s="29"/>
      <c r="KS13" s="26">
        <f>SUM(KS6:KS12)</f>
        <v>0</v>
      </c>
      <c r="KT13" s="29">
        <f>SUM(KT6:KT12)</f>
        <v>0</v>
      </c>
      <c r="KU13" s="29">
        <f>SUM(KU6:KU12)</f>
        <v>0</v>
      </c>
      <c r="KV13" s="29">
        <f>SUM(KV6:KV12)</f>
        <v>0</v>
      </c>
      <c r="KW13" s="29">
        <f>SUM(KW6:KW12)</f>
        <v>0</v>
      </c>
      <c r="KX13" s="29">
        <f>SUM(KX6:KX12)</f>
        <v>0</v>
      </c>
      <c r="KY13" s="29">
        <f>SUM(KY6:KY12)</f>
        <v>0</v>
      </c>
      <c r="KZ13" s="29">
        <f>SUM(KZ6:KZ12)</f>
        <v>0</v>
      </c>
      <c r="LA13" s="29">
        <f>SUM(LA6:LA12)</f>
        <v>0</v>
      </c>
      <c r="LB13" s="29">
        <f>SUM(LB6:LB12)</f>
        <v>0</v>
      </c>
      <c r="LC13" s="29">
        <f>SUM(LC6:LC12)</f>
        <v>0</v>
      </c>
      <c r="LD13" s="29">
        <f>SUM(LD6:LD12)</f>
        <v>0</v>
      </c>
      <c r="LE13"/>
      <c r="LF13" s="24"/>
      <c r="LG13"/>
      <c r="LH13" s="24"/>
      <c r="LI13" s="122">
        <f>SUM(LI6:LI12)</f>
        <v>0</v>
      </c>
      <c r="LJ13" s="16">
        <f>+LI13/LI$3</f>
        <v>0</v>
      </c>
      <c r="LK13" s="29"/>
      <c r="LL13" s="26">
        <f>SUM(LL6:LL12)</f>
        <v>0</v>
      </c>
      <c r="LM13" s="29">
        <f>SUM(LM6:LM12)</f>
        <v>0</v>
      </c>
      <c r="LN13" s="29">
        <f>SUM(LN6:LN12)</f>
        <v>0</v>
      </c>
      <c r="LO13" s="29">
        <f>SUM(LO6:LO12)</f>
        <v>0</v>
      </c>
      <c r="LP13" s="29">
        <f>SUM(LP6:LP12)</f>
        <v>0</v>
      </c>
      <c r="LQ13" s="29">
        <f>SUM(LQ6:LQ12)</f>
        <v>0</v>
      </c>
      <c r="LR13" s="29">
        <f>SUM(LR6:LR12)</f>
        <v>0</v>
      </c>
      <c r="LS13" s="29">
        <f>SUM(LS6:LS12)</f>
        <v>0</v>
      </c>
      <c r="LT13" s="29">
        <f>SUM(LT6:LT12)</f>
        <v>0</v>
      </c>
      <c r="LU13" s="29">
        <f>SUM(LU6:LU12)</f>
        <v>0</v>
      </c>
      <c r="LV13" s="29">
        <f>SUM(LV6:LV12)</f>
        <v>0</v>
      </c>
      <c r="LW13" s="29">
        <f>SUM(LW6:LW12)</f>
        <v>0</v>
      </c>
      <c r="LZ13"/>
      <c r="MA13" s="24"/>
      <c r="MB13" s="122">
        <f>SUM(MB6:MB12)</f>
        <v>0</v>
      </c>
      <c r="MC13" s="16">
        <f>+MB13/MB$3</f>
        <v>0</v>
      </c>
      <c r="MD13" s="29"/>
      <c r="ME13" s="26">
        <f>SUM(ME6:ME12)</f>
        <v>0</v>
      </c>
      <c r="MF13" s="29">
        <f>SUM(MF6:MF12)</f>
        <v>0</v>
      </c>
      <c r="MG13" s="29">
        <f>SUM(MG6:MG12)</f>
        <v>0</v>
      </c>
      <c r="MH13" s="29">
        <f>SUM(MH6:MH12)</f>
        <v>0</v>
      </c>
      <c r="MI13" s="29">
        <f>SUM(MI6:MI12)</f>
        <v>0</v>
      </c>
      <c r="MJ13" s="29">
        <f>SUM(MJ6:MJ12)</f>
        <v>0</v>
      </c>
      <c r="MK13" s="29">
        <f>SUM(MK6:MK12)</f>
        <v>0</v>
      </c>
      <c r="ML13" s="29">
        <f>SUM(ML6:ML12)</f>
        <v>0</v>
      </c>
      <c r="MM13" s="29">
        <f>SUM(MM6:MM12)</f>
        <v>0</v>
      </c>
      <c r="MN13" s="29">
        <f>SUM(MN6:MN12)</f>
        <v>0</v>
      </c>
      <c r="MO13" s="29">
        <f>SUM(MO6:MO12)</f>
        <v>0</v>
      </c>
      <c r="MP13" s="29">
        <f>SUM(MP6:MP12)</f>
        <v>0</v>
      </c>
    </row>
    <row r="14" spans="1:354" s="2" customFormat="1" x14ac:dyDescent="0.2">
      <c r="A14" s="4" t="s">
        <v>59</v>
      </c>
      <c r="C14" s="25"/>
      <c r="D14" s="13"/>
      <c r="E14" s="25"/>
      <c r="F14" s="13"/>
      <c r="G14" s="25"/>
      <c r="H14" s="13"/>
      <c r="I14" s="25"/>
      <c r="J14" s="13"/>
      <c r="K14" s="25"/>
      <c r="L14" s="13"/>
      <c r="M14" s="25"/>
      <c r="N14" s="13"/>
      <c r="O14" s="25"/>
      <c r="P14" s="13"/>
      <c r="Q14" s="25"/>
      <c r="R14" s="13"/>
      <c r="S14" s="25"/>
      <c r="T14" s="13"/>
      <c r="U14" s="25"/>
      <c r="V14" s="13"/>
      <c r="W14" s="25"/>
      <c r="X14" s="13">
        <f>+W14/W$3</f>
        <v>0</v>
      </c>
      <c r="Y14" s="25"/>
      <c r="Z14" s="13">
        <f>+Y14/Y$3</f>
        <v>0</v>
      </c>
      <c r="AA14" s="25"/>
      <c r="AB14" s="13">
        <f>+AA14/AA$3</f>
        <v>0</v>
      </c>
      <c r="AC14" s="25"/>
      <c r="AD14" s="13">
        <f>+AC14/AC$3</f>
        <v>0</v>
      </c>
      <c r="AE14" s="25"/>
      <c r="AF14" s="13">
        <f>+AE14/AE$3</f>
        <v>0</v>
      </c>
      <c r="AG14" s="25"/>
      <c r="AH14" s="13">
        <f>+AG14/AG$3</f>
        <v>0</v>
      </c>
      <c r="AI14" s="25"/>
      <c r="AJ14" s="13">
        <f>+AI14/AI$3</f>
        <v>0</v>
      </c>
      <c r="AK14" s="25"/>
      <c r="AL14" s="13">
        <f>+AK14/AK$3</f>
        <v>0</v>
      </c>
      <c r="AM14" s="25"/>
      <c r="AN14" s="13">
        <f>+AM14/AM$3</f>
        <v>0</v>
      </c>
      <c r="AO14" s="25"/>
      <c r="AP14" s="13">
        <f>+AO14/AO$3</f>
        <v>0</v>
      </c>
      <c r="AQ14" s="25"/>
      <c r="AR14" s="13">
        <f>+AQ14/AQ$3</f>
        <v>0</v>
      </c>
      <c r="AS14" s="25"/>
      <c r="AT14" s="13">
        <f>+AS14/AS$3</f>
        <v>0</v>
      </c>
      <c r="AU14" s="25"/>
      <c r="AV14" s="13">
        <f>+AU14/AU$3</f>
        <v>0</v>
      </c>
      <c r="AW14" s="25"/>
      <c r="AX14" s="13">
        <f>+AW14/AW$3</f>
        <v>0</v>
      </c>
      <c r="AY14" s="24"/>
      <c r="AZ14" s="25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5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5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121" t="s">
        <v>59</v>
      </c>
      <c r="CN14" s="24"/>
      <c r="CO14" s="24"/>
      <c r="CP14" s="13"/>
      <c r="CQ14" s="24"/>
      <c r="CR14" s="25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121" t="s">
        <v>59</v>
      </c>
      <c r="DG14" s="24"/>
      <c r="DH14" s="24"/>
      <c r="DI14" s="13"/>
      <c r="DJ14" s="24"/>
      <c r="DK14" s="25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121" t="s">
        <v>59</v>
      </c>
      <c r="DZ14" s="24"/>
      <c r="EA14" s="24"/>
      <c r="EB14" s="13"/>
      <c r="EC14" s="24"/>
      <c r="ED14" s="25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121"/>
      <c r="EQ14" s="24"/>
      <c r="ER14" s="121" t="s">
        <v>59</v>
      </c>
      <c r="ES14" s="24"/>
      <c r="ET14" s="24"/>
      <c r="EU14" s="13"/>
      <c r="EV14" s="24"/>
      <c r="EW14" s="25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K14" s="121" t="s">
        <v>59</v>
      </c>
      <c r="FL14" s="24"/>
      <c r="FM14" s="24"/>
      <c r="FN14" s="13"/>
      <c r="FO14" s="24"/>
      <c r="FP14" s="25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121" t="s">
        <v>59</v>
      </c>
      <c r="GE14" s="24"/>
      <c r="GF14" s="24"/>
      <c r="GG14" s="13"/>
      <c r="GH14" s="24"/>
      <c r="GI14" s="25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121"/>
      <c r="GV14" s="24"/>
      <c r="GW14" s="121" t="s">
        <v>59</v>
      </c>
      <c r="GX14" s="24"/>
      <c r="GY14" s="24"/>
      <c r="GZ14" s="13"/>
      <c r="HA14" s="24"/>
      <c r="HB14" s="25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P14" s="121" t="s">
        <v>59</v>
      </c>
      <c r="HQ14" s="24"/>
      <c r="HR14" s="24"/>
      <c r="HS14" s="13"/>
      <c r="HT14" s="24"/>
      <c r="HU14" s="25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121" t="s">
        <v>59</v>
      </c>
      <c r="IJ14" s="24"/>
      <c r="IK14" s="24"/>
      <c r="IL14" s="13"/>
      <c r="IM14" s="24"/>
      <c r="IN14" s="25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121"/>
      <c r="JA14" s="24"/>
      <c r="JB14" s="121" t="s">
        <v>59</v>
      </c>
      <c r="JC14" s="24"/>
      <c r="JD14" s="24"/>
      <c r="JE14" s="13"/>
      <c r="JF14" s="24"/>
      <c r="JG14" s="25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U14" s="121" t="s">
        <v>59</v>
      </c>
      <c r="JV14" s="24"/>
      <c r="JW14" s="24"/>
      <c r="JX14" s="13"/>
      <c r="JY14" s="24"/>
      <c r="JZ14" s="25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121" t="s">
        <v>59</v>
      </c>
      <c r="KO14" s="24"/>
      <c r="KP14" s="24"/>
      <c r="KQ14" s="13"/>
      <c r="KR14" s="24"/>
      <c r="KS14" s="25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121"/>
      <c r="LF14" s="24"/>
      <c r="LG14" s="121" t="s">
        <v>59</v>
      </c>
      <c r="LH14" s="24"/>
      <c r="LI14" s="24"/>
      <c r="LJ14" s="13"/>
      <c r="LK14" s="24"/>
      <c r="LL14" s="25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Z14" s="121" t="s">
        <v>59</v>
      </c>
      <c r="MA14" s="24"/>
      <c r="MB14" s="24"/>
      <c r="MC14" s="13"/>
      <c r="MD14" s="24"/>
      <c r="ME14" s="25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</row>
    <row r="15" spans="1:354" s="2" customFormat="1" x14ac:dyDescent="0.2">
      <c r="A15" s="2" t="s">
        <v>60</v>
      </c>
      <c r="C15" s="25">
        <f t="shared" ref="C15:C20" si="19">+E15+G15+I15+K15+M15+O15+Q15+S15+U15</f>
        <v>1599</v>
      </c>
      <c r="D15" s="15">
        <f t="shared" ref="D15:D21" si="20">+C15/C$3</f>
        <v>4.9789856601165031E-3</v>
      </c>
      <c r="E15" s="25">
        <v>29</v>
      </c>
      <c r="F15" s="15">
        <f t="shared" ref="F15:H21" si="21">+E15/E$3</f>
        <v>1.1107706450130229E-3</v>
      </c>
      <c r="G15" s="25">
        <v>90</v>
      </c>
      <c r="H15" s="15">
        <f t="shared" si="21"/>
        <v>2.7560863573725309E-3</v>
      </c>
      <c r="I15" s="25">
        <v>120</v>
      </c>
      <c r="J15" s="15">
        <f t="shared" si="4"/>
        <v>4.2566776630839631E-3</v>
      </c>
      <c r="K15" s="25">
        <v>108</v>
      </c>
      <c r="L15" s="15">
        <f t="shared" si="4"/>
        <v>2.9243724784056755E-3</v>
      </c>
      <c r="M15" s="25">
        <v>93</v>
      </c>
      <c r="N15" s="15">
        <f>+M15/$M$3</f>
        <v>2.5477358025367777E-3</v>
      </c>
      <c r="O15" s="25">
        <v>155</v>
      </c>
      <c r="P15" s="15">
        <f t="shared" si="5"/>
        <v>3.7910518946087574E-3</v>
      </c>
      <c r="Q15" s="25">
        <f>SUM(AZ15:BK15)</f>
        <v>227</v>
      </c>
      <c r="R15" s="15">
        <f>+Q15/$Q$3</f>
        <v>5.482032457496136E-3</v>
      </c>
      <c r="S15" s="25">
        <f>SUM(BM15:BX15)</f>
        <v>348</v>
      </c>
      <c r="T15" s="15">
        <f t="shared" si="6"/>
        <v>8.4053910439109217E-3</v>
      </c>
      <c r="U15" s="25">
        <f t="shared" ref="U15:U20" si="22">SUM(BY15:CJ15)</f>
        <v>429</v>
      </c>
      <c r="V15" s="15">
        <f>+U15/U$3</f>
        <v>1.1573949171747692E-2</v>
      </c>
      <c r="W15" s="25">
        <f>SUM(CR15:DC15)</f>
        <v>0</v>
      </c>
      <c r="X15" s="15">
        <f>+W15/W$3</f>
        <v>0</v>
      </c>
      <c r="Y15" s="25">
        <f>+DH15</f>
        <v>0</v>
      </c>
      <c r="Z15" s="15">
        <f>+Y15/Y$3</f>
        <v>0</v>
      </c>
      <c r="AA15" s="25">
        <f>+EA15</f>
        <v>0</v>
      </c>
      <c r="AB15" s="15">
        <f>+AA15/AA$3</f>
        <v>0</v>
      </c>
      <c r="AC15" s="25">
        <f>+ET15</f>
        <v>0</v>
      </c>
      <c r="AD15" s="15">
        <f>+AC15/AC$3</f>
        <v>0</v>
      </c>
      <c r="AE15" s="25">
        <f>+FM15</f>
        <v>0</v>
      </c>
      <c r="AF15" s="15">
        <f>+AE15/AE$3</f>
        <v>0</v>
      </c>
      <c r="AG15" s="25">
        <f>+GF15</f>
        <v>0</v>
      </c>
      <c r="AH15" s="15">
        <f>+AG15/AG$3</f>
        <v>0</v>
      </c>
      <c r="AI15" s="25">
        <f>+GY15</f>
        <v>0</v>
      </c>
      <c r="AJ15" s="15">
        <f>+AI15/AI$3</f>
        <v>0</v>
      </c>
      <c r="AK15" s="25">
        <f>+HR15</f>
        <v>0</v>
      </c>
      <c r="AL15" s="15">
        <f>+AK15/AK$3</f>
        <v>0</v>
      </c>
      <c r="AM15" s="25">
        <f>+IK15</f>
        <v>0</v>
      </c>
      <c r="AN15" s="15">
        <f>+AM15/AM$3</f>
        <v>0</v>
      </c>
      <c r="AO15" s="25">
        <f>+JD15</f>
        <v>0</v>
      </c>
      <c r="AP15" s="15">
        <f>+AO15/AO$3</f>
        <v>0</v>
      </c>
      <c r="AQ15" s="25">
        <f>+JW15</f>
        <v>0</v>
      </c>
      <c r="AR15" s="15">
        <f>+AQ15/AQ$3</f>
        <v>0</v>
      </c>
      <c r="AS15" s="25">
        <f>+KP15</f>
        <v>0</v>
      </c>
      <c r="AT15" s="15">
        <f>+AS15/AS$3</f>
        <v>0</v>
      </c>
      <c r="AU15" s="25">
        <f>+LI15</f>
        <v>0</v>
      </c>
      <c r="AV15" s="15">
        <f>+AU15/AU$3</f>
        <v>0</v>
      </c>
      <c r="AW15" s="25">
        <f>+MB15</f>
        <v>0</v>
      </c>
      <c r="AX15" s="15">
        <f>+AW15/AW$3</f>
        <v>0</v>
      </c>
      <c r="AY15" s="24"/>
      <c r="AZ15" s="25">
        <v>32</v>
      </c>
      <c r="BA15" s="24">
        <v>0</v>
      </c>
      <c r="BB15" s="24">
        <v>32</v>
      </c>
      <c r="BC15" s="24">
        <v>0</v>
      </c>
      <c r="BD15" s="24">
        <v>32</v>
      </c>
      <c r="BE15" s="24">
        <v>32</v>
      </c>
      <c r="BF15" s="24">
        <v>0</v>
      </c>
      <c r="BG15" s="24">
        <v>0</v>
      </c>
      <c r="BH15" s="24">
        <v>33</v>
      </c>
      <c r="BI15" s="24">
        <v>0</v>
      </c>
      <c r="BJ15" s="24">
        <v>33</v>
      </c>
      <c r="BK15" s="24">
        <v>33</v>
      </c>
      <c r="BL15" s="24"/>
      <c r="BM15" s="25">
        <v>75</v>
      </c>
      <c r="BN15" s="24">
        <v>33</v>
      </c>
      <c r="BO15" s="24">
        <v>33</v>
      </c>
      <c r="BP15" s="24">
        <v>0</v>
      </c>
      <c r="BQ15" s="24">
        <v>35</v>
      </c>
      <c r="BR15" s="24">
        <v>0</v>
      </c>
      <c r="BS15" s="24">
        <v>35</v>
      </c>
      <c r="BT15" s="24">
        <v>0</v>
      </c>
      <c r="BU15" s="24">
        <v>35</v>
      </c>
      <c r="BV15" s="24">
        <v>0</v>
      </c>
      <c r="BW15" s="24">
        <v>35</v>
      </c>
      <c r="BX15" s="24">
        <v>67</v>
      </c>
      <c r="BY15" s="25">
        <v>35</v>
      </c>
      <c r="BZ15" s="24">
        <v>28</v>
      </c>
      <c r="CA15" s="24">
        <v>114</v>
      </c>
      <c r="CB15" s="24">
        <v>35</v>
      </c>
      <c r="CC15" s="24">
        <v>0</v>
      </c>
      <c r="CD15" s="24">
        <v>35</v>
      </c>
      <c r="CE15" s="24">
        <v>0</v>
      </c>
      <c r="CF15" s="24">
        <v>35</v>
      </c>
      <c r="CG15" s="24">
        <v>35</v>
      </c>
      <c r="CH15" s="24">
        <v>112</v>
      </c>
      <c r="CI15" s="24"/>
      <c r="CJ15" s="24"/>
      <c r="CK15" s="24"/>
      <c r="CL15" s="24">
        <v>112</v>
      </c>
      <c r="CM15" t="s">
        <v>60</v>
      </c>
      <c r="CN15" s="24"/>
      <c r="CO15" s="24">
        <f>SUM(CR15:DC15)</f>
        <v>0</v>
      </c>
      <c r="CP15" s="15">
        <f>+CO15/CO$3</f>
        <v>0</v>
      </c>
      <c r="CQ15" s="24"/>
      <c r="CR15" s="25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t="s">
        <v>60</v>
      </c>
      <c r="DG15" s="24"/>
      <c r="DH15" s="24">
        <f>SUM(DK15:DV15)</f>
        <v>0</v>
      </c>
      <c r="DI15" s="15">
        <f>+DH15/DH$3</f>
        <v>0</v>
      </c>
      <c r="DJ15" s="24"/>
      <c r="DK15" s="25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t="s">
        <v>60</v>
      </c>
      <c r="DZ15" s="24"/>
      <c r="EA15" s="24">
        <f>SUM(ED15:EO15)</f>
        <v>0</v>
      </c>
      <c r="EB15" s="15">
        <f>+EA15/EA$3</f>
        <v>0</v>
      </c>
      <c r="EC15" s="24"/>
      <c r="ED15" s="25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/>
      <c r="EQ15" s="24"/>
      <c r="ER15" t="s">
        <v>60</v>
      </c>
      <c r="ES15" s="24"/>
      <c r="ET15" s="24">
        <f>SUM(EW15:FH15)</f>
        <v>0</v>
      </c>
      <c r="EU15" s="15">
        <f>+ET15/ET$3</f>
        <v>0</v>
      </c>
      <c r="EV15" s="24"/>
      <c r="EW15" s="25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K15" t="s">
        <v>60</v>
      </c>
      <c r="FL15" s="24"/>
      <c r="FM15" s="24">
        <f>SUM(FP15:GA15)</f>
        <v>0</v>
      </c>
      <c r="FN15" s="15">
        <f>+FM15/FM$3</f>
        <v>0</v>
      </c>
      <c r="FO15" s="24"/>
      <c r="FP15" s="25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t="s">
        <v>60</v>
      </c>
      <c r="GE15" s="24"/>
      <c r="GF15" s="24">
        <f>SUM(GI15:GT15)</f>
        <v>0</v>
      </c>
      <c r="GG15" s="15">
        <f>+GF15/GF$3</f>
        <v>0</v>
      </c>
      <c r="GH15" s="24"/>
      <c r="GI15" s="25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/>
      <c r="GV15" s="24"/>
      <c r="GW15" t="s">
        <v>60</v>
      </c>
      <c r="GX15" s="24"/>
      <c r="GY15" s="24">
        <f>SUM(HB15:HM15)</f>
        <v>0</v>
      </c>
      <c r="GZ15" s="15">
        <f>+GY15/GY$3</f>
        <v>0</v>
      </c>
      <c r="HA15" s="24"/>
      <c r="HB15" s="25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P15" t="s">
        <v>60</v>
      </c>
      <c r="HQ15" s="24"/>
      <c r="HR15" s="24">
        <f>SUM(HU15:IF15)</f>
        <v>0</v>
      </c>
      <c r="HS15" s="15">
        <f>+HR15/HR$3</f>
        <v>0</v>
      </c>
      <c r="HT15" s="24"/>
      <c r="HU15" s="25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t="s">
        <v>60</v>
      </c>
      <c r="IJ15" s="24"/>
      <c r="IK15" s="24">
        <f>SUM(IN15:IY15)</f>
        <v>0</v>
      </c>
      <c r="IL15" s="15">
        <f>+IK15/IK$3</f>
        <v>0</v>
      </c>
      <c r="IM15" s="24"/>
      <c r="IN15" s="25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/>
      <c r="JA15" s="24"/>
      <c r="JB15" t="s">
        <v>60</v>
      </c>
      <c r="JC15" s="24"/>
      <c r="JD15" s="24">
        <f>SUM(JG15:JR15)</f>
        <v>0</v>
      </c>
      <c r="JE15" s="15">
        <f>+JD15/JD$3</f>
        <v>0</v>
      </c>
      <c r="JF15" s="24"/>
      <c r="JG15" s="25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U15" t="s">
        <v>60</v>
      </c>
      <c r="JV15" s="24"/>
      <c r="JW15" s="24">
        <f>SUM(JZ15:KK15)</f>
        <v>0</v>
      </c>
      <c r="JX15" s="15">
        <f>+JW15/JW$3</f>
        <v>0</v>
      </c>
      <c r="JY15" s="24"/>
      <c r="JZ15" s="25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t="s">
        <v>60</v>
      </c>
      <c r="KO15" s="24"/>
      <c r="KP15" s="24">
        <f>SUM(KS15:LD15)</f>
        <v>0</v>
      </c>
      <c r="KQ15" s="15">
        <f>+KP15/KP$3</f>
        <v>0</v>
      </c>
      <c r="KR15" s="24"/>
      <c r="KS15" s="25"/>
      <c r="KT15" s="24"/>
      <c r="KU15" s="24"/>
      <c r="KV15" s="24"/>
      <c r="KW15" s="24"/>
      <c r="KX15" s="24"/>
      <c r="KY15" s="24"/>
      <c r="KZ15" s="24"/>
      <c r="LA15" s="24"/>
      <c r="LB15" s="24"/>
      <c r="LC15" s="24"/>
      <c r="LD15" s="24"/>
      <c r="LE15"/>
      <c r="LF15" s="24"/>
      <c r="LG15" t="s">
        <v>60</v>
      </c>
      <c r="LH15" s="24"/>
      <c r="LI15" s="24">
        <f>SUM(LL15:LW15)</f>
        <v>0</v>
      </c>
      <c r="LJ15" s="15">
        <f>+LI15/LI$3</f>
        <v>0</v>
      </c>
      <c r="LK15" s="24"/>
      <c r="LL15" s="25"/>
      <c r="LM15" s="24"/>
      <c r="LN15" s="24"/>
      <c r="LO15" s="24"/>
      <c r="LP15" s="24"/>
      <c r="LQ15" s="24"/>
      <c r="LR15" s="24"/>
      <c r="LS15" s="24"/>
      <c r="LT15" s="24"/>
      <c r="LU15" s="24"/>
      <c r="LV15" s="24"/>
      <c r="LW15" s="24"/>
      <c r="LZ15" t="s">
        <v>60</v>
      </c>
      <c r="MA15" s="24"/>
      <c r="MB15" s="24">
        <f>SUM(ME15:MP15)</f>
        <v>0</v>
      </c>
      <c r="MC15" s="15">
        <f>+MB15/MB$3</f>
        <v>0</v>
      </c>
      <c r="MD15" s="24"/>
      <c r="ME15" s="25"/>
      <c r="MF15" s="24"/>
      <c r="MG15" s="24"/>
      <c r="MH15" s="24"/>
      <c r="MI15" s="24"/>
      <c r="MJ15" s="24"/>
      <c r="MK15" s="24"/>
      <c r="ML15" s="24"/>
      <c r="MM15" s="24"/>
      <c r="MN15" s="24"/>
      <c r="MO15" s="24"/>
      <c r="MP15" s="24"/>
    </row>
    <row r="16" spans="1:354" s="2" customFormat="1" x14ac:dyDescent="0.2">
      <c r="A16" s="2" t="s">
        <v>61</v>
      </c>
      <c r="C16" s="25">
        <f t="shared" si="19"/>
        <v>4788.3500000000004</v>
      </c>
      <c r="D16" s="15">
        <f t="shared" si="20"/>
        <v>1.4910022505077461E-2</v>
      </c>
      <c r="E16" s="25">
        <v>75</v>
      </c>
      <c r="F16" s="15">
        <f t="shared" si="21"/>
        <v>2.8726827026198864E-3</v>
      </c>
      <c r="G16" s="25">
        <v>55</v>
      </c>
      <c r="H16" s="15">
        <f t="shared" si="21"/>
        <v>1.6842749961721022E-3</v>
      </c>
      <c r="I16" s="25">
        <v>170</v>
      </c>
      <c r="J16" s="15">
        <f t="shared" si="4"/>
        <v>6.0302933560356141E-3</v>
      </c>
      <c r="K16" s="25">
        <v>149</v>
      </c>
      <c r="L16" s="15">
        <f t="shared" si="4"/>
        <v>4.0345509192819037E-3</v>
      </c>
      <c r="M16" s="25">
        <v>917</v>
      </c>
      <c r="N16" s="15">
        <f>+M16/$M$3</f>
        <v>2.5121222913185217E-2</v>
      </c>
      <c r="O16" s="25">
        <v>246.35</v>
      </c>
      <c r="P16" s="15">
        <f t="shared" si="5"/>
        <v>6.0253266724959184E-3</v>
      </c>
      <c r="Q16" s="25">
        <f>SUM(AZ16:BK16)</f>
        <v>836</v>
      </c>
      <c r="R16" s="15">
        <f>+Q16/$Q$3</f>
        <v>2.0189335394126737E-2</v>
      </c>
      <c r="S16" s="25">
        <f>SUM(BM16:BX16)</f>
        <v>1711</v>
      </c>
      <c r="T16" s="15">
        <f t="shared" si="6"/>
        <v>4.132650596589537E-2</v>
      </c>
      <c r="U16" s="25">
        <f t="shared" si="22"/>
        <v>629</v>
      </c>
      <c r="V16" s="15">
        <f>+U16/U$3</f>
        <v>1.6969729671396969E-2</v>
      </c>
      <c r="W16" s="25">
        <f>SUM(CR16:DC16)</f>
        <v>0</v>
      </c>
      <c r="X16" s="15">
        <f>+W16/W$3</f>
        <v>0</v>
      </c>
      <c r="Y16" s="25">
        <f>+DH16</f>
        <v>0</v>
      </c>
      <c r="Z16" s="15">
        <f>+Y16/Y$3</f>
        <v>0</v>
      </c>
      <c r="AA16" s="25">
        <f>+EA16</f>
        <v>0</v>
      </c>
      <c r="AB16" s="15">
        <f>+AA16/AA$3</f>
        <v>0</v>
      </c>
      <c r="AC16" s="25">
        <f>+ET16</f>
        <v>0</v>
      </c>
      <c r="AD16" s="15">
        <f>+AC16/AC$3</f>
        <v>0</v>
      </c>
      <c r="AE16" s="25">
        <f>+FM16</f>
        <v>0</v>
      </c>
      <c r="AF16" s="15">
        <f>+AE16/AE$3</f>
        <v>0</v>
      </c>
      <c r="AG16" s="25">
        <f>+GF16</f>
        <v>0</v>
      </c>
      <c r="AH16" s="15">
        <f>+AG16/AG$3</f>
        <v>0</v>
      </c>
      <c r="AI16" s="25">
        <f>+GY16</f>
        <v>0</v>
      </c>
      <c r="AJ16" s="15">
        <f>+AI16/AI$3</f>
        <v>0</v>
      </c>
      <c r="AK16" s="25">
        <f>+HR16</f>
        <v>0</v>
      </c>
      <c r="AL16" s="15">
        <f>+AK16/AK$3</f>
        <v>0</v>
      </c>
      <c r="AM16" s="25">
        <f>+IK16</f>
        <v>0</v>
      </c>
      <c r="AN16" s="15">
        <f>+AM16/AM$3</f>
        <v>0</v>
      </c>
      <c r="AO16" s="25">
        <f>+JD16</f>
        <v>0</v>
      </c>
      <c r="AP16" s="15">
        <f>+AO16/AO$3</f>
        <v>0</v>
      </c>
      <c r="AQ16" s="25">
        <f>+JW16</f>
        <v>0</v>
      </c>
      <c r="AR16" s="15">
        <f>+AQ16/AQ$3</f>
        <v>0</v>
      </c>
      <c r="AS16" s="25">
        <f>+KP16</f>
        <v>0</v>
      </c>
      <c r="AT16" s="15">
        <f>+AS16/AS$3</f>
        <v>0</v>
      </c>
      <c r="AU16" s="25">
        <f>+LI16</f>
        <v>0</v>
      </c>
      <c r="AV16" s="15">
        <f>+AU16/AU$3</f>
        <v>0</v>
      </c>
      <c r="AW16" s="25">
        <f>+MB16</f>
        <v>0</v>
      </c>
      <c r="AX16" s="15">
        <f>+AW16/AW$3</f>
        <v>0</v>
      </c>
      <c r="AY16" s="24"/>
      <c r="AZ16" s="25">
        <v>0</v>
      </c>
      <c r="BA16" s="24">
        <v>0</v>
      </c>
      <c r="BB16" s="24">
        <v>74</v>
      </c>
      <c r="BC16" s="24">
        <v>149</v>
      </c>
      <c r="BD16" s="24">
        <v>93</v>
      </c>
      <c r="BE16" s="24">
        <v>80</v>
      </c>
      <c r="BF16" s="24">
        <v>361</v>
      </c>
      <c r="BG16" s="24">
        <v>0</v>
      </c>
      <c r="BH16" s="24">
        <v>0</v>
      </c>
      <c r="BI16" s="24">
        <v>0</v>
      </c>
      <c r="BJ16" s="24">
        <v>17</v>
      </c>
      <c r="BK16" s="24">
        <v>62</v>
      </c>
      <c r="BL16" s="24"/>
      <c r="BM16" s="25">
        <v>89</v>
      </c>
      <c r="BN16" s="24">
        <v>144</v>
      </c>
      <c r="BO16" s="24">
        <v>0</v>
      </c>
      <c r="BP16" s="24">
        <v>0</v>
      </c>
      <c r="BQ16" s="24">
        <v>0</v>
      </c>
      <c r="BR16" s="24">
        <v>96</v>
      </c>
      <c r="BS16" s="24">
        <v>0</v>
      </c>
      <c r="BT16" s="24">
        <v>99</v>
      </c>
      <c r="BU16" s="24">
        <v>94</v>
      </c>
      <c r="BV16" s="24">
        <f>139+105</f>
        <v>244</v>
      </c>
      <c r="BW16" s="24">
        <v>287</v>
      </c>
      <c r="BX16" s="24">
        <f>446+199+13</f>
        <v>658</v>
      </c>
      <c r="BY16" s="25">
        <v>0</v>
      </c>
      <c r="BZ16" s="24">
        <v>0</v>
      </c>
      <c r="CA16" s="24">
        <v>0</v>
      </c>
      <c r="CB16" s="24">
        <v>71</v>
      </c>
      <c r="CC16" s="24">
        <f>107+62+40-33</f>
        <v>176</v>
      </c>
      <c r="CD16" s="24">
        <f>88+53</f>
        <v>141</v>
      </c>
      <c r="CE16" s="24">
        <f>159-73</f>
        <v>86</v>
      </c>
      <c r="CF16" s="24">
        <v>155</v>
      </c>
      <c r="CG16" s="24">
        <v>0</v>
      </c>
      <c r="CH16" s="24">
        <v>0</v>
      </c>
      <c r="CI16" s="24"/>
      <c r="CJ16" s="24"/>
      <c r="CK16" s="24"/>
      <c r="CL16" s="24">
        <v>0</v>
      </c>
      <c r="CM16" t="s">
        <v>61</v>
      </c>
      <c r="CN16" s="24"/>
      <c r="CO16" s="24">
        <f>SUM(CR16:DC16)</f>
        <v>0</v>
      </c>
      <c r="CP16" s="15">
        <f>+CO16/CO$3</f>
        <v>0</v>
      </c>
      <c r="CQ16" s="24"/>
      <c r="CR16" s="25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t="s">
        <v>61</v>
      </c>
      <c r="DG16" s="24"/>
      <c r="DH16" s="24">
        <f>SUM(DK16:DV16)</f>
        <v>0</v>
      </c>
      <c r="DI16" s="15">
        <f>+DH16/DH$3</f>
        <v>0</v>
      </c>
      <c r="DJ16" s="24"/>
      <c r="DK16" s="25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t="s">
        <v>61</v>
      </c>
      <c r="DZ16" s="24"/>
      <c r="EA16" s="24">
        <f>SUM(ED16:EO16)</f>
        <v>0</v>
      </c>
      <c r="EB16" s="15">
        <f>+EA16/EA$3</f>
        <v>0</v>
      </c>
      <c r="EC16" s="24"/>
      <c r="ED16" s="25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/>
      <c r="EQ16" s="24"/>
      <c r="ER16" t="s">
        <v>61</v>
      </c>
      <c r="ES16" s="24"/>
      <c r="ET16" s="24">
        <f>SUM(EW16:FH16)</f>
        <v>0</v>
      </c>
      <c r="EU16" s="15">
        <f>+ET16/ET$3</f>
        <v>0</v>
      </c>
      <c r="EV16" s="24"/>
      <c r="EW16" s="25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K16" t="s">
        <v>61</v>
      </c>
      <c r="FL16" s="24"/>
      <c r="FM16" s="24">
        <f>SUM(FP16:GA16)</f>
        <v>0</v>
      </c>
      <c r="FN16" s="15">
        <f>+FM16/FM$3</f>
        <v>0</v>
      </c>
      <c r="FO16" s="24"/>
      <c r="FP16" s="25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t="s">
        <v>61</v>
      </c>
      <c r="GE16" s="24"/>
      <c r="GF16" s="24">
        <f>SUM(GI16:GT16)</f>
        <v>0</v>
      </c>
      <c r="GG16" s="15">
        <f>+GF16/GF$3</f>
        <v>0</v>
      </c>
      <c r="GH16" s="24"/>
      <c r="GI16" s="25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/>
      <c r="GV16" s="24"/>
      <c r="GW16" t="s">
        <v>61</v>
      </c>
      <c r="GX16" s="24"/>
      <c r="GY16" s="24">
        <f>SUM(HB16:HM16)</f>
        <v>0</v>
      </c>
      <c r="GZ16" s="15">
        <f>+GY16/GY$3</f>
        <v>0</v>
      </c>
      <c r="HA16" s="24"/>
      <c r="HB16" s="25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P16" t="s">
        <v>61</v>
      </c>
      <c r="HQ16" s="24"/>
      <c r="HR16" s="24">
        <f>SUM(HU16:IF16)</f>
        <v>0</v>
      </c>
      <c r="HS16" s="15">
        <f>+HR16/HR$3</f>
        <v>0</v>
      </c>
      <c r="HT16" s="24"/>
      <c r="HU16" s="25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t="s">
        <v>61</v>
      </c>
      <c r="IJ16" s="24"/>
      <c r="IK16" s="24">
        <f>SUM(IN16:IY16)</f>
        <v>0</v>
      </c>
      <c r="IL16" s="15">
        <f>+IK16/IK$3</f>
        <v>0</v>
      </c>
      <c r="IM16" s="24"/>
      <c r="IN16" s="25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/>
      <c r="JA16" s="24"/>
      <c r="JB16" t="s">
        <v>61</v>
      </c>
      <c r="JC16" s="24"/>
      <c r="JD16" s="24">
        <f>SUM(JG16:JR16)</f>
        <v>0</v>
      </c>
      <c r="JE16" s="15">
        <f>+JD16/JD$3</f>
        <v>0</v>
      </c>
      <c r="JF16" s="24"/>
      <c r="JG16" s="25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U16" t="s">
        <v>61</v>
      </c>
      <c r="JV16" s="24"/>
      <c r="JW16" s="24">
        <f>SUM(JZ16:KK16)</f>
        <v>0</v>
      </c>
      <c r="JX16" s="15">
        <f>+JW16/JW$3</f>
        <v>0</v>
      </c>
      <c r="JY16" s="24"/>
      <c r="JZ16" s="25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t="s">
        <v>61</v>
      </c>
      <c r="KO16" s="24"/>
      <c r="KP16" s="24">
        <f>SUM(KS16:LD16)</f>
        <v>0</v>
      </c>
      <c r="KQ16" s="15">
        <f>+KP16/KP$3</f>
        <v>0</v>
      </c>
      <c r="KR16" s="24"/>
      <c r="KS16" s="25"/>
      <c r="KT16" s="24"/>
      <c r="KU16" s="24"/>
      <c r="KV16" s="24"/>
      <c r="KW16" s="24"/>
      <c r="KX16" s="24"/>
      <c r="KY16" s="24"/>
      <c r="KZ16" s="24"/>
      <c r="LA16" s="24"/>
      <c r="LB16" s="24"/>
      <c r="LC16" s="24"/>
      <c r="LD16" s="24"/>
      <c r="LE16"/>
      <c r="LF16" s="24"/>
      <c r="LG16" t="s">
        <v>61</v>
      </c>
      <c r="LH16" s="24"/>
      <c r="LI16" s="24">
        <f>SUM(LL16:LW16)</f>
        <v>0</v>
      </c>
      <c r="LJ16" s="15">
        <f>+LI16/LI$3</f>
        <v>0</v>
      </c>
      <c r="LK16" s="24"/>
      <c r="LL16" s="25"/>
      <c r="LM16" s="24"/>
      <c r="LN16" s="24"/>
      <c r="LO16" s="24"/>
      <c r="LP16" s="24"/>
      <c r="LQ16" s="24"/>
      <c r="LR16" s="24"/>
      <c r="LS16" s="24"/>
      <c r="LT16" s="24"/>
      <c r="LU16" s="24"/>
      <c r="LV16" s="24"/>
      <c r="LW16" s="24"/>
      <c r="LZ16" t="s">
        <v>61</v>
      </c>
      <c r="MA16" s="24"/>
      <c r="MB16" s="24">
        <f>SUM(ME16:MP16)</f>
        <v>0</v>
      </c>
      <c r="MC16" s="15">
        <f>+MB16/MB$3</f>
        <v>0</v>
      </c>
      <c r="MD16" s="24"/>
      <c r="ME16" s="25"/>
      <c r="MF16" s="24"/>
      <c r="MG16" s="24"/>
      <c r="MH16" s="24"/>
      <c r="MI16" s="24"/>
      <c r="MJ16" s="24"/>
      <c r="MK16" s="24"/>
      <c r="ML16" s="24"/>
      <c r="MM16" s="24"/>
      <c r="MN16" s="24"/>
      <c r="MO16" s="24"/>
      <c r="MP16" s="24"/>
    </row>
    <row r="17" spans="1:354" s="2" customFormat="1" x14ac:dyDescent="0.2">
      <c r="A17" s="2" t="s">
        <v>62</v>
      </c>
      <c r="C17" s="25">
        <f>+E17+G17+I17+K17+M17+O17+Q17+S17+U17</f>
        <v>5316.75</v>
      </c>
      <c r="D17" s="15">
        <f t="shared" si="20"/>
        <v>1.6555360855800137E-2</v>
      </c>
      <c r="E17" s="25">
        <v>0</v>
      </c>
      <c r="F17" s="15">
        <f t="shared" si="21"/>
        <v>0</v>
      </c>
      <c r="G17" s="25">
        <v>0</v>
      </c>
      <c r="H17" s="15">
        <f t="shared" si="21"/>
        <v>0</v>
      </c>
      <c r="I17" s="25">
        <v>368</v>
      </c>
      <c r="J17" s="15">
        <f t="shared" si="4"/>
        <v>1.3053811500124152E-2</v>
      </c>
      <c r="K17" s="25">
        <v>0</v>
      </c>
      <c r="L17" s="15">
        <f t="shared" si="4"/>
        <v>0</v>
      </c>
      <c r="M17" s="25">
        <v>0</v>
      </c>
      <c r="N17" s="15">
        <f>+M17/$M$3</f>
        <v>0</v>
      </c>
      <c r="O17" s="25">
        <v>469.75</v>
      </c>
      <c r="P17" s="15">
        <f t="shared" si="5"/>
        <v>1.1489333080596541E-2</v>
      </c>
      <c r="Q17" s="25">
        <f>SUM(AZ17:BK17)</f>
        <v>715</v>
      </c>
      <c r="R17" s="15">
        <f>+Q17/$Q$3</f>
        <v>1.7267194744976816E-2</v>
      </c>
      <c r="S17" s="25">
        <f>SUM(BM17:BX17)</f>
        <v>2096</v>
      </c>
      <c r="T17" s="15">
        <f t="shared" si="6"/>
        <v>5.0625573643785324E-2</v>
      </c>
      <c r="U17" s="25">
        <f t="shared" si="22"/>
        <v>1668</v>
      </c>
      <c r="V17" s="15">
        <f>+U17/U$3</f>
        <v>4.500080936707495E-2</v>
      </c>
      <c r="W17" s="25">
        <f>SUM(CR17:DC17)</f>
        <v>0</v>
      </c>
      <c r="X17" s="15">
        <f>+W17/W$3</f>
        <v>0</v>
      </c>
      <c r="Y17" s="25">
        <f>+DH17</f>
        <v>0</v>
      </c>
      <c r="Z17" s="15">
        <f>+Y17/Y$3</f>
        <v>0</v>
      </c>
      <c r="AA17" s="25">
        <f>+EA17</f>
        <v>0</v>
      </c>
      <c r="AB17" s="15">
        <f>+AA17/AA$3</f>
        <v>0</v>
      </c>
      <c r="AC17" s="25">
        <f>+ET17</f>
        <v>0</v>
      </c>
      <c r="AD17" s="15">
        <f>+AC17/AC$3</f>
        <v>0</v>
      </c>
      <c r="AE17" s="25">
        <f>+FM17</f>
        <v>0</v>
      </c>
      <c r="AF17" s="15">
        <f>+AE17/AE$3</f>
        <v>0</v>
      </c>
      <c r="AG17" s="25">
        <f>+GF17</f>
        <v>0</v>
      </c>
      <c r="AH17" s="15">
        <f>+AG17/AG$3</f>
        <v>0</v>
      </c>
      <c r="AI17" s="25">
        <f>+GY17</f>
        <v>0</v>
      </c>
      <c r="AJ17" s="15">
        <f>+AI17/AI$3</f>
        <v>0</v>
      </c>
      <c r="AK17" s="25">
        <f>+HR17</f>
        <v>0</v>
      </c>
      <c r="AL17" s="15">
        <f>+AK17/AK$3</f>
        <v>0</v>
      </c>
      <c r="AM17" s="25">
        <f>+IK17</f>
        <v>0</v>
      </c>
      <c r="AN17" s="15">
        <f>+AM17/AM$3</f>
        <v>0</v>
      </c>
      <c r="AO17" s="25">
        <f>+JD17</f>
        <v>0</v>
      </c>
      <c r="AP17" s="15">
        <f>+AO17/AO$3</f>
        <v>0</v>
      </c>
      <c r="AQ17" s="25">
        <f>+JW17</f>
        <v>0</v>
      </c>
      <c r="AR17" s="15">
        <f>+AQ17/AQ$3</f>
        <v>0</v>
      </c>
      <c r="AS17" s="25">
        <f>+KP17</f>
        <v>0</v>
      </c>
      <c r="AT17" s="15">
        <f>+AS17/AS$3</f>
        <v>0</v>
      </c>
      <c r="AU17" s="25">
        <f>+LI17</f>
        <v>0</v>
      </c>
      <c r="AV17" s="15">
        <f>+AU17/AU$3</f>
        <v>0</v>
      </c>
      <c r="AW17" s="25">
        <f>+MB17</f>
        <v>0</v>
      </c>
      <c r="AX17" s="15">
        <f>+AW17/AW$3</f>
        <v>0</v>
      </c>
      <c r="AY17" s="24"/>
      <c r="AZ17" s="25">
        <v>40</v>
      </c>
      <c r="BA17" s="24">
        <v>0</v>
      </c>
      <c r="BB17" s="24">
        <v>0</v>
      </c>
      <c r="BC17" s="24">
        <v>180</v>
      </c>
      <c r="BD17" s="24">
        <v>25</v>
      </c>
      <c r="BE17" s="24">
        <v>50</v>
      </c>
      <c r="BF17" s="24">
        <v>180</v>
      </c>
      <c r="BG17" s="24">
        <v>0</v>
      </c>
      <c r="BH17" s="24">
        <v>240</v>
      </c>
      <c r="BI17" s="24">
        <v>0</v>
      </c>
      <c r="BJ17" s="24">
        <v>0</v>
      </c>
      <c r="BK17" s="24">
        <v>0</v>
      </c>
      <c r="BL17" s="24"/>
      <c r="BM17" s="25">
        <v>180</v>
      </c>
      <c r="BN17" s="24">
        <v>395</v>
      </c>
      <c r="BO17" s="24">
        <f>282-189</f>
        <v>93</v>
      </c>
      <c r="BP17" s="24">
        <v>180</v>
      </c>
      <c r="BQ17" s="24">
        <v>24</v>
      </c>
      <c r="BR17" s="24">
        <v>142</v>
      </c>
      <c r="BS17" s="24">
        <v>0</v>
      </c>
      <c r="BT17" s="24">
        <v>0</v>
      </c>
      <c r="BU17" s="24">
        <v>240</v>
      </c>
      <c r="BV17" s="24">
        <v>0</v>
      </c>
      <c r="BW17" s="24">
        <f>97+80</f>
        <v>177</v>
      </c>
      <c r="BX17" s="24">
        <f>400+249+16</f>
        <v>665</v>
      </c>
      <c r="BY17" s="25">
        <v>0</v>
      </c>
      <c r="BZ17" s="24">
        <v>0</v>
      </c>
      <c r="CA17" s="24">
        <v>769</v>
      </c>
      <c r="CB17" s="24">
        <v>413</v>
      </c>
      <c r="CC17" s="24">
        <v>33</v>
      </c>
      <c r="CD17" s="24">
        <v>150</v>
      </c>
      <c r="CE17" s="24">
        <v>73</v>
      </c>
      <c r="CF17" s="24">
        <v>0</v>
      </c>
      <c r="CG17" s="24">
        <f>230*1</f>
        <v>230</v>
      </c>
      <c r="CH17" s="24">
        <v>0</v>
      </c>
      <c r="CI17" s="24"/>
      <c r="CJ17" s="24"/>
      <c r="CK17" s="24" t="s">
        <v>63</v>
      </c>
      <c r="CL17" s="24">
        <v>0</v>
      </c>
      <c r="CM17" t="s">
        <v>62</v>
      </c>
      <c r="CN17" s="24"/>
      <c r="CO17" s="24">
        <f>SUM(CR17:DC17)</f>
        <v>0</v>
      </c>
      <c r="CP17" s="15">
        <f>+CO17/CO$3</f>
        <v>0</v>
      </c>
      <c r="CQ17" s="24"/>
      <c r="CR17" s="25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t="s">
        <v>62</v>
      </c>
      <c r="DG17" s="24"/>
      <c r="DH17" s="24">
        <f>SUM(DK17:DV17)</f>
        <v>0</v>
      </c>
      <c r="DI17" s="15">
        <f>+DH17/DH$3</f>
        <v>0</v>
      </c>
      <c r="DJ17" s="24"/>
      <c r="DK17" s="25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t="s">
        <v>62</v>
      </c>
      <c r="DZ17" s="24"/>
      <c r="EA17" s="24">
        <f>SUM(ED17:EO17)</f>
        <v>0</v>
      </c>
      <c r="EB17" s="15">
        <f>+EA17/EA$3</f>
        <v>0</v>
      </c>
      <c r="EC17" s="24"/>
      <c r="ED17" s="25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/>
      <c r="EQ17" s="24"/>
      <c r="ER17" t="s">
        <v>62</v>
      </c>
      <c r="ES17" s="24"/>
      <c r="ET17" s="24">
        <f>SUM(EW17:FH17)</f>
        <v>0</v>
      </c>
      <c r="EU17" s="15">
        <f>+ET17/ET$3</f>
        <v>0</v>
      </c>
      <c r="EV17" s="24"/>
      <c r="EW17" s="25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K17" t="s">
        <v>62</v>
      </c>
      <c r="FL17" s="24"/>
      <c r="FM17" s="24">
        <f>SUM(FP17:GA17)</f>
        <v>0</v>
      </c>
      <c r="FN17" s="15">
        <f>+FM17/FM$3</f>
        <v>0</v>
      </c>
      <c r="FO17" s="24"/>
      <c r="FP17" s="25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t="s">
        <v>62</v>
      </c>
      <c r="GE17" s="24"/>
      <c r="GF17" s="24">
        <f>SUM(GI17:GT17)</f>
        <v>0</v>
      </c>
      <c r="GG17" s="15">
        <f>+GF17/GF$3</f>
        <v>0</v>
      </c>
      <c r="GH17" s="24"/>
      <c r="GI17" s="25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/>
      <c r="GV17" s="24"/>
      <c r="GW17" t="s">
        <v>62</v>
      </c>
      <c r="GX17" s="24"/>
      <c r="GY17" s="24">
        <f>SUM(HB17:HM17)</f>
        <v>0</v>
      </c>
      <c r="GZ17" s="15">
        <f>+GY17/GY$3</f>
        <v>0</v>
      </c>
      <c r="HA17" s="24"/>
      <c r="HB17" s="25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P17" t="s">
        <v>62</v>
      </c>
      <c r="HQ17" s="24"/>
      <c r="HR17" s="24">
        <f>SUM(HU17:IF17)</f>
        <v>0</v>
      </c>
      <c r="HS17" s="15">
        <f>+HR17/HR$3</f>
        <v>0</v>
      </c>
      <c r="HT17" s="24"/>
      <c r="HU17" s="25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t="s">
        <v>62</v>
      </c>
      <c r="IJ17" s="24"/>
      <c r="IK17" s="24">
        <f>SUM(IN17:IY17)</f>
        <v>0</v>
      </c>
      <c r="IL17" s="15">
        <f>+IK17/IK$3</f>
        <v>0</v>
      </c>
      <c r="IM17" s="24"/>
      <c r="IN17" s="25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/>
      <c r="JA17" s="24"/>
      <c r="JB17" t="s">
        <v>62</v>
      </c>
      <c r="JC17" s="24"/>
      <c r="JD17" s="24">
        <f>SUM(JG17:JR17)</f>
        <v>0</v>
      </c>
      <c r="JE17" s="15">
        <f>+JD17/JD$3</f>
        <v>0</v>
      </c>
      <c r="JF17" s="24"/>
      <c r="JG17" s="25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U17" t="s">
        <v>62</v>
      </c>
      <c r="JV17" s="24"/>
      <c r="JW17" s="24">
        <f>SUM(JZ17:KK17)</f>
        <v>0</v>
      </c>
      <c r="JX17" s="15">
        <f>+JW17/JW$3</f>
        <v>0</v>
      </c>
      <c r="JY17" s="24"/>
      <c r="JZ17" s="25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t="s">
        <v>62</v>
      </c>
      <c r="KO17" s="24"/>
      <c r="KP17" s="24">
        <f>SUM(KS17:LD17)</f>
        <v>0</v>
      </c>
      <c r="KQ17" s="15">
        <f>+KP17/KP$3</f>
        <v>0</v>
      </c>
      <c r="KR17" s="24"/>
      <c r="KS17" s="25"/>
      <c r="KT17" s="24"/>
      <c r="KU17" s="24"/>
      <c r="KV17" s="24"/>
      <c r="KW17" s="24"/>
      <c r="KX17" s="24"/>
      <c r="KY17" s="24"/>
      <c r="KZ17" s="24"/>
      <c r="LA17" s="24"/>
      <c r="LB17" s="24"/>
      <c r="LC17" s="24"/>
      <c r="LD17" s="24"/>
      <c r="LE17"/>
      <c r="LF17" s="24"/>
      <c r="LG17" t="s">
        <v>62</v>
      </c>
      <c r="LH17" s="24"/>
      <c r="LI17" s="24">
        <f>SUM(LL17:LW17)</f>
        <v>0</v>
      </c>
      <c r="LJ17" s="15">
        <f>+LI17/LI$3</f>
        <v>0</v>
      </c>
      <c r="LK17" s="24"/>
      <c r="LL17" s="25"/>
      <c r="LM17" s="24"/>
      <c r="LN17" s="24"/>
      <c r="LO17" s="24"/>
      <c r="LP17" s="24"/>
      <c r="LQ17" s="24"/>
      <c r="LR17" s="24"/>
      <c r="LS17" s="24"/>
      <c r="LT17" s="24"/>
      <c r="LU17" s="24"/>
      <c r="LV17" s="24"/>
      <c r="LW17" s="24"/>
      <c r="LZ17" t="s">
        <v>62</v>
      </c>
      <c r="MA17" s="24"/>
      <c r="MB17" s="24">
        <f>SUM(ME17:MP17)</f>
        <v>0</v>
      </c>
      <c r="MC17" s="15">
        <f>+MB17/MB$3</f>
        <v>0</v>
      </c>
      <c r="MD17" s="24"/>
      <c r="ME17" s="25"/>
      <c r="MF17" s="24"/>
      <c r="MG17" s="24"/>
      <c r="MH17" s="24"/>
      <c r="MI17" s="24"/>
      <c r="MJ17" s="24"/>
      <c r="MK17" s="24"/>
      <c r="ML17" s="24"/>
      <c r="MM17" s="24"/>
      <c r="MN17" s="24"/>
      <c r="MO17" s="24"/>
      <c r="MP17" s="24"/>
    </row>
    <row r="18" spans="1:354" s="2" customFormat="1" x14ac:dyDescent="0.2">
      <c r="A18" s="2" t="s">
        <v>64</v>
      </c>
      <c r="C18" s="25">
        <f>+E18+G18+I18+K18+M18+O18+Q18+S18+U18</f>
        <v>2322.3000000000002</v>
      </c>
      <c r="D18" s="15">
        <f t="shared" si="20"/>
        <v>7.2312060028071022E-3</v>
      </c>
      <c r="E18" s="25">
        <v>0</v>
      </c>
      <c r="F18" s="15">
        <f t="shared" si="21"/>
        <v>0</v>
      </c>
      <c r="G18" s="25">
        <v>0</v>
      </c>
      <c r="H18" s="15">
        <f t="shared" si="21"/>
        <v>0</v>
      </c>
      <c r="I18" s="25">
        <v>0</v>
      </c>
      <c r="J18" s="15">
        <f t="shared" si="4"/>
        <v>0</v>
      </c>
      <c r="K18" s="25">
        <v>0</v>
      </c>
      <c r="L18" s="15">
        <f t="shared" si="4"/>
        <v>0</v>
      </c>
      <c r="M18" s="25">
        <v>322</v>
      </c>
      <c r="N18" s="15">
        <f>+M18/$M$3</f>
        <v>8.8211927786757249E-3</v>
      </c>
      <c r="O18" s="25">
        <v>291.3</v>
      </c>
      <c r="P18" s="15">
        <f t="shared" si="5"/>
        <v>7.1247317219324587E-3</v>
      </c>
      <c r="Q18" s="25">
        <f>SUM(AZ18:BK18)</f>
        <v>449</v>
      </c>
      <c r="R18" s="15">
        <f>+Q18/$Q$3</f>
        <v>1.0843315301391036E-2</v>
      </c>
      <c r="S18" s="25">
        <f>SUM(BM18:BX18)</f>
        <v>846</v>
      </c>
      <c r="T18" s="15">
        <f t="shared" si="6"/>
        <v>2.043379546881793E-2</v>
      </c>
      <c r="U18" s="25">
        <f t="shared" si="22"/>
        <v>414</v>
      </c>
      <c r="V18" s="15">
        <f>+U18/U$3</f>
        <v>1.1169265634273997E-2</v>
      </c>
      <c r="W18" s="25">
        <f>SUM(CR18:DC18)</f>
        <v>0</v>
      </c>
      <c r="X18" s="15">
        <f>+W18/W$3</f>
        <v>0</v>
      </c>
      <c r="Y18" s="25">
        <f>+DH18</f>
        <v>0</v>
      </c>
      <c r="Z18" s="15">
        <f>+Y18/Y$3</f>
        <v>0</v>
      </c>
      <c r="AA18" s="25">
        <f>+EA18</f>
        <v>0</v>
      </c>
      <c r="AB18" s="15">
        <f>+AA18/AA$3</f>
        <v>0</v>
      </c>
      <c r="AC18" s="25">
        <f>+ET18</f>
        <v>0</v>
      </c>
      <c r="AD18" s="15">
        <f>+AC18/AC$3</f>
        <v>0</v>
      </c>
      <c r="AE18" s="25">
        <f>+FM18</f>
        <v>0</v>
      </c>
      <c r="AF18" s="15">
        <f>+AE18/AE$3</f>
        <v>0</v>
      </c>
      <c r="AG18" s="25">
        <f>+GF18</f>
        <v>0</v>
      </c>
      <c r="AH18" s="15">
        <f>+AG18/AG$3</f>
        <v>0</v>
      </c>
      <c r="AI18" s="25">
        <f>+GY18</f>
        <v>0</v>
      </c>
      <c r="AJ18" s="15">
        <f>+AI18/AI$3</f>
        <v>0</v>
      </c>
      <c r="AK18" s="25">
        <f>+HR18</f>
        <v>0</v>
      </c>
      <c r="AL18" s="15">
        <f>+AK18/AK$3</f>
        <v>0</v>
      </c>
      <c r="AM18" s="25">
        <f>+IK18</f>
        <v>0</v>
      </c>
      <c r="AN18" s="15">
        <f>+AM18/AM$3</f>
        <v>0</v>
      </c>
      <c r="AO18" s="25">
        <f>+JD18</f>
        <v>0</v>
      </c>
      <c r="AP18" s="15">
        <f>+AO18/AO$3</f>
        <v>0</v>
      </c>
      <c r="AQ18" s="25">
        <f>+JW18</f>
        <v>0</v>
      </c>
      <c r="AR18" s="15">
        <f>+AQ18/AQ$3</f>
        <v>0</v>
      </c>
      <c r="AS18" s="25">
        <f>+KP18</f>
        <v>0</v>
      </c>
      <c r="AT18" s="15">
        <f>+AS18/AS$3</f>
        <v>0</v>
      </c>
      <c r="AU18" s="25">
        <f>+LI18</f>
        <v>0</v>
      </c>
      <c r="AV18" s="15">
        <f>+AU18/AU$3</f>
        <v>0</v>
      </c>
      <c r="AW18" s="25">
        <f>+MB18</f>
        <v>0</v>
      </c>
      <c r="AX18" s="15">
        <f>+AW18/AW$3</f>
        <v>0</v>
      </c>
      <c r="AY18" s="24"/>
      <c r="AZ18" s="25">
        <v>0</v>
      </c>
      <c r="BA18" s="24">
        <v>0</v>
      </c>
      <c r="BB18" s="24">
        <v>0</v>
      </c>
      <c r="BC18" s="24">
        <v>129</v>
      </c>
      <c r="BD18" s="24">
        <v>2</v>
      </c>
      <c r="BE18" s="24">
        <v>32</v>
      </c>
      <c r="BF18" s="24">
        <v>23</v>
      </c>
      <c r="BG18" s="24">
        <v>4</v>
      </c>
      <c r="BH18" s="24">
        <v>16</v>
      </c>
      <c r="BI18" s="24">
        <v>0</v>
      </c>
      <c r="BJ18" s="24">
        <v>111</v>
      </c>
      <c r="BK18" s="24">
        <v>132</v>
      </c>
      <c r="BL18" s="24"/>
      <c r="BM18" s="25">
        <v>12</v>
      </c>
      <c r="BN18" s="24">
        <v>0</v>
      </c>
      <c r="BO18" s="24">
        <v>0</v>
      </c>
      <c r="BP18" s="24">
        <v>569</v>
      </c>
      <c r="BQ18" s="24">
        <f>13+12</f>
        <v>25</v>
      </c>
      <c r="BR18" s="24">
        <v>18</v>
      </c>
      <c r="BS18" s="24">
        <v>0</v>
      </c>
      <c r="BT18" s="24">
        <v>14</v>
      </c>
      <c r="BU18" s="24">
        <v>0</v>
      </c>
      <c r="BV18" s="24">
        <v>27</v>
      </c>
      <c r="BW18" s="24">
        <v>79</v>
      </c>
      <c r="BX18" s="24">
        <v>102</v>
      </c>
      <c r="BY18" s="25">
        <v>0</v>
      </c>
      <c r="BZ18" s="24">
        <v>13</v>
      </c>
      <c r="CA18" s="24">
        <v>70</v>
      </c>
      <c r="CB18" s="24">
        <v>0</v>
      </c>
      <c r="CC18" s="24">
        <f>5+14</f>
        <v>19</v>
      </c>
      <c r="CD18" s="24">
        <v>0</v>
      </c>
      <c r="CE18" s="24">
        <v>20</v>
      </c>
      <c r="CF18" s="24">
        <v>0</v>
      </c>
      <c r="CG18" s="24">
        <v>7</v>
      </c>
      <c r="CH18" s="24">
        <v>285</v>
      </c>
      <c r="CI18" s="24"/>
      <c r="CJ18" s="24"/>
      <c r="CK18" s="24"/>
      <c r="CL18" s="24">
        <v>285</v>
      </c>
      <c r="CM18" t="s">
        <v>64</v>
      </c>
      <c r="CN18" s="24"/>
      <c r="CO18" s="24">
        <f>SUM(CR18:DC18)</f>
        <v>0</v>
      </c>
      <c r="CP18" s="15">
        <f>+CO18/CO$3</f>
        <v>0</v>
      </c>
      <c r="CQ18" s="24"/>
      <c r="CR18" s="25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t="s">
        <v>64</v>
      </c>
      <c r="DG18" s="24"/>
      <c r="DH18" s="24">
        <f>SUM(DK18:DV18)</f>
        <v>0</v>
      </c>
      <c r="DI18" s="15">
        <f>+DH18/DH$3</f>
        <v>0</v>
      </c>
      <c r="DJ18" s="24"/>
      <c r="DK18" s="25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t="s">
        <v>64</v>
      </c>
      <c r="DZ18" s="24"/>
      <c r="EA18" s="24">
        <f>SUM(ED18:EO18)</f>
        <v>0</v>
      </c>
      <c r="EB18" s="15">
        <f>+EA18/EA$3</f>
        <v>0</v>
      </c>
      <c r="EC18" s="24"/>
      <c r="ED18" s="25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/>
      <c r="EQ18" s="24"/>
      <c r="ER18" t="s">
        <v>64</v>
      </c>
      <c r="ES18" s="24"/>
      <c r="ET18" s="24">
        <f>SUM(EW18:FH18)</f>
        <v>0</v>
      </c>
      <c r="EU18" s="15">
        <f>+ET18/ET$3</f>
        <v>0</v>
      </c>
      <c r="EV18" s="24"/>
      <c r="EW18" s="25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K18" t="s">
        <v>64</v>
      </c>
      <c r="FL18" s="24"/>
      <c r="FM18" s="24">
        <f>SUM(FP18:GA18)</f>
        <v>0</v>
      </c>
      <c r="FN18" s="15">
        <f>+FM18/FM$3</f>
        <v>0</v>
      </c>
      <c r="FO18" s="24"/>
      <c r="FP18" s="25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t="s">
        <v>64</v>
      </c>
      <c r="GE18" s="24"/>
      <c r="GF18" s="24">
        <f>SUM(GI18:GT18)</f>
        <v>0</v>
      </c>
      <c r="GG18" s="15">
        <f>+GF18/GF$3</f>
        <v>0</v>
      </c>
      <c r="GH18" s="24"/>
      <c r="GI18" s="25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/>
      <c r="GV18" s="24"/>
      <c r="GW18" t="s">
        <v>64</v>
      </c>
      <c r="GX18" s="24"/>
      <c r="GY18" s="24">
        <f>SUM(HB18:HM18)</f>
        <v>0</v>
      </c>
      <c r="GZ18" s="15">
        <f>+GY18/GY$3</f>
        <v>0</v>
      </c>
      <c r="HA18" s="24"/>
      <c r="HB18" s="25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P18" t="s">
        <v>64</v>
      </c>
      <c r="HQ18" s="24"/>
      <c r="HR18" s="24">
        <f>SUM(HU18:IF18)</f>
        <v>0</v>
      </c>
      <c r="HS18" s="15">
        <f>+HR18/HR$3</f>
        <v>0</v>
      </c>
      <c r="HT18" s="24"/>
      <c r="HU18" s="25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t="s">
        <v>64</v>
      </c>
      <c r="IJ18" s="24"/>
      <c r="IK18" s="24">
        <f>SUM(IN18:IY18)</f>
        <v>0</v>
      </c>
      <c r="IL18" s="15">
        <f>+IK18/IK$3</f>
        <v>0</v>
      </c>
      <c r="IM18" s="24"/>
      <c r="IN18" s="25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/>
      <c r="JA18" s="24"/>
      <c r="JB18" t="s">
        <v>64</v>
      </c>
      <c r="JC18" s="24"/>
      <c r="JD18" s="24">
        <f>SUM(JG18:JR18)</f>
        <v>0</v>
      </c>
      <c r="JE18" s="15">
        <f>+JD18/JD$3</f>
        <v>0</v>
      </c>
      <c r="JF18" s="24"/>
      <c r="JG18" s="25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U18" t="s">
        <v>64</v>
      </c>
      <c r="JV18" s="24"/>
      <c r="JW18" s="24">
        <f>SUM(JZ18:KK18)</f>
        <v>0</v>
      </c>
      <c r="JX18" s="15">
        <f>+JW18/JW$3</f>
        <v>0</v>
      </c>
      <c r="JY18" s="24"/>
      <c r="JZ18" s="25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t="s">
        <v>64</v>
      </c>
      <c r="KO18" s="24"/>
      <c r="KP18" s="24">
        <f>SUM(KS18:LD18)</f>
        <v>0</v>
      </c>
      <c r="KQ18" s="15">
        <f>+KP18/KP$3</f>
        <v>0</v>
      </c>
      <c r="KR18" s="24"/>
      <c r="KS18" s="25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/>
      <c r="LF18" s="24"/>
      <c r="LG18" t="s">
        <v>64</v>
      </c>
      <c r="LH18" s="24"/>
      <c r="LI18" s="24">
        <f>SUM(LL18:LW18)</f>
        <v>0</v>
      </c>
      <c r="LJ18" s="15">
        <f>+LI18/LI$3</f>
        <v>0</v>
      </c>
      <c r="LK18" s="24"/>
      <c r="LL18" s="25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Z18" t="s">
        <v>64</v>
      </c>
      <c r="MA18" s="24"/>
      <c r="MB18" s="24">
        <f>SUM(ME18:MP18)</f>
        <v>0</v>
      </c>
      <c r="MC18" s="15">
        <f>+MB18/MB$3</f>
        <v>0</v>
      </c>
      <c r="MD18" s="24"/>
      <c r="ME18" s="25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</row>
    <row r="19" spans="1:354" s="2" customFormat="1" x14ac:dyDescent="0.2">
      <c r="A19" s="2" t="s">
        <v>65</v>
      </c>
      <c r="C19" s="25">
        <f t="shared" si="19"/>
        <v>1217.49</v>
      </c>
      <c r="D19" s="15">
        <f t="shared" si="20"/>
        <v>3.7910351790714455E-3</v>
      </c>
      <c r="E19" s="25">
        <v>0</v>
      </c>
      <c r="F19" s="15">
        <f t="shared" si="21"/>
        <v>0</v>
      </c>
      <c r="G19" s="25">
        <v>82</v>
      </c>
      <c r="H19" s="15">
        <f t="shared" si="21"/>
        <v>2.5111009033838617E-3</v>
      </c>
      <c r="I19" s="25">
        <v>0</v>
      </c>
      <c r="J19" s="15">
        <f t="shared" si="4"/>
        <v>0</v>
      </c>
      <c r="K19" s="25">
        <v>0</v>
      </c>
      <c r="L19" s="15">
        <f t="shared" si="4"/>
        <v>0</v>
      </c>
      <c r="M19" s="25">
        <v>776</v>
      </c>
      <c r="N19" s="15">
        <f>+M19/$M$3</f>
        <v>2.1258526696435909E-2</v>
      </c>
      <c r="O19" s="25">
        <v>150.49</v>
      </c>
      <c r="P19" s="15">
        <f t="shared" si="5"/>
        <v>3.6807445136753029E-3</v>
      </c>
      <c r="Q19" s="25">
        <f>SUM(AZ19:BK19)</f>
        <v>12</v>
      </c>
      <c r="R19" s="15">
        <f>+Q19/$Q$3</f>
        <v>2.8979907264296752E-4</v>
      </c>
      <c r="S19" s="25">
        <f>SUM(BM19:BX19)</f>
        <v>0</v>
      </c>
      <c r="T19" s="15">
        <f t="shared" si="6"/>
        <v>0</v>
      </c>
      <c r="U19" s="25">
        <f t="shared" si="22"/>
        <v>197</v>
      </c>
      <c r="V19" s="15">
        <f>+U19/U$3</f>
        <v>5.3148437921545352E-3</v>
      </c>
      <c r="W19" s="25">
        <f>SUM(CR19:DC19)</f>
        <v>0</v>
      </c>
      <c r="X19" s="15">
        <f>+W19/W$3</f>
        <v>0</v>
      </c>
      <c r="Y19" s="25">
        <f>+DH19</f>
        <v>0</v>
      </c>
      <c r="Z19" s="15">
        <f>+Y19/Y$3</f>
        <v>0</v>
      </c>
      <c r="AA19" s="25">
        <f>+EA19</f>
        <v>0</v>
      </c>
      <c r="AB19" s="15">
        <f>+AA19/AA$3</f>
        <v>0</v>
      </c>
      <c r="AC19" s="25">
        <f>+ET19</f>
        <v>0</v>
      </c>
      <c r="AD19" s="15">
        <f>+AC19/AC$3</f>
        <v>0</v>
      </c>
      <c r="AE19" s="25">
        <f>+FM19</f>
        <v>0</v>
      </c>
      <c r="AF19" s="15">
        <f>+AE19/AE$3</f>
        <v>0</v>
      </c>
      <c r="AG19" s="25">
        <f>+GF19</f>
        <v>0</v>
      </c>
      <c r="AH19" s="15">
        <f>+AG19/AG$3</f>
        <v>0</v>
      </c>
      <c r="AI19" s="25">
        <f>+GY19</f>
        <v>0</v>
      </c>
      <c r="AJ19" s="15">
        <f>+AI19/AI$3</f>
        <v>0</v>
      </c>
      <c r="AK19" s="25">
        <f>+HR19</f>
        <v>0</v>
      </c>
      <c r="AL19" s="15">
        <f>+AK19/AK$3</f>
        <v>0</v>
      </c>
      <c r="AM19" s="25">
        <f>+IK19</f>
        <v>0</v>
      </c>
      <c r="AN19" s="15">
        <f>+AM19/AM$3</f>
        <v>0</v>
      </c>
      <c r="AO19" s="25">
        <f>+JD19</f>
        <v>0</v>
      </c>
      <c r="AP19" s="15">
        <f>+AO19/AO$3</f>
        <v>0</v>
      </c>
      <c r="AQ19" s="25">
        <f>+JW19</f>
        <v>0</v>
      </c>
      <c r="AR19" s="15">
        <f>+AQ19/AQ$3</f>
        <v>0</v>
      </c>
      <c r="AS19" s="25">
        <f>+KP19</f>
        <v>0</v>
      </c>
      <c r="AT19" s="15">
        <f>+AS19/AS$3</f>
        <v>0</v>
      </c>
      <c r="AU19" s="25">
        <f>+LI19</f>
        <v>0</v>
      </c>
      <c r="AV19" s="15">
        <f>+AU19/AU$3</f>
        <v>0</v>
      </c>
      <c r="AW19" s="25">
        <f>+MB19</f>
        <v>0</v>
      </c>
      <c r="AX19" s="15">
        <f>+AW19/AW$3</f>
        <v>0</v>
      </c>
      <c r="AY19" s="24"/>
      <c r="AZ19" s="25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12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/>
      <c r="BM19" s="25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0</v>
      </c>
      <c r="BV19" s="24">
        <v>0</v>
      </c>
      <c r="BW19" s="24">
        <v>0</v>
      </c>
      <c r="BX19" s="24">
        <v>0</v>
      </c>
      <c r="BY19" s="25">
        <v>0</v>
      </c>
      <c r="BZ19" s="24">
        <v>0</v>
      </c>
      <c r="CA19" s="24">
        <v>0</v>
      </c>
      <c r="CB19" s="24">
        <v>0</v>
      </c>
      <c r="CC19" s="24">
        <v>140</v>
      </c>
      <c r="CD19" s="24">
        <v>0</v>
      </c>
      <c r="CE19" s="24">
        <v>0</v>
      </c>
      <c r="CF19" s="24">
        <v>0</v>
      </c>
      <c r="CG19" s="24">
        <v>0</v>
      </c>
      <c r="CH19" s="24">
        <v>57</v>
      </c>
      <c r="CI19" s="24">
        <v>0</v>
      </c>
      <c r="CJ19" s="24">
        <v>0</v>
      </c>
      <c r="CK19" s="24"/>
      <c r="CL19" s="24">
        <v>57</v>
      </c>
      <c r="CM19" t="s">
        <v>65</v>
      </c>
      <c r="CN19" s="24"/>
      <c r="CO19" s="24">
        <f>SUM(CR19:DC19)</f>
        <v>0</v>
      </c>
      <c r="CP19" s="15">
        <f>+CO19/CO$3</f>
        <v>0</v>
      </c>
      <c r="CQ19" s="24"/>
      <c r="CR19" s="25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t="s">
        <v>65</v>
      </c>
      <c r="DG19" s="24"/>
      <c r="DH19" s="24">
        <f>SUM(DK19:DV19)</f>
        <v>0</v>
      </c>
      <c r="DI19" s="15">
        <f>+DH19/DH$3</f>
        <v>0</v>
      </c>
      <c r="DJ19" s="24"/>
      <c r="DK19" s="25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t="s">
        <v>65</v>
      </c>
      <c r="DZ19" s="24"/>
      <c r="EA19" s="24">
        <f>SUM(ED19:EO19)</f>
        <v>0</v>
      </c>
      <c r="EB19" s="15">
        <f>+EA19/EA$3</f>
        <v>0</v>
      </c>
      <c r="EC19" s="24"/>
      <c r="ED19" s="25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/>
      <c r="EQ19" s="24"/>
      <c r="ER19" t="s">
        <v>65</v>
      </c>
      <c r="ES19" s="24"/>
      <c r="ET19" s="24">
        <f>SUM(EW19:FH19)</f>
        <v>0</v>
      </c>
      <c r="EU19" s="15">
        <f>+ET19/ET$3</f>
        <v>0</v>
      </c>
      <c r="EV19" s="24"/>
      <c r="EW19" s="25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K19" t="s">
        <v>65</v>
      </c>
      <c r="FL19" s="24"/>
      <c r="FM19" s="24">
        <f>SUM(FP19:GA19)</f>
        <v>0</v>
      </c>
      <c r="FN19" s="15">
        <f>+FM19/FM$3</f>
        <v>0</v>
      </c>
      <c r="FO19" s="24"/>
      <c r="FP19" s="25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t="s">
        <v>65</v>
      </c>
      <c r="GE19" s="24"/>
      <c r="GF19" s="24">
        <f>SUM(GI19:GT19)</f>
        <v>0</v>
      </c>
      <c r="GG19" s="15">
        <f>+GF19/GF$3</f>
        <v>0</v>
      </c>
      <c r="GH19" s="24"/>
      <c r="GI19" s="25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/>
      <c r="GV19" s="24"/>
      <c r="GW19" t="s">
        <v>65</v>
      </c>
      <c r="GX19" s="24"/>
      <c r="GY19" s="24">
        <f>SUM(HB19:HM19)</f>
        <v>0</v>
      </c>
      <c r="GZ19" s="15">
        <f>+GY19/GY$3</f>
        <v>0</v>
      </c>
      <c r="HA19" s="24"/>
      <c r="HB19" s="25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P19" t="s">
        <v>65</v>
      </c>
      <c r="HQ19" s="24"/>
      <c r="HR19" s="24">
        <f>SUM(HU19:IF19)</f>
        <v>0</v>
      </c>
      <c r="HS19" s="15">
        <f>+HR19/HR$3</f>
        <v>0</v>
      </c>
      <c r="HT19" s="24"/>
      <c r="HU19" s="25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t="s">
        <v>65</v>
      </c>
      <c r="IJ19" s="24"/>
      <c r="IK19" s="24">
        <f>SUM(IN19:IY19)</f>
        <v>0</v>
      </c>
      <c r="IL19" s="15">
        <f>+IK19/IK$3</f>
        <v>0</v>
      </c>
      <c r="IM19" s="24"/>
      <c r="IN19" s="25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/>
      <c r="JA19" s="24"/>
      <c r="JB19" t="s">
        <v>65</v>
      </c>
      <c r="JC19" s="24"/>
      <c r="JD19" s="24">
        <f>SUM(JG19:JR19)</f>
        <v>0</v>
      </c>
      <c r="JE19" s="15">
        <f>+JD19/JD$3</f>
        <v>0</v>
      </c>
      <c r="JF19" s="24"/>
      <c r="JG19" s="25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U19" t="s">
        <v>65</v>
      </c>
      <c r="JV19" s="24"/>
      <c r="JW19" s="24">
        <f>SUM(JZ19:KK19)</f>
        <v>0</v>
      </c>
      <c r="JX19" s="15">
        <f>+JW19/JW$3</f>
        <v>0</v>
      </c>
      <c r="JY19" s="24"/>
      <c r="JZ19" s="25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t="s">
        <v>65</v>
      </c>
      <c r="KO19" s="24"/>
      <c r="KP19" s="24">
        <f>SUM(KS19:LD19)</f>
        <v>0</v>
      </c>
      <c r="KQ19" s="15">
        <f>+KP19/KP$3</f>
        <v>0</v>
      </c>
      <c r="KR19" s="24"/>
      <c r="KS19" s="25"/>
      <c r="KT19" s="24"/>
      <c r="KU19" s="24"/>
      <c r="KV19" s="24"/>
      <c r="KW19" s="24"/>
      <c r="KX19" s="24"/>
      <c r="KY19" s="24"/>
      <c r="KZ19" s="24"/>
      <c r="LA19" s="24"/>
      <c r="LB19" s="24"/>
      <c r="LC19" s="24"/>
      <c r="LD19" s="24"/>
      <c r="LE19"/>
      <c r="LF19" s="24"/>
      <c r="LG19" t="s">
        <v>65</v>
      </c>
      <c r="LH19" s="24"/>
      <c r="LI19" s="24">
        <f>SUM(LL19:LW19)</f>
        <v>0</v>
      </c>
      <c r="LJ19" s="15">
        <f>+LI19/LI$3</f>
        <v>0</v>
      </c>
      <c r="LK19" s="24"/>
      <c r="LL19" s="25"/>
      <c r="LM19" s="24"/>
      <c r="LN19" s="24"/>
      <c r="LO19" s="24"/>
      <c r="LP19" s="24"/>
      <c r="LQ19" s="24"/>
      <c r="LR19" s="24"/>
      <c r="LS19" s="24"/>
      <c r="LT19" s="24"/>
      <c r="LU19" s="24"/>
      <c r="LV19" s="24"/>
      <c r="LW19" s="24"/>
      <c r="LZ19" t="s">
        <v>65</v>
      </c>
      <c r="MA19" s="24"/>
      <c r="MB19" s="24">
        <f>SUM(ME19:MP19)</f>
        <v>0</v>
      </c>
      <c r="MC19" s="15">
        <f>+MB19/MB$3</f>
        <v>0</v>
      </c>
      <c r="MD19" s="24"/>
      <c r="ME19" s="25"/>
      <c r="MF19" s="24"/>
      <c r="MG19" s="24"/>
      <c r="MH19" s="24"/>
      <c r="MI19" s="24"/>
      <c r="MJ19" s="24"/>
      <c r="MK19" s="24"/>
      <c r="ML19" s="24"/>
      <c r="MM19" s="24"/>
      <c r="MN19" s="24"/>
      <c r="MO19" s="24"/>
      <c r="MP19" s="24"/>
    </row>
    <row r="20" spans="1:354" s="2" customFormat="1" x14ac:dyDescent="0.2">
      <c r="A20" s="2" t="s">
        <v>66</v>
      </c>
      <c r="C20" s="28">
        <f t="shared" si="19"/>
        <v>14776.3</v>
      </c>
      <c r="D20" s="17">
        <f t="shared" si="20"/>
        <v>4.6010622770218564E-2</v>
      </c>
      <c r="E20" s="28">
        <v>0</v>
      </c>
      <c r="F20" s="17">
        <f t="shared" si="21"/>
        <v>0</v>
      </c>
      <c r="G20" s="28">
        <v>0</v>
      </c>
      <c r="H20" s="17">
        <f t="shared" si="21"/>
        <v>0</v>
      </c>
      <c r="I20" s="28">
        <v>0</v>
      </c>
      <c r="J20" s="17">
        <f t="shared" si="4"/>
        <v>0</v>
      </c>
      <c r="K20" s="28">
        <v>8349</v>
      </c>
      <c r="L20" s="17">
        <f t="shared" si="4"/>
        <v>0.22607023909452764</v>
      </c>
      <c r="M20" s="28">
        <v>2438</v>
      </c>
      <c r="N20" s="17">
        <f>+M20/$M$3</f>
        <v>6.6789031038544777E-2</v>
      </c>
      <c r="O20" s="28">
        <v>2677.3</v>
      </c>
      <c r="P20" s="17">
        <f t="shared" si="5"/>
        <v>6.5482472499587274E-2</v>
      </c>
      <c r="Q20" s="27">
        <f>SUM(AZ20:BK20)</f>
        <v>0</v>
      </c>
      <c r="R20" s="17">
        <f>+Q20/$Q$3</f>
        <v>0</v>
      </c>
      <c r="S20" s="27">
        <f>SUM(BM20:BX20)</f>
        <v>1312</v>
      </c>
      <c r="T20" s="17">
        <f t="shared" si="6"/>
        <v>3.1689290372445778E-2</v>
      </c>
      <c r="U20" s="27">
        <f t="shared" si="22"/>
        <v>0</v>
      </c>
      <c r="V20" s="17">
        <f>+U20/U$3</f>
        <v>0</v>
      </c>
      <c r="W20" s="27">
        <f>SUM(CR20:DC20)</f>
        <v>0</v>
      </c>
      <c r="X20" s="17">
        <f>+W20/W$3</f>
        <v>0</v>
      </c>
      <c r="Y20" s="27">
        <f>+DH20</f>
        <v>0</v>
      </c>
      <c r="Z20" s="17">
        <f>+Y20/Y$3</f>
        <v>0</v>
      </c>
      <c r="AA20" s="27">
        <f>+EA20</f>
        <v>0</v>
      </c>
      <c r="AB20" s="17">
        <f>+AA20/AA$3</f>
        <v>0</v>
      </c>
      <c r="AC20" s="27">
        <f>+ET20</f>
        <v>0</v>
      </c>
      <c r="AD20" s="17">
        <f>+AC20/AC$3</f>
        <v>0</v>
      </c>
      <c r="AE20" s="27">
        <f>+FM20</f>
        <v>0</v>
      </c>
      <c r="AF20" s="17">
        <f>+AE20/AE$3</f>
        <v>0</v>
      </c>
      <c r="AG20" s="27">
        <f>+GF20</f>
        <v>0</v>
      </c>
      <c r="AH20" s="17">
        <f>+AG20/AG$3</f>
        <v>0</v>
      </c>
      <c r="AI20" s="27">
        <f>+GY20</f>
        <v>0</v>
      </c>
      <c r="AJ20" s="17">
        <f>+AI20/AI$3</f>
        <v>0</v>
      </c>
      <c r="AK20" s="27">
        <f>+HR20</f>
        <v>0</v>
      </c>
      <c r="AL20" s="17">
        <f>+AK20/AK$3</f>
        <v>0</v>
      </c>
      <c r="AM20" s="27">
        <f>+IK20</f>
        <v>0</v>
      </c>
      <c r="AN20" s="17">
        <f>+AM20/AM$3</f>
        <v>0</v>
      </c>
      <c r="AO20" s="27">
        <f>+JD20</f>
        <v>0</v>
      </c>
      <c r="AP20" s="17">
        <f>+AO20/AO$3</f>
        <v>0</v>
      </c>
      <c r="AQ20" s="27">
        <f>+JW20</f>
        <v>0</v>
      </c>
      <c r="AR20" s="17">
        <f>+AQ20/AQ$3</f>
        <v>0</v>
      </c>
      <c r="AS20" s="27">
        <f>+KP20</f>
        <v>0</v>
      </c>
      <c r="AT20" s="17">
        <f>+AS20/AS$3</f>
        <v>0</v>
      </c>
      <c r="AU20" s="27">
        <f>+LI20</f>
        <v>0</v>
      </c>
      <c r="AV20" s="17">
        <f>+AU20/AU$3</f>
        <v>0</v>
      </c>
      <c r="AW20" s="27">
        <f>+MB20</f>
        <v>0</v>
      </c>
      <c r="AX20" s="17">
        <f>+AW20/AW$3</f>
        <v>0</v>
      </c>
      <c r="AY20" s="30"/>
      <c r="AZ20" s="27">
        <v>0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/>
      <c r="BM20" s="27">
        <v>0</v>
      </c>
      <c r="BN20" s="30">
        <v>1312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27">
        <v>0</v>
      </c>
      <c r="BZ20" s="30">
        <v>0</v>
      </c>
      <c r="CA20" s="30">
        <v>0</v>
      </c>
      <c r="CB20" s="30">
        <v>0</v>
      </c>
      <c r="CC20" s="30">
        <v>0</v>
      </c>
      <c r="CD20" s="30">
        <v>0</v>
      </c>
      <c r="CE20" s="30">
        <v>0</v>
      </c>
      <c r="CF20" s="30">
        <v>0</v>
      </c>
      <c r="CG20" s="30">
        <v>0</v>
      </c>
      <c r="CH20" s="30">
        <v>0</v>
      </c>
      <c r="CI20" s="30">
        <v>0</v>
      </c>
      <c r="CJ20" s="30">
        <v>0</v>
      </c>
      <c r="CK20" s="30"/>
      <c r="CL20" s="30">
        <v>0</v>
      </c>
      <c r="CM20" t="s">
        <v>66</v>
      </c>
      <c r="CN20" s="24"/>
      <c r="CO20" s="31">
        <f>SUM(CR20:DC20)</f>
        <v>0</v>
      </c>
      <c r="CP20" s="17">
        <f>+CO20/CO$3</f>
        <v>0</v>
      </c>
      <c r="CQ20" s="30"/>
      <c r="CR20" s="27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t="s">
        <v>66</v>
      </c>
      <c r="DG20" s="24"/>
      <c r="DH20" s="31">
        <f>SUM(DK20:DV20)</f>
        <v>0</v>
      </c>
      <c r="DI20" s="17">
        <f>+DH20/DH$3</f>
        <v>0</v>
      </c>
      <c r="DJ20" s="30"/>
      <c r="DK20" s="27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t="s">
        <v>66</v>
      </c>
      <c r="DZ20" s="24"/>
      <c r="EA20" s="31">
        <f>SUM(ED20:EO20)</f>
        <v>0</v>
      </c>
      <c r="EB20" s="17">
        <f>+EA20/EA$3</f>
        <v>0</v>
      </c>
      <c r="EC20" s="30"/>
      <c r="ED20" s="27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/>
      <c r="EQ20" s="24"/>
      <c r="ER20" t="s">
        <v>66</v>
      </c>
      <c r="ES20" s="24"/>
      <c r="ET20" s="31">
        <f>SUM(EW20:FH20)</f>
        <v>0</v>
      </c>
      <c r="EU20" s="17">
        <f>+ET20/ET$3</f>
        <v>0</v>
      </c>
      <c r="EV20" s="30"/>
      <c r="EW20" s="27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K20" t="s">
        <v>66</v>
      </c>
      <c r="FL20" s="24"/>
      <c r="FM20" s="31">
        <f>SUM(FP20:GA20)</f>
        <v>0</v>
      </c>
      <c r="FN20" s="17">
        <f>+FM20/FM$3</f>
        <v>0</v>
      </c>
      <c r="FO20" s="30"/>
      <c r="FP20" s="27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t="s">
        <v>66</v>
      </c>
      <c r="GE20" s="24"/>
      <c r="GF20" s="31">
        <f>SUM(GI20:GT20)</f>
        <v>0</v>
      </c>
      <c r="GG20" s="17">
        <f>+GF20/GF$3</f>
        <v>0</v>
      </c>
      <c r="GH20" s="30"/>
      <c r="GI20" s="27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/>
      <c r="GV20" s="24"/>
      <c r="GW20" t="s">
        <v>66</v>
      </c>
      <c r="GX20" s="24"/>
      <c r="GY20" s="31">
        <f>SUM(HB20:HM20)</f>
        <v>0</v>
      </c>
      <c r="GZ20" s="17">
        <f>+GY20/GY$3</f>
        <v>0</v>
      </c>
      <c r="HA20" s="30"/>
      <c r="HB20" s="27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P20" t="s">
        <v>66</v>
      </c>
      <c r="HQ20" s="24"/>
      <c r="HR20" s="31">
        <f>SUM(HU20:IF20)</f>
        <v>0</v>
      </c>
      <c r="HS20" s="17">
        <f>+HR20/HR$3</f>
        <v>0</v>
      </c>
      <c r="HT20" s="30"/>
      <c r="HU20" s="27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t="s">
        <v>66</v>
      </c>
      <c r="IJ20" s="24"/>
      <c r="IK20" s="31">
        <f>SUM(IN20:IY20)</f>
        <v>0</v>
      </c>
      <c r="IL20" s="17">
        <f>+IK20/IK$3</f>
        <v>0</v>
      </c>
      <c r="IM20" s="30"/>
      <c r="IN20" s="27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/>
      <c r="JA20" s="24"/>
      <c r="JB20" t="s">
        <v>66</v>
      </c>
      <c r="JC20" s="24"/>
      <c r="JD20" s="31">
        <f>SUM(JG20:JR20)</f>
        <v>0</v>
      </c>
      <c r="JE20" s="17">
        <f>+JD20/JD$3</f>
        <v>0</v>
      </c>
      <c r="JF20" s="30"/>
      <c r="JG20" s="27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U20" t="s">
        <v>66</v>
      </c>
      <c r="JV20" s="24"/>
      <c r="JW20" s="31">
        <f>SUM(JZ20:KK20)</f>
        <v>0</v>
      </c>
      <c r="JX20" s="17">
        <f>+JW20/JW$3</f>
        <v>0</v>
      </c>
      <c r="JY20" s="30"/>
      <c r="JZ20" s="27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t="s">
        <v>66</v>
      </c>
      <c r="KO20" s="24"/>
      <c r="KP20" s="31">
        <f>SUM(KS20:LD20)</f>
        <v>0</v>
      </c>
      <c r="KQ20" s="17">
        <f>+KP20/KP$3</f>
        <v>0</v>
      </c>
      <c r="KR20" s="30"/>
      <c r="KS20" s="27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/>
      <c r="LF20" s="24"/>
      <c r="LG20" t="s">
        <v>66</v>
      </c>
      <c r="LH20" s="24"/>
      <c r="LI20" s="31">
        <f>SUM(LL20:LW20)</f>
        <v>0</v>
      </c>
      <c r="LJ20" s="17">
        <f>+LI20/LI$3</f>
        <v>0</v>
      </c>
      <c r="LK20" s="30"/>
      <c r="LL20" s="27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Z20" t="s">
        <v>66</v>
      </c>
      <c r="MA20" s="24"/>
      <c r="MB20" s="31">
        <f>SUM(ME20:MP20)</f>
        <v>0</v>
      </c>
      <c r="MC20" s="17">
        <f>+MB20/MB$3</f>
        <v>0</v>
      </c>
      <c r="MD20" s="30"/>
      <c r="ME20" s="27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</row>
    <row r="21" spans="1:354" s="2" customFormat="1" x14ac:dyDescent="0.2">
      <c r="C21" s="26">
        <f>SUM(C15:C20)</f>
        <v>30020.190000000002</v>
      </c>
      <c r="D21" s="16">
        <f t="shared" si="20"/>
        <v>9.3477232973091226E-2</v>
      </c>
      <c r="E21" s="26">
        <f>SUM(E15:E20)</f>
        <v>104</v>
      </c>
      <c r="F21" s="16">
        <f t="shared" si="21"/>
        <v>3.9834533476329091E-3</v>
      </c>
      <c r="G21" s="26">
        <f>SUM(G15:G20)</f>
        <v>227</v>
      </c>
      <c r="H21" s="16">
        <f t="shared" si="21"/>
        <v>6.9514622569284952E-3</v>
      </c>
      <c r="I21" s="26">
        <f>SUM(I15:I20)</f>
        <v>658</v>
      </c>
      <c r="J21" s="16">
        <f t="shared" si="4"/>
        <v>2.3340782519243729E-2</v>
      </c>
      <c r="K21" s="26">
        <f>SUM(K15:K20)</f>
        <v>8606</v>
      </c>
      <c r="L21" s="16">
        <f t="shared" si="4"/>
        <v>0.23302916249221522</v>
      </c>
      <c r="M21" s="26">
        <f>SUM(M15:M20)</f>
        <v>4546</v>
      </c>
      <c r="N21" s="16">
        <f>+M21/$M$3</f>
        <v>0.1245377092293784</v>
      </c>
      <c r="O21" s="26">
        <f t="shared" ref="O21:BJ21" si="23">SUM(O15:O20)</f>
        <v>3990.1900000000005</v>
      </c>
      <c r="P21" s="16">
        <f t="shared" si="5"/>
        <v>9.7593660382896255E-2</v>
      </c>
      <c r="Q21" s="26">
        <f>SUM(Q15:Q20)</f>
        <v>2239</v>
      </c>
      <c r="R21" s="16">
        <f>+Q21/$Q$3</f>
        <v>5.4071676970633691E-2</v>
      </c>
      <c r="S21" s="26">
        <f t="shared" ref="S21:U21" si="24">SUM(S15:S20)</f>
        <v>6313</v>
      </c>
      <c r="T21" s="16">
        <f t="shared" si="6"/>
        <v>0.15248055649485531</v>
      </c>
      <c r="U21" s="26">
        <f t="shared" si="24"/>
        <v>3337</v>
      </c>
      <c r="V21" s="16">
        <f>+U21/U$3</f>
        <v>9.0028597636648139E-2</v>
      </c>
      <c r="W21" s="26">
        <f>SUM(W15:W20)</f>
        <v>0</v>
      </c>
      <c r="X21" s="16">
        <f>+W21/W$3</f>
        <v>0</v>
      </c>
      <c r="Y21" s="26">
        <f>SUM(Y15:Y20)</f>
        <v>0</v>
      </c>
      <c r="Z21" s="16">
        <f>+Y21/Y$3</f>
        <v>0</v>
      </c>
      <c r="AA21" s="26">
        <f>SUM(AA15:AA20)</f>
        <v>0</v>
      </c>
      <c r="AB21" s="16">
        <f>+AA21/AA$3</f>
        <v>0</v>
      </c>
      <c r="AC21" s="26">
        <f>SUM(AC15:AC20)</f>
        <v>0</v>
      </c>
      <c r="AD21" s="16">
        <f>+AC21/AC$3</f>
        <v>0</v>
      </c>
      <c r="AE21" s="26">
        <f>SUM(AE15:AE20)</f>
        <v>0</v>
      </c>
      <c r="AF21" s="16">
        <f>+AE21/AE$3</f>
        <v>0</v>
      </c>
      <c r="AG21" s="26">
        <f>SUM(AG15:AG20)</f>
        <v>0</v>
      </c>
      <c r="AH21" s="16">
        <f>+AG21/AG$3</f>
        <v>0</v>
      </c>
      <c r="AI21" s="26">
        <f>SUM(AI15:AI20)</f>
        <v>0</v>
      </c>
      <c r="AJ21" s="16">
        <f>+AI21/AI$3</f>
        <v>0</v>
      </c>
      <c r="AK21" s="26">
        <f>SUM(AK15:AK20)</f>
        <v>0</v>
      </c>
      <c r="AL21" s="16">
        <f>+AK21/AK$3</f>
        <v>0</v>
      </c>
      <c r="AM21" s="26">
        <f>SUM(AM15:AM20)</f>
        <v>0</v>
      </c>
      <c r="AN21" s="16">
        <f>+AM21/AM$3</f>
        <v>0</v>
      </c>
      <c r="AO21" s="26">
        <f>SUM(AO15:AO20)</f>
        <v>0</v>
      </c>
      <c r="AP21" s="16">
        <f>+AO21/AO$3</f>
        <v>0</v>
      </c>
      <c r="AQ21" s="26">
        <f>SUM(AQ15:AQ20)</f>
        <v>0</v>
      </c>
      <c r="AR21" s="16">
        <f>+AQ21/AQ$3</f>
        <v>0</v>
      </c>
      <c r="AS21" s="26">
        <f>SUM(AS15:AS20)</f>
        <v>0</v>
      </c>
      <c r="AT21" s="16">
        <f>+AS21/AS$3</f>
        <v>0</v>
      </c>
      <c r="AU21" s="26">
        <f>SUM(AU15:AU20)</f>
        <v>0</v>
      </c>
      <c r="AV21" s="16">
        <f>+AU21/AU$3</f>
        <v>0</v>
      </c>
      <c r="AW21" s="26">
        <f>SUM(AW15:AW20)</f>
        <v>0</v>
      </c>
      <c r="AX21" s="16">
        <f>+AW21/AW$3</f>
        <v>0</v>
      </c>
      <c r="AY21" s="29"/>
      <c r="AZ21" s="26">
        <f>SUM(AZ15:AZ20)</f>
        <v>72</v>
      </c>
      <c r="BA21" s="29">
        <f>SUM(BA15:BA20)</f>
        <v>0</v>
      </c>
      <c r="BB21" s="29">
        <f>SUM(BB15:BB20)</f>
        <v>106</v>
      </c>
      <c r="BC21" s="29">
        <f>SUM(BC15:BC20)</f>
        <v>458</v>
      </c>
      <c r="BD21" s="29">
        <f>SUM(BD15:BD20)</f>
        <v>152</v>
      </c>
      <c r="BE21" s="29">
        <f>SUM(BE15:BE20)</f>
        <v>194</v>
      </c>
      <c r="BF21" s="29">
        <f>SUM(BF15:BF20)</f>
        <v>576</v>
      </c>
      <c r="BG21" s="29">
        <f>SUM(BG15:BG20)</f>
        <v>4</v>
      </c>
      <c r="BH21" s="29">
        <f t="shared" si="23"/>
        <v>289</v>
      </c>
      <c r="BI21" s="29">
        <f>SUM(BI15:BI20)</f>
        <v>0</v>
      </c>
      <c r="BJ21" s="29">
        <f t="shared" si="23"/>
        <v>161</v>
      </c>
      <c r="BK21" s="29">
        <f>SUM(BK15:BK20)</f>
        <v>227</v>
      </c>
      <c r="BL21" s="29"/>
      <c r="BM21" s="26">
        <f>SUM(BM14:BM20)</f>
        <v>356</v>
      </c>
      <c r="BN21" s="29">
        <f t="shared" ref="BN21" si="25">SUM(BN14:BN20)</f>
        <v>1884</v>
      </c>
      <c r="BO21" s="29">
        <f t="shared" ref="BO21" si="26">SUM(BO14:BO20)</f>
        <v>126</v>
      </c>
      <c r="BP21" s="29">
        <f t="shared" ref="BP21" si="27">SUM(BP14:BP20)</f>
        <v>749</v>
      </c>
      <c r="BQ21" s="29">
        <f t="shared" ref="BQ21" si="28">SUM(BQ14:BQ20)</f>
        <v>84</v>
      </c>
      <c r="BR21" s="29">
        <f t="shared" ref="BR21" si="29">SUM(BR14:BR20)</f>
        <v>256</v>
      </c>
      <c r="BS21" s="29">
        <f t="shared" ref="BS21" si="30">SUM(BS14:BS20)</f>
        <v>35</v>
      </c>
      <c r="BT21" s="29">
        <f t="shared" ref="BT21" si="31">SUM(BT14:BT20)</f>
        <v>113</v>
      </c>
      <c r="BU21" s="29">
        <f t="shared" ref="BU21" si="32">SUM(BU14:BU20)</f>
        <v>369</v>
      </c>
      <c r="BV21" s="29">
        <f t="shared" ref="BV21" si="33">SUM(BV14:BV20)</f>
        <v>271</v>
      </c>
      <c r="BW21" s="29">
        <f t="shared" ref="BW21" si="34">SUM(BW14:BW20)</f>
        <v>578</v>
      </c>
      <c r="BX21" s="29">
        <f>SUM(BX14:BX20)</f>
        <v>1492</v>
      </c>
      <c r="BY21" s="26">
        <f t="shared" ref="BY21:CJ21" si="35">SUM(BY14:BY20)</f>
        <v>35</v>
      </c>
      <c r="BZ21" s="29">
        <f t="shared" si="35"/>
        <v>41</v>
      </c>
      <c r="CA21" s="29">
        <f t="shared" si="35"/>
        <v>953</v>
      </c>
      <c r="CB21" s="29">
        <f t="shared" si="35"/>
        <v>519</v>
      </c>
      <c r="CC21" s="29">
        <f t="shared" si="35"/>
        <v>368</v>
      </c>
      <c r="CD21" s="29">
        <f t="shared" si="35"/>
        <v>326</v>
      </c>
      <c r="CE21" s="29">
        <f t="shared" si="35"/>
        <v>179</v>
      </c>
      <c r="CF21" s="29">
        <f t="shared" si="35"/>
        <v>190</v>
      </c>
      <c r="CG21" s="29">
        <f t="shared" si="35"/>
        <v>272</v>
      </c>
      <c r="CH21" s="29">
        <f t="shared" si="35"/>
        <v>454</v>
      </c>
      <c r="CI21" s="29">
        <f t="shared" si="35"/>
        <v>0</v>
      </c>
      <c r="CJ21" s="29">
        <f t="shared" si="35"/>
        <v>0</v>
      </c>
      <c r="CK21" s="29"/>
      <c r="CL21" s="29"/>
      <c r="CM21"/>
      <c r="CN21" s="24"/>
      <c r="CO21" s="122">
        <f>SUM(CO15:CO20)</f>
        <v>0</v>
      </c>
      <c r="CP21" s="16">
        <f>+CO21/CO$3</f>
        <v>0</v>
      </c>
      <c r="CQ21" s="29"/>
      <c r="CR21" s="26">
        <f>SUM(CR14:CR20)</f>
        <v>0</v>
      </c>
      <c r="CS21" s="29">
        <f>SUM(CS14:CS20)</f>
        <v>0</v>
      </c>
      <c r="CT21" s="29">
        <f>SUM(CT14:CT20)</f>
        <v>0</v>
      </c>
      <c r="CU21" s="29">
        <f>SUM(CU14:CU20)</f>
        <v>0</v>
      </c>
      <c r="CV21" s="29">
        <f>SUM(CV14:CV20)</f>
        <v>0</v>
      </c>
      <c r="CW21" s="29">
        <f>SUM(CW14:CW20)</f>
        <v>0</v>
      </c>
      <c r="CX21" s="29">
        <f>SUM(CX14:CX20)</f>
        <v>0</v>
      </c>
      <c r="CY21" s="29">
        <f>SUM(CY14:CY20)</f>
        <v>0</v>
      </c>
      <c r="CZ21" s="29">
        <f>SUM(CZ14:CZ20)</f>
        <v>0</v>
      </c>
      <c r="DA21" s="29">
        <f>SUM(DA14:DA20)</f>
        <v>0</v>
      </c>
      <c r="DB21" s="29">
        <f>SUM(DB14:DB20)</f>
        <v>0</v>
      </c>
      <c r="DC21" s="29">
        <f>SUM(DC14:DC20)</f>
        <v>0</v>
      </c>
      <c r="DD21" s="29"/>
      <c r="DE21" s="29"/>
      <c r="DF21"/>
      <c r="DG21" s="24"/>
      <c r="DH21" s="122">
        <f>SUM(DH15:DH20)</f>
        <v>0</v>
      </c>
      <c r="DI21" s="16">
        <f>+DH21/DH$3</f>
        <v>0</v>
      </c>
      <c r="DJ21" s="29"/>
      <c r="DK21" s="26">
        <f>SUM(DK14:DK20)</f>
        <v>0</v>
      </c>
      <c r="DL21" s="29">
        <f>SUM(DL14:DL20)</f>
        <v>0</v>
      </c>
      <c r="DM21" s="29">
        <f>SUM(DM14:DM20)</f>
        <v>0</v>
      </c>
      <c r="DN21" s="29">
        <f>SUM(DN14:DN20)</f>
        <v>0</v>
      </c>
      <c r="DO21" s="29">
        <f>SUM(DO14:DO20)</f>
        <v>0</v>
      </c>
      <c r="DP21" s="29">
        <f>SUM(DP14:DP20)</f>
        <v>0</v>
      </c>
      <c r="DQ21" s="29">
        <f>SUM(DQ14:DQ20)</f>
        <v>0</v>
      </c>
      <c r="DR21" s="29">
        <f>SUM(DR14:DR20)</f>
        <v>0</v>
      </c>
      <c r="DS21" s="29">
        <f>SUM(DS14:DS20)</f>
        <v>0</v>
      </c>
      <c r="DT21" s="29">
        <f>SUM(DT14:DT20)</f>
        <v>0</v>
      </c>
      <c r="DU21" s="29">
        <f>SUM(DU14:DU20)</f>
        <v>0</v>
      </c>
      <c r="DV21" s="29">
        <f>SUM(DV14:DV20)</f>
        <v>0</v>
      </c>
      <c r="DW21" s="29"/>
      <c r="DX21" s="29"/>
      <c r="DY21"/>
      <c r="DZ21" s="24"/>
      <c r="EA21" s="122">
        <f>SUM(EA15:EA20)</f>
        <v>0</v>
      </c>
      <c r="EB21" s="16">
        <f>+EA21/EA$3</f>
        <v>0</v>
      </c>
      <c r="EC21" s="29"/>
      <c r="ED21" s="26">
        <f>SUM(ED14:ED20)</f>
        <v>0</v>
      </c>
      <c r="EE21" s="29">
        <f>SUM(EE14:EE20)</f>
        <v>0</v>
      </c>
      <c r="EF21" s="29">
        <f>SUM(EF14:EF20)</f>
        <v>0</v>
      </c>
      <c r="EG21" s="29">
        <f>SUM(EG14:EG20)</f>
        <v>0</v>
      </c>
      <c r="EH21" s="29">
        <f>SUM(EH14:EH20)</f>
        <v>0</v>
      </c>
      <c r="EI21" s="29">
        <f>SUM(EI14:EI20)</f>
        <v>0</v>
      </c>
      <c r="EJ21" s="29">
        <f>SUM(EJ14:EJ20)</f>
        <v>0</v>
      </c>
      <c r="EK21" s="29">
        <f>SUM(EK14:EK20)</f>
        <v>0</v>
      </c>
      <c r="EL21" s="29">
        <f>SUM(EL14:EL20)</f>
        <v>0</v>
      </c>
      <c r="EM21" s="29">
        <f>SUM(EM14:EM20)</f>
        <v>0</v>
      </c>
      <c r="EN21" s="29">
        <f>SUM(EN14:EN20)</f>
        <v>0</v>
      </c>
      <c r="EO21" s="29">
        <f>SUM(EO14:EO20)</f>
        <v>0</v>
      </c>
      <c r="EP21"/>
      <c r="EQ21" s="24"/>
      <c r="ER21"/>
      <c r="ES21" s="24"/>
      <c r="ET21" s="122">
        <f>SUM(ET15:ET20)</f>
        <v>0</v>
      </c>
      <c r="EU21" s="16">
        <f>+ET21/ET$3</f>
        <v>0</v>
      </c>
      <c r="EV21" s="29"/>
      <c r="EW21" s="26">
        <f>SUM(EW14:EW20)</f>
        <v>0</v>
      </c>
      <c r="EX21" s="29">
        <f>SUM(EX14:EX20)</f>
        <v>0</v>
      </c>
      <c r="EY21" s="29">
        <f>SUM(EY14:EY20)</f>
        <v>0</v>
      </c>
      <c r="EZ21" s="29">
        <f>SUM(EZ14:EZ20)</f>
        <v>0</v>
      </c>
      <c r="FA21" s="29">
        <f>SUM(FA14:FA20)</f>
        <v>0</v>
      </c>
      <c r="FB21" s="29">
        <f>SUM(FB14:FB20)</f>
        <v>0</v>
      </c>
      <c r="FC21" s="29">
        <f>SUM(FC14:FC20)</f>
        <v>0</v>
      </c>
      <c r="FD21" s="29">
        <f>SUM(FD14:FD20)</f>
        <v>0</v>
      </c>
      <c r="FE21" s="29">
        <f>SUM(FE14:FE20)</f>
        <v>0</v>
      </c>
      <c r="FF21" s="29">
        <f>SUM(FF14:FF20)</f>
        <v>0</v>
      </c>
      <c r="FG21" s="29">
        <f>SUM(FG14:FG20)</f>
        <v>0</v>
      </c>
      <c r="FH21" s="29">
        <f>SUM(FH14:FH20)</f>
        <v>0</v>
      </c>
      <c r="FK21"/>
      <c r="FL21" s="24"/>
      <c r="FM21" s="122">
        <f>SUM(FM15:FM20)</f>
        <v>0</v>
      </c>
      <c r="FN21" s="16">
        <f>+FM21/FM$3</f>
        <v>0</v>
      </c>
      <c r="FO21" s="29"/>
      <c r="FP21" s="26">
        <f>SUM(FP14:FP20)</f>
        <v>0</v>
      </c>
      <c r="FQ21" s="29">
        <f>SUM(FQ14:FQ20)</f>
        <v>0</v>
      </c>
      <c r="FR21" s="29">
        <f>SUM(FR14:FR20)</f>
        <v>0</v>
      </c>
      <c r="FS21" s="29">
        <f>SUM(FS14:FS20)</f>
        <v>0</v>
      </c>
      <c r="FT21" s="29">
        <f>SUM(FT14:FT20)</f>
        <v>0</v>
      </c>
      <c r="FU21" s="29">
        <f>SUM(FU14:FU20)</f>
        <v>0</v>
      </c>
      <c r="FV21" s="29">
        <f>SUM(FV14:FV20)</f>
        <v>0</v>
      </c>
      <c r="FW21" s="29">
        <f>SUM(FW14:FW20)</f>
        <v>0</v>
      </c>
      <c r="FX21" s="29">
        <f>SUM(FX14:FX20)</f>
        <v>0</v>
      </c>
      <c r="FY21" s="29">
        <f>SUM(FY14:FY20)</f>
        <v>0</v>
      </c>
      <c r="FZ21" s="29">
        <f>SUM(FZ14:FZ20)</f>
        <v>0</v>
      </c>
      <c r="GA21" s="29">
        <f>SUM(GA14:GA20)</f>
        <v>0</v>
      </c>
      <c r="GB21" s="29"/>
      <c r="GC21" s="29"/>
      <c r="GD21"/>
      <c r="GE21" s="24"/>
      <c r="GF21" s="122">
        <f>SUM(GF15:GF20)</f>
        <v>0</v>
      </c>
      <c r="GG21" s="16">
        <f>+GF21/GF$3</f>
        <v>0</v>
      </c>
      <c r="GH21" s="29"/>
      <c r="GI21" s="26">
        <f>SUM(GI14:GI20)</f>
        <v>0</v>
      </c>
      <c r="GJ21" s="29">
        <f>SUM(GJ14:GJ20)</f>
        <v>0</v>
      </c>
      <c r="GK21" s="29">
        <f>SUM(GK14:GK20)</f>
        <v>0</v>
      </c>
      <c r="GL21" s="29">
        <f>SUM(GL14:GL20)</f>
        <v>0</v>
      </c>
      <c r="GM21" s="29">
        <f>SUM(GM14:GM20)</f>
        <v>0</v>
      </c>
      <c r="GN21" s="29">
        <f>SUM(GN14:GN20)</f>
        <v>0</v>
      </c>
      <c r="GO21" s="29">
        <f>SUM(GO14:GO20)</f>
        <v>0</v>
      </c>
      <c r="GP21" s="29">
        <f>SUM(GP14:GP20)</f>
        <v>0</v>
      </c>
      <c r="GQ21" s="29">
        <f>SUM(GQ14:GQ20)</f>
        <v>0</v>
      </c>
      <c r="GR21" s="29">
        <f>SUM(GR14:GR20)</f>
        <v>0</v>
      </c>
      <c r="GS21" s="29">
        <f>SUM(GS14:GS20)</f>
        <v>0</v>
      </c>
      <c r="GT21" s="29">
        <f>SUM(GT14:GT20)</f>
        <v>0</v>
      </c>
      <c r="GU21"/>
      <c r="GV21" s="24"/>
      <c r="GW21"/>
      <c r="GX21" s="24"/>
      <c r="GY21" s="122">
        <f>SUM(GY15:GY20)</f>
        <v>0</v>
      </c>
      <c r="GZ21" s="16">
        <f>+GY21/GY$3</f>
        <v>0</v>
      </c>
      <c r="HA21" s="29"/>
      <c r="HB21" s="26">
        <f>SUM(HB14:HB20)</f>
        <v>0</v>
      </c>
      <c r="HC21" s="29">
        <f>SUM(HC14:HC20)</f>
        <v>0</v>
      </c>
      <c r="HD21" s="29">
        <f>SUM(HD14:HD20)</f>
        <v>0</v>
      </c>
      <c r="HE21" s="29">
        <f>SUM(HE14:HE20)</f>
        <v>0</v>
      </c>
      <c r="HF21" s="29">
        <f>SUM(HF14:HF20)</f>
        <v>0</v>
      </c>
      <c r="HG21" s="29">
        <f>SUM(HG14:HG20)</f>
        <v>0</v>
      </c>
      <c r="HH21" s="29">
        <f>SUM(HH14:HH20)</f>
        <v>0</v>
      </c>
      <c r="HI21" s="29">
        <f>SUM(HI14:HI20)</f>
        <v>0</v>
      </c>
      <c r="HJ21" s="29">
        <f>SUM(HJ14:HJ20)</f>
        <v>0</v>
      </c>
      <c r="HK21" s="29">
        <f>SUM(HK14:HK20)</f>
        <v>0</v>
      </c>
      <c r="HL21" s="29">
        <f>SUM(HL14:HL20)</f>
        <v>0</v>
      </c>
      <c r="HM21" s="29">
        <f>SUM(HM14:HM20)</f>
        <v>0</v>
      </c>
      <c r="HP21"/>
      <c r="HQ21" s="24"/>
      <c r="HR21" s="122">
        <f>SUM(HR15:HR20)</f>
        <v>0</v>
      </c>
      <c r="HS21" s="16">
        <f>+HR21/HR$3</f>
        <v>0</v>
      </c>
      <c r="HT21" s="29"/>
      <c r="HU21" s="26">
        <f>SUM(HU14:HU20)</f>
        <v>0</v>
      </c>
      <c r="HV21" s="29">
        <f>SUM(HV14:HV20)</f>
        <v>0</v>
      </c>
      <c r="HW21" s="29">
        <f>SUM(HW14:HW20)</f>
        <v>0</v>
      </c>
      <c r="HX21" s="29">
        <f>SUM(HX14:HX20)</f>
        <v>0</v>
      </c>
      <c r="HY21" s="29">
        <f>SUM(HY14:HY20)</f>
        <v>0</v>
      </c>
      <c r="HZ21" s="29">
        <f>SUM(HZ14:HZ20)</f>
        <v>0</v>
      </c>
      <c r="IA21" s="29">
        <f>SUM(IA14:IA20)</f>
        <v>0</v>
      </c>
      <c r="IB21" s="29">
        <f>SUM(IB14:IB20)</f>
        <v>0</v>
      </c>
      <c r="IC21" s="29">
        <f>SUM(IC14:IC20)</f>
        <v>0</v>
      </c>
      <c r="ID21" s="29">
        <f>SUM(ID14:ID20)</f>
        <v>0</v>
      </c>
      <c r="IE21" s="29">
        <f>SUM(IE14:IE20)</f>
        <v>0</v>
      </c>
      <c r="IF21" s="29">
        <f>SUM(IF14:IF20)</f>
        <v>0</v>
      </c>
      <c r="IG21" s="29"/>
      <c r="IH21" s="29"/>
      <c r="II21"/>
      <c r="IJ21" s="24"/>
      <c r="IK21" s="122">
        <f>SUM(IK15:IK20)</f>
        <v>0</v>
      </c>
      <c r="IL21" s="16">
        <f>+IK21/IK$3</f>
        <v>0</v>
      </c>
      <c r="IM21" s="29"/>
      <c r="IN21" s="26">
        <f>SUM(IN14:IN20)</f>
        <v>0</v>
      </c>
      <c r="IO21" s="29">
        <f>SUM(IO14:IO20)</f>
        <v>0</v>
      </c>
      <c r="IP21" s="29">
        <f>SUM(IP14:IP20)</f>
        <v>0</v>
      </c>
      <c r="IQ21" s="29">
        <f>SUM(IQ14:IQ20)</f>
        <v>0</v>
      </c>
      <c r="IR21" s="29">
        <f>SUM(IR14:IR20)</f>
        <v>0</v>
      </c>
      <c r="IS21" s="29">
        <f>SUM(IS14:IS20)</f>
        <v>0</v>
      </c>
      <c r="IT21" s="29">
        <f>SUM(IT14:IT20)</f>
        <v>0</v>
      </c>
      <c r="IU21" s="29">
        <f>SUM(IU14:IU20)</f>
        <v>0</v>
      </c>
      <c r="IV21" s="29">
        <f>SUM(IV14:IV20)</f>
        <v>0</v>
      </c>
      <c r="IW21" s="29">
        <f>SUM(IW14:IW20)</f>
        <v>0</v>
      </c>
      <c r="IX21" s="29">
        <f>SUM(IX14:IX20)</f>
        <v>0</v>
      </c>
      <c r="IY21" s="29">
        <f>SUM(IY14:IY20)</f>
        <v>0</v>
      </c>
      <c r="IZ21"/>
      <c r="JA21" s="24"/>
      <c r="JB21"/>
      <c r="JC21" s="24"/>
      <c r="JD21" s="122">
        <f>SUM(JD15:JD20)</f>
        <v>0</v>
      </c>
      <c r="JE21" s="16">
        <f>+JD21/JD$3</f>
        <v>0</v>
      </c>
      <c r="JF21" s="29"/>
      <c r="JG21" s="26">
        <f>SUM(JG14:JG20)</f>
        <v>0</v>
      </c>
      <c r="JH21" s="29">
        <f>SUM(JH14:JH20)</f>
        <v>0</v>
      </c>
      <c r="JI21" s="29">
        <f>SUM(JI14:JI20)</f>
        <v>0</v>
      </c>
      <c r="JJ21" s="29">
        <f>SUM(JJ14:JJ20)</f>
        <v>0</v>
      </c>
      <c r="JK21" s="29">
        <f>SUM(JK14:JK20)</f>
        <v>0</v>
      </c>
      <c r="JL21" s="29">
        <f>SUM(JL14:JL20)</f>
        <v>0</v>
      </c>
      <c r="JM21" s="29">
        <f>SUM(JM14:JM20)</f>
        <v>0</v>
      </c>
      <c r="JN21" s="29">
        <f>SUM(JN14:JN20)</f>
        <v>0</v>
      </c>
      <c r="JO21" s="29">
        <f>SUM(JO14:JO20)</f>
        <v>0</v>
      </c>
      <c r="JP21" s="29">
        <f>SUM(JP14:JP20)</f>
        <v>0</v>
      </c>
      <c r="JQ21" s="29">
        <f>SUM(JQ14:JQ20)</f>
        <v>0</v>
      </c>
      <c r="JR21" s="29">
        <f>SUM(JR14:JR20)</f>
        <v>0</v>
      </c>
      <c r="JU21"/>
      <c r="JV21" s="24"/>
      <c r="JW21" s="122">
        <f>SUM(JW15:JW20)</f>
        <v>0</v>
      </c>
      <c r="JX21" s="16">
        <f>+JW21/JW$3</f>
        <v>0</v>
      </c>
      <c r="JY21" s="29"/>
      <c r="JZ21" s="26">
        <f>SUM(JZ14:JZ20)</f>
        <v>0</v>
      </c>
      <c r="KA21" s="29">
        <f>SUM(KA14:KA20)</f>
        <v>0</v>
      </c>
      <c r="KB21" s="29">
        <f>SUM(KB14:KB20)</f>
        <v>0</v>
      </c>
      <c r="KC21" s="29">
        <f>SUM(KC14:KC20)</f>
        <v>0</v>
      </c>
      <c r="KD21" s="29">
        <f>SUM(KD14:KD20)</f>
        <v>0</v>
      </c>
      <c r="KE21" s="29">
        <f>SUM(KE14:KE20)</f>
        <v>0</v>
      </c>
      <c r="KF21" s="29">
        <f>SUM(KF14:KF20)</f>
        <v>0</v>
      </c>
      <c r="KG21" s="29">
        <f>SUM(KG14:KG20)</f>
        <v>0</v>
      </c>
      <c r="KH21" s="29">
        <f>SUM(KH14:KH20)</f>
        <v>0</v>
      </c>
      <c r="KI21" s="29">
        <f>SUM(KI14:KI20)</f>
        <v>0</v>
      </c>
      <c r="KJ21" s="29">
        <f>SUM(KJ14:KJ20)</f>
        <v>0</v>
      </c>
      <c r="KK21" s="29">
        <f>SUM(KK14:KK20)</f>
        <v>0</v>
      </c>
      <c r="KL21" s="29"/>
      <c r="KM21" s="29"/>
      <c r="KN21"/>
      <c r="KO21" s="24"/>
      <c r="KP21" s="122">
        <f>SUM(KP15:KP20)</f>
        <v>0</v>
      </c>
      <c r="KQ21" s="16">
        <f>+KP21/KP$3</f>
        <v>0</v>
      </c>
      <c r="KR21" s="29"/>
      <c r="KS21" s="26">
        <f>SUM(KS14:KS20)</f>
        <v>0</v>
      </c>
      <c r="KT21" s="29">
        <f>SUM(KT14:KT20)</f>
        <v>0</v>
      </c>
      <c r="KU21" s="29">
        <f>SUM(KU14:KU20)</f>
        <v>0</v>
      </c>
      <c r="KV21" s="29">
        <f>SUM(KV14:KV20)</f>
        <v>0</v>
      </c>
      <c r="KW21" s="29">
        <f>SUM(KW14:KW20)</f>
        <v>0</v>
      </c>
      <c r="KX21" s="29">
        <f>SUM(KX14:KX20)</f>
        <v>0</v>
      </c>
      <c r="KY21" s="29">
        <f>SUM(KY14:KY20)</f>
        <v>0</v>
      </c>
      <c r="KZ21" s="29">
        <f>SUM(KZ14:KZ20)</f>
        <v>0</v>
      </c>
      <c r="LA21" s="29">
        <f>SUM(LA14:LA20)</f>
        <v>0</v>
      </c>
      <c r="LB21" s="29">
        <f>SUM(LB14:LB20)</f>
        <v>0</v>
      </c>
      <c r="LC21" s="29">
        <f>SUM(LC14:LC20)</f>
        <v>0</v>
      </c>
      <c r="LD21" s="29">
        <f>SUM(LD14:LD20)</f>
        <v>0</v>
      </c>
      <c r="LE21"/>
      <c r="LF21" s="24"/>
      <c r="LG21"/>
      <c r="LH21" s="24"/>
      <c r="LI21" s="122">
        <f>SUM(LI15:LI20)</f>
        <v>0</v>
      </c>
      <c r="LJ21" s="16">
        <f>+LI21/LI$3</f>
        <v>0</v>
      </c>
      <c r="LK21" s="29"/>
      <c r="LL21" s="26">
        <f>SUM(LL14:LL20)</f>
        <v>0</v>
      </c>
      <c r="LM21" s="29">
        <f>SUM(LM14:LM20)</f>
        <v>0</v>
      </c>
      <c r="LN21" s="29">
        <f>SUM(LN14:LN20)</f>
        <v>0</v>
      </c>
      <c r="LO21" s="29">
        <f>SUM(LO14:LO20)</f>
        <v>0</v>
      </c>
      <c r="LP21" s="29">
        <f>SUM(LP14:LP20)</f>
        <v>0</v>
      </c>
      <c r="LQ21" s="29">
        <f>SUM(LQ14:LQ20)</f>
        <v>0</v>
      </c>
      <c r="LR21" s="29">
        <f>SUM(LR14:LR20)</f>
        <v>0</v>
      </c>
      <c r="LS21" s="29">
        <f>SUM(LS14:LS20)</f>
        <v>0</v>
      </c>
      <c r="LT21" s="29">
        <f>SUM(LT14:LT20)</f>
        <v>0</v>
      </c>
      <c r="LU21" s="29">
        <f>SUM(LU14:LU20)</f>
        <v>0</v>
      </c>
      <c r="LV21" s="29">
        <f>SUM(LV14:LV20)</f>
        <v>0</v>
      </c>
      <c r="LW21" s="29">
        <f>SUM(LW14:LW20)</f>
        <v>0</v>
      </c>
      <c r="LZ21"/>
      <c r="MA21" s="24"/>
      <c r="MB21" s="122">
        <f>SUM(MB15:MB20)</f>
        <v>0</v>
      </c>
      <c r="MC21" s="16">
        <f>+MB21/MB$3</f>
        <v>0</v>
      </c>
      <c r="MD21" s="29"/>
      <c r="ME21" s="26">
        <f>SUM(ME14:ME20)</f>
        <v>0</v>
      </c>
      <c r="MF21" s="29">
        <f>SUM(MF14:MF20)</f>
        <v>0</v>
      </c>
      <c r="MG21" s="29">
        <f>SUM(MG14:MG20)</f>
        <v>0</v>
      </c>
      <c r="MH21" s="29">
        <f>SUM(MH14:MH20)</f>
        <v>0</v>
      </c>
      <c r="MI21" s="29">
        <f>SUM(MI14:MI20)</f>
        <v>0</v>
      </c>
      <c r="MJ21" s="29">
        <f>SUM(MJ14:MJ20)</f>
        <v>0</v>
      </c>
      <c r="MK21" s="29">
        <f>SUM(MK14:MK20)</f>
        <v>0</v>
      </c>
      <c r="ML21" s="29">
        <f>SUM(ML14:ML20)</f>
        <v>0</v>
      </c>
      <c r="MM21" s="29">
        <f>SUM(MM14:MM20)</f>
        <v>0</v>
      </c>
      <c r="MN21" s="29">
        <f>SUM(MN14:MN20)</f>
        <v>0</v>
      </c>
      <c r="MO21" s="29">
        <f>SUM(MO14:MO20)</f>
        <v>0</v>
      </c>
      <c r="MP21" s="29">
        <f>SUM(MP14:MP20)</f>
        <v>0</v>
      </c>
    </row>
    <row r="22" spans="1:354" s="2" customFormat="1" x14ac:dyDescent="0.2">
      <c r="C22" s="25"/>
      <c r="D22" s="13"/>
      <c r="E22" s="25"/>
      <c r="F22" s="13"/>
      <c r="G22" s="25"/>
      <c r="H22" s="13"/>
      <c r="I22" s="25"/>
      <c r="J22" s="13"/>
      <c r="K22" s="25"/>
      <c r="L22" s="13"/>
      <c r="M22" s="25"/>
      <c r="N22" s="13"/>
      <c r="O22" s="25"/>
      <c r="P22" s="13"/>
      <c r="Q22" s="25"/>
      <c r="R22" s="13"/>
      <c r="S22" s="25"/>
      <c r="T22" s="13"/>
      <c r="U22" s="25"/>
      <c r="V22" s="13"/>
      <c r="W22" s="25"/>
      <c r="X22" s="13"/>
      <c r="Y22" s="25"/>
      <c r="Z22" s="13"/>
      <c r="AA22" s="25"/>
      <c r="AB22" s="13"/>
      <c r="AC22" s="25"/>
      <c r="AD22" s="13"/>
      <c r="AE22" s="25"/>
      <c r="AF22" s="13"/>
      <c r="AG22" s="25"/>
      <c r="AH22" s="13"/>
      <c r="AI22" s="25"/>
      <c r="AJ22" s="13"/>
      <c r="AK22" s="25"/>
      <c r="AL22" s="13"/>
      <c r="AM22" s="25"/>
      <c r="AN22" s="13"/>
      <c r="AO22" s="25"/>
      <c r="AP22" s="13"/>
      <c r="AQ22" s="25"/>
      <c r="AR22" s="13"/>
      <c r="AS22" s="25"/>
      <c r="AT22" s="13"/>
      <c r="AU22" s="25"/>
      <c r="AV22" s="13"/>
      <c r="AW22" s="25"/>
      <c r="AX22" s="13"/>
      <c r="AY22" s="24"/>
      <c r="AZ22" s="25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5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5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/>
      <c r="CN22" s="24"/>
      <c r="CO22" s="24"/>
      <c r="CP22" s="13"/>
      <c r="CQ22" s="24"/>
      <c r="CR22" s="25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/>
      <c r="DG22" s="24"/>
      <c r="DH22" s="24"/>
      <c r="DI22" s="13"/>
      <c r="DJ22" s="24"/>
      <c r="DK22" s="25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/>
      <c r="DZ22" s="24"/>
      <c r="EA22" s="24"/>
      <c r="EB22" s="13"/>
      <c r="EC22" s="24"/>
      <c r="ED22" s="25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/>
      <c r="EQ22" s="24"/>
      <c r="ER22"/>
      <c r="ES22" s="24"/>
      <c r="ET22" s="24"/>
      <c r="EU22" s="13"/>
      <c r="EV22" s="24"/>
      <c r="EW22" s="25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K22"/>
      <c r="FL22" s="24"/>
      <c r="FM22" s="24"/>
      <c r="FN22" s="13"/>
      <c r="FO22" s="24"/>
      <c r="FP22" s="25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/>
      <c r="GE22" s="24"/>
      <c r="GF22" s="24"/>
      <c r="GG22" s="13"/>
      <c r="GH22" s="24"/>
      <c r="GI22" s="25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/>
      <c r="GV22" s="24"/>
      <c r="GW22"/>
      <c r="GX22" s="24"/>
      <c r="GY22" s="24"/>
      <c r="GZ22" s="13"/>
      <c r="HA22" s="24"/>
      <c r="HB22" s="25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P22"/>
      <c r="HQ22" s="24"/>
      <c r="HR22" s="24"/>
      <c r="HS22" s="13"/>
      <c r="HT22" s="24"/>
      <c r="HU22" s="25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/>
      <c r="IJ22" s="24"/>
      <c r="IK22" s="24"/>
      <c r="IL22" s="13"/>
      <c r="IM22" s="24"/>
      <c r="IN22" s="25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/>
      <c r="JA22" s="24"/>
      <c r="JB22"/>
      <c r="JC22" s="24"/>
      <c r="JD22" s="24"/>
      <c r="JE22" s="13"/>
      <c r="JF22" s="24"/>
      <c r="JG22" s="25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U22"/>
      <c r="JV22" s="24"/>
      <c r="JW22" s="24"/>
      <c r="JX22" s="13"/>
      <c r="JY22" s="24"/>
      <c r="JZ22" s="25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/>
      <c r="KO22" s="24"/>
      <c r="KP22" s="24"/>
      <c r="KQ22" s="13"/>
      <c r="KR22" s="24"/>
      <c r="KS22" s="25"/>
      <c r="KT22" s="24"/>
      <c r="KU22" s="24"/>
      <c r="KV22" s="24"/>
      <c r="KW22" s="24"/>
      <c r="KX22" s="24"/>
      <c r="KY22" s="24"/>
      <c r="KZ22" s="24"/>
      <c r="LA22" s="24"/>
      <c r="LB22" s="24"/>
      <c r="LC22" s="24"/>
      <c r="LD22" s="24"/>
      <c r="LE22"/>
      <c r="LF22" s="24"/>
      <c r="LG22"/>
      <c r="LH22" s="24"/>
      <c r="LI22" s="24"/>
      <c r="LJ22" s="13"/>
      <c r="LK22" s="24"/>
      <c r="LL22" s="25"/>
      <c r="LM22" s="24"/>
      <c r="LN22" s="24"/>
      <c r="LO22" s="24"/>
      <c r="LP22" s="24"/>
      <c r="LQ22" s="24"/>
      <c r="LR22" s="24"/>
      <c r="LS22" s="24"/>
      <c r="LT22" s="24"/>
      <c r="LU22" s="24"/>
      <c r="LV22" s="24"/>
      <c r="LW22" s="24"/>
      <c r="LZ22"/>
      <c r="MA22" s="24"/>
      <c r="MB22" s="24"/>
      <c r="MC22" s="13"/>
      <c r="MD22" s="24"/>
      <c r="ME22" s="25"/>
      <c r="MF22" s="24"/>
      <c r="MG22" s="24"/>
      <c r="MH22" s="24"/>
      <c r="MI22" s="24"/>
      <c r="MJ22" s="24"/>
      <c r="MK22" s="24"/>
      <c r="ML22" s="24"/>
      <c r="MM22" s="24"/>
      <c r="MN22" s="24"/>
      <c r="MO22" s="24"/>
      <c r="MP22" s="24"/>
    </row>
    <row r="23" spans="1:354" s="2" customFormat="1" x14ac:dyDescent="0.2">
      <c r="A23" s="2" t="s">
        <v>67</v>
      </c>
      <c r="C23" s="25">
        <f>+C13+C21</f>
        <v>135409.83000000002</v>
      </c>
      <c r="D23" s="15">
        <f t="shared" ref="D23" si="36">+C23/C$3</f>
        <v>0.42164077661589344</v>
      </c>
      <c r="E23" s="25">
        <f>+E13+E21</f>
        <v>10327</v>
      </c>
      <c r="F23" s="15">
        <f t="shared" ref="F23:H23" si="37">+E23/E$3</f>
        <v>0.3955492569327409</v>
      </c>
      <c r="G23" s="25">
        <f>+G13+G21</f>
        <v>11284</v>
      </c>
      <c r="H23" s="15">
        <f t="shared" si="37"/>
        <v>0.34555198285101824</v>
      </c>
      <c r="I23" s="25">
        <f>+I13+I21</f>
        <v>10361</v>
      </c>
      <c r="J23" s="15">
        <f t="shared" ref="J23:L23" si="38">+I23/I$3</f>
        <v>0.36752864389344114</v>
      </c>
      <c r="K23" s="25">
        <f>+K13+K21</f>
        <v>18634</v>
      </c>
      <c r="L23" s="15">
        <f t="shared" si="38"/>
        <v>0.50456256261677179</v>
      </c>
      <c r="M23" s="25">
        <f>+M13+M21</f>
        <v>15959</v>
      </c>
      <c r="N23" s="15">
        <f>+M23/$M$3</f>
        <v>0.43719694271703696</v>
      </c>
      <c r="O23" s="25">
        <f t="shared" ref="O23:BJ23" si="39">+O13+O21</f>
        <v>17983.630000000005</v>
      </c>
      <c r="P23" s="15">
        <f>+O23/$O$3</f>
        <v>0.43985080376414776</v>
      </c>
      <c r="Q23" s="25">
        <f>+Q13+Q21</f>
        <v>17589</v>
      </c>
      <c r="R23" s="15">
        <f>+Q23/$Q$3</f>
        <v>0.42477299072642966</v>
      </c>
      <c r="S23" s="25">
        <f>+S13+S21</f>
        <v>20990.2</v>
      </c>
      <c r="T23" s="15">
        <f>+S23/$S$3</f>
        <v>0.50698516979856045</v>
      </c>
      <c r="U23" s="25">
        <f>+U13+U21</f>
        <v>12282</v>
      </c>
      <c r="V23" s="15">
        <f>+U23/U$3</f>
        <v>0.33135488048346196</v>
      </c>
      <c r="W23" s="25">
        <f>+W13+W21</f>
        <v>0</v>
      </c>
      <c r="X23" s="15">
        <f>+W23/W$3</f>
        <v>0</v>
      </c>
      <c r="Y23" s="25">
        <f>+Y13+Y21</f>
        <v>0</v>
      </c>
      <c r="Z23" s="15">
        <f>+Y23/Y$3</f>
        <v>0</v>
      </c>
      <c r="AA23" s="25">
        <f>+AA13+AA21</f>
        <v>0</v>
      </c>
      <c r="AB23" s="15">
        <f>+AA23/AA$3</f>
        <v>0</v>
      </c>
      <c r="AC23" s="25">
        <f>+AC13+AC21</f>
        <v>0</v>
      </c>
      <c r="AD23" s="15">
        <f>+AC23/AC$3</f>
        <v>0</v>
      </c>
      <c r="AE23" s="25">
        <f>+AE13+AE21</f>
        <v>0</v>
      </c>
      <c r="AF23" s="15">
        <f>+AE23/AE$3</f>
        <v>0</v>
      </c>
      <c r="AG23" s="25">
        <f>+AG13+AG21</f>
        <v>0</v>
      </c>
      <c r="AH23" s="15">
        <f>+AG23/AG$3</f>
        <v>0</v>
      </c>
      <c r="AI23" s="25">
        <f>+AI13+AI21</f>
        <v>0</v>
      </c>
      <c r="AJ23" s="15">
        <f>+AI23/AI$3</f>
        <v>0</v>
      </c>
      <c r="AK23" s="25">
        <f>+AK13+AK21</f>
        <v>0</v>
      </c>
      <c r="AL23" s="15">
        <f>+AK23/AK$3</f>
        <v>0</v>
      </c>
      <c r="AM23" s="25">
        <f>+AM13+AM21</f>
        <v>0</v>
      </c>
      <c r="AN23" s="15">
        <f>+AM23/AM$3</f>
        <v>0</v>
      </c>
      <c r="AO23" s="25">
        <f>+AO13+AO21</f>
        <v>0</v>
      </c>
      <c r="AP23" s="15">
        <f>+AO23/AO$3</f>
        <v>0</v>
      </c>
      <c r="AQ23" s="25">
        <f>+AQ13+AQ21</f>
        <v>0</v>
      </c>
      <c r="AR23" s="15">
        <f>+AQ23/AQ$3</f>
        <v>0</v>
      </c>
      <c r="AS23" s="25">
        <f>+AS13+AS21</f>
        <v>0</v>
      </c>
      <c r="AT23" s="15">
        <f>+AS23/AS$3</f>
        <v>0</v>
      </c>
      <c r="AU23" s="25">
        <f>+AU13+AU21</f>
        <v>0</v>
      </c>
      <c r="AV23" s="15">
        <f>+AU23/AU$3</f>
        <v>0</v>
      </c>
      <c r="AW23" s="25">
        <f>+AW13+AW21</f>
        <v>0</v>
      </c>
      <c r="AX23" s="15">
        <f>+AW23/AW$3</f>
        <v>0</v>
      </c>
      <c r="AY23" s="24"/>
      <c r="AZ23" s="25">
        <f>+AZ13+AZ21</f>
        <v>1514</v>
      </c>
      <c r="BA23" s="24">
        <f>+BA13+BA21</f>
        <v>970</v>
      </c>
      <c r="BB23" s="24">
        <f>+BB13+BB21</f>
        <v>1431</v>
      </c>
      <c r="BC23" s="24">
        <f>+BC13+BC21</f>
        <v>1361</v>
      </c>
      <c r="BD23" s="24">
        <f>+BD13+BD21</f>
        <v>1954</v>
      </c>
      <c r="BE23" s="24">
        <f>+BE13+BE21</f>
        <v>1284</v>
      </c>
      <c r="BF23" s="24">
        <f>+BF13+BF21</f>
        <v>1953</v>
      </c>
      <c r="BG23" s="24">
        <f>+BG13+BG21</f>
        <v>1500</v>
      </c>
      <c r="BH23" s="24">
        <f t="shared" si="39"/>
        <v>1620</v>
      </c>
      <c r="BI23" s="24">
        <f t="shared" si="39"/>
        <v>889</v>
      </c>
      <c r="BJ23" s="24">
        <f t="shared" si="39"/>
        <v>1630</v>
      </c>
      <c r="BK23" s="24">
        <f>+BK13+BK21</f>
        <v>1483</v>
      </c>
      <c r="BL23" s="24"/>
      <c r="BM23" s="25">
        <f t="shared" ref="BM23:BX23" si="40">+BM13+BM21</f>
        <v>1762.2</v>
      </c>
      <c r="BN23" s="24">
        <f t="shared" si="40"/>
        <v>3195</v>
      </c>
      <c r="BO23" s="24">
        <f t="shared" si="40"/>
        <v>1638</v>
      </c>
      <c r="BP23" s="24">
        <f t="shared" si="40"/>
        <v>1639</v>
      </c>
      <c r="BQ23" s="24">
        <f t="shared" si="40"/>
        <v>1301</v>
      </c>
      <c r="BR23" s="24">
        <f t="shared" si="40"/>
        <v>1540</v>
      </c>
      <c r="BS23" s="24">
        <f t="shared" si="40"/>
        <v>964</v>
      </c>
      <c r="BT23" s="24">
        <f t="shared" si="40"/>
        <v>1779</v>
      </c>
      <c r="BU23" s="24">
        <f t="shared" si="40"/>
        <v>1336</v>
      </c>
      <c r="BV23" s="24">
        <f t="shared" si="40"/>
        <v>1697</v>
      </c>
      <c r="BW23" s="24">
        <f t="shared" si="40"/>
        <v>1613</v>
      </c>
      <c r="BX23" s="24">
        <f t="shared" si="40"/>
        <v>2526</v>
      </c>
      <c r="BY23" s="25">
        <f t="shared" ref="BY23:CJ23" si="41">+BY13+BY21</f>
        <v>1360</v>
      </c>
      <c r="BZ23" s="24">
        <f t="shared" si="41"/>
        <v>714</v>
      </c>
      <c r="CA23" s="24">
        <f t="shared" si="41"/>
        <v>1624</v>
      </c>
      <c r="CB23" s="24">
        <f t="shared" si="41"/>
        <v>1863</v>
      </c>
      <c r="CC23" s="24">
        <f t="shared" si="41"/>
        <v>1026</v>
      </c>
      <c r="CD23" s="24">
        <f t="shared" si="41"/>
        <v>965</v>
      </c>
      <c r="CE23" s="24">
        <f t="shared" si="41"/>
        <v>1845</v>
      </c>
      <c r="CF23" s="24">
        <f t="shared" si="41"/>
        <v>888</v>
      </c>
      <c r="CG23" s="24">
        <f t="shared" si="41"/>
        <v>892</v>
      </c>
      <c r="CH23" s="24">
        <f t="shared" si="41"/>
        <v>1105</v>
      </c>
      <c r="CI23" s="24">
        <f t="shared" si="41"/>
        <v>0</v>
      </c>
      <c r="CJ23" s="24">
        <f t="shared" si="41"/>
        <v>0</v>
      </c>
      <c r="CK23" s="24"/>
      <c r="CL23" s="24"/>
      <c r="CM23" t="s">
        <v>67</v>
      </c>
      <c r="CN23" s="24"/>
      <c r="CO23" s="24">
        <f>+CO13+CO21</f>
        <v>0</v>
      </c>
      <c r="CP23" s="15">
        <f>+CO23/CO$3</f>
        <v>0</v>
      </c>
      <c r="CQ23" s="24"/>
      <c r="CR23" s="25">
        <f>+CR13+CR21</f>
        <v>0</v>
      </c>
      <c r="CS23" s="24">
        <f>+CS13+CS21</f>
        <v>0</v>
      </c>
      <c r="CT23" s="24">
        <f>+CT13+CT21</f>
        <v>0</v>
      </c>
      <c r="CU23" s="24">
        <f>+CU13+CU21</f>
        <v>0</v>
      </c>
      <c r="CV23" s="24">
        <f>+CV13+CV21</f>
        <v>0</v>
      </c>
      <c r="CW23" s="24">
        <f>+CW13+CW21</f>
        <v>0</v>
      </c>
      <c r="CX23" s="24">
        <f>+CX13+CX21</f>
        <v>0</v>
      </c>
      <c r="CY23" s="24">
        <f>+CY13+CY21</f>
        <v>0</v>
      </c>
      <c r="CZ23" s="24">
        <f>+CZ13+CZ21</f>
        <v>0</v>
      </c>
      <c r="DA23" s="24">
        <f>+DA13+DA21</f>
        <v>0</v>
      </c>
      <c r="DB23" s="24">
        <f>+DB13+DB21</f>
        <v>0</v>
      </c>
      <c r="DC23" s="24">
        <f>+DC13+DC21</f>
        <v>0</v>
      </c>
      <c r="DD23" s="24"/>
      <c r="DE23" s="24"/>
      <c r="DF23" t="s">
        <v>67</v>
      </c>
      <c r="DG23" s="24"/>
      <c r="DH23" s="24">
        <f>+DH13+DH21</f>
        <v>0</v>
      </c>
      <c r="DI23" s="15">
        <f>+DH23/DH$3</f>
        <v>0</v>
      </c>
      <c r="DJ23" s="24"/>
      <c r="DK23" s="25">
        <f>+DK13+DK21</f>
        <v>0</v>
      </c>
      <c r="DL23" s="24">
        <f>+DL13+DL21</f>
        <v>0</v>
      </c>
      <c r="DM23" s="24">
        <f>+DM13+DM21</f>
        <v>0</v>
      </c>
      <c r="DN23" s="24">
        <f>+DN13+DN21</f>
        <v>0</v>
      </c>
      <c r="DO23" s="24">
        <f>+DO13+DO21</f>
        <v>0</v>
      </c>
      <c r="DP23" s="24">
        <f>+DP13+DP21</f>
        <v>0</v>
      </c>
      <c r="DQ23" s="24">
        <f>+DQ13+DQ21</f>
        <v>0</v>
      </c>
      <c r="DR23" s="24">
        <f>+DR13+DR21</f>
        <v>0</v>
      </c>
      <c r="DS23" s="24">
        <f>+DS13+DS21</f>
        <v>0</v>
      </c>
      <c r="DT23" s="24">
        <f>+DT13+DT21</f>
        <v>0</v>
      </c>
      <c r="DU23" s="24">
        <f>+DU13+DU21</f>
        <v>0</v>
      </c>
      <c r="DV23" s="24">
        <f>+DV13+DV21</f>
        <v>0</v>
      </c>
      <c r="DW23" s="24"/>
      <c r="DX23" s="24"/>
      <c r="DY23" t="s">
        <v>67</v>
      </c>
      <c r="DZ23" s="24"/>
      <c r="EA23" s="24">
        <f>+EA13+EA21</f>
        <v>0</v>
      </c>
      <c r="EB23" s="15">
        <f>+EA23/EA$3</f>
        <v>0</v>
      </c>
      <c r="EC23" s="24"/>
      <c r="ED23" s="25">
        <f>+ED13+ED21</f>
        <v>0</v>
      </c>
      <c r="EE23" s="24">
        <f>+EE13+EE21</f>
        <v>0</v>
      </c>
      <c r="EF23" s="24">
        <f>+EF13+EF21</f>
        <v>0</v>
      </c>
      <c r="EG23" s="24">
        <f>+EG13+EG21</f>
        <v>0</v>
      </c>
      <c r="EH23" s="24">
        <f>+EH13+EH21</f>
        <v>0</v>
      </c>
      <c r="EI23" s="24">
        <f>+EI13+EI21</f>
        <v>0</v>
      </c>
      <c r="EJ23" s="24">
        <f>+EJ13+EJ21</f>
        <v>0</v>
      </c>
      <c r="EK23" s="24">
        <f>+EK13+EK21</f>
        <v>0</v>
      </c>
      <c r="EL23" s="24">
        <f>+EL13+EL21</f>
        <v>0</v>
      </c>
      <c r="EM23" s="24">
        <f>+EM13+EM21</f>
        <v>0</v>
      </c>
      <c r="EN23" s="24">
        <f>+EN13+EN21</f>
        <v>0</v>
      </c>
      <c r="EO23" s="24">
        <f>+EO13+EO21</f>
        <v>0</v>
      </c>
      <c r="EP23"/>
      <c r="EQ23" s="24"/>
      <c r="ER23" t="s">
        <v>67</v>
      </c>
      <c r="ES23" s="24"/>
      <c r="ET23" s="24">
        <f>+ET13+ET21</f>
        <v>0</v>
      </c>
      <c r="EU23" s="15">
        <f>+ET23/ET$3</f>
        <v>0</v>
      </c>
      <c r="EV23" s="24"/>
      <c r="EW23" s="25">
        <f>+EW13+EW21</f>
        <v>0</v>
      </c>
      <c r="EX23" s="24">
        <f>+EX13+EX21</f>
        <v>0</v>
      </c>
      <c r="EY23" s="24">
        <f>+EY13+EY21</f>
        <v>0</v>
      </c>
      <c r="EZ23" s="24">
        <f>+EZ13+EZ21</f>
        <v>0</v>
      </c>
      <c r="FA23" s="24">
        <f>+FA13+FA21</f>
        <v>0</v>
      </c>
      <c r="FB23" s="24">
        <f>+FB13+FB21</f>
        <v>0</v>
      </c>
      <c r="FC23" s="24">
        <f>+FC13+FC21</f>
        <v>0</v>
      </c>
      <c r="FD23" s="24">
        <f>+FD13+FD21</f>
        <v>0</v>
      </c>
      <c r="FE23" s="24">
        <f>+FE13+FE21</f>
        <v>0</v>
      </c>
      <c r="FF23" s="24">
        <f>+FF13+FF21</f>
        <v>0</v>
      </c>
      <c r="FG23" s="24">
        <f>+FG13+FG21</f>
        <v>0</v>
      </c>
      <c r="FH23" s="24">
        <f>+FH13+FH21</f>
        <v>0</v>
      </c>
      <c r="FK23" t="s">
        <v>67</v>
      </c>
      <c r="FL23" s="24"/>
      <c r="FM23" s="24">
        <f>+FM13+FM21</f>
        <v>0</v>
      </c>
      <c r="FN23" s="15">
        <f>+FM23/FM$3</f>
        <v>0</v>
      </c>
      <c r="FO23" s="24"/>
      <c r="FP23" s="25">
        <f>+FP13+FP21</f>
        <v>0</v>
      </c>
      <c r="FQ23" s="24">
        <f>+FQ13+FQ21</f>
        <v>0</v>
      </c>
      <c r="FR23" s="24">
        <f>+FR13+FR21</f>
        <v>0</v>
      </c>
      <c r="FS23" s="24">
        <f>+FS13+FS21</f>
        <v>0</v>
      </c>
      <c r="FT23" s="24">
        <f>+FT13+FT21</f>
        <v>0</v>
      </c>
      <c r="FU23" s="24">
        <f>+FU13+FU21</f>
        <v>0</v>
      </c>
      <c r="FV23" s="24">
        <f>+FV13+FV21</f>
        <v>0</v>
      </c>
      <c r="FW23" s="24">
        <f>+FW13+FW21</f>
        <v>0</v>
      </c>
      <c r="FX23" s="24">
        <f>+FX13+FX21</f>
        <v>0</v>
      </c>
      <c r="FY23" s="24">
        <f>+FY13+FY21</f>
        <v>0</v>
      </c>
      <c r="FZ23" s="24">
        <f>+FZ13+FZ21</f>
        <v>0</v>
      </c>
      <c r="GA23" s="24">
        <f>+GA13+GA21</f>
        <v>0</v>
      </c>
      <c r="GB23" s="24"/>
      <c r="GC23" s="24"/>
      <c r="GD23" t="s">
        <v>67</v>
      </c>
      <c r="GE23" s="24"/>
      <c r="GF23" s="24">
        <f>+GF13+GF21</f>
        <v>0</v>
      </c>
      <c r="GG23" s="15">
        <f>+GF23/GF$3</f>
        <v>0</v>
      </c>
      <c r="GH23" s="24"/>
      <c r="GI23" s="25">
        <f>+GI13+GI21</f>
        <v>0</v>
      </c>
      <c r="GJ23" s="24">
        <f>+GJ13+GJ21</f>
        <v>0</v>
      </c>
      <c r="GK23" s="24">
        <f>+GK13+GK21</f>
        <v>0</v>
      </c>
      <c r="GL23" s="24">
        <f>+GL13+GL21</f>
        <v>0</v>
      </c>
      <c r="GM23" s="24">
        <f>+GM13+GM21</f>
        <v>0</v>
      </c>
      <c r="GN23" s="24">
        <f>+GN13+GN21</f>
        <v>0</v>
      </c>
      <c r="GO23" s="24">
        <f>+GO13+GO21</f>
        <v>0</v>
      </c>
      <c r="GP23" s="24">
        <f>+GP13+GP21</f>
        <v>0</v>
      </c>
      <c r="GQ23" s="24">
        <f>+GQ13+GQ21</f>
        <v>0</v>
      </c>
      <c r="GR23" s="24">
        <f>+GR13+GR21</f>
        <v>0</v>
      </c>
      <c r="GS23" s="24">
        <f>+GS13+GS21</f>
        <v>0</v>
      </c>
      <c r="GT23" s="24">
        <f>+GT13+GT21</f>
        <v>0</v>
      </c>
      <c r="GU23"/>
      <c r="GV23" s="24"/>
      <c r="GW23" t="s">
        <v>67</v>
      </c>
      <c r="GX23" s="24"/>
      <c r="GY23" s="24">
        <f>+GY13+GY21</f>
        <v>0</v>
      </c>
      <c r="GZ23" s="15">
        <f>+GY23/GY$3</f>
        <v>0</v>
      </c>
      <c r="HA23" s="24"/>
      <c r="HB23" s="25">
        <f>+HB13+HB21</f>
        <v>0</v>
      </c>
      <c r="HC23" s="24">
        <f>+HC13+HC21</f>
        <v>0</v>
      </c>
      <c r="HD23" s="24">
        <f>+HD13+HD21</f>
        <v>0</v>
      </c>
      <c r="HE23" s="24">
        <f>+HE13+HE21</f>
        <v>0</v>
      </c>
      <c r="HF23" s="24">
        <f>+HF13+HF21</f>
        <v>0</v>
      </c>
      <c r="HG23" s="24">
        <f>+HG13+HG21</f>
        <v>0</v>
      </c>
      <c r="HH23" s="24">
        <f>+HH13+HH21</f>
        <v>0</v>
      </c>
      <c r="HI23" s="24">
        <f>+HI13+HI21</f>
        <v>0</v>
      </c>
      <c r="HJ23" s="24">
        <f>+HJ13+HJ21</f>
        <v>0</v>
      </c>
      <c r="HK23" s="24">
        <f>+HK13+HK21</f>
        <v>0</v>
      </c>
      <c r="HL23" s="24">
        <f>+HL13+HL21</f>
        <v>0</v>
      </c>
      <c r="HM23" s="24">
        <f>+HM13+HM21</f>
        <v>0</v>
      </c>
      <c r="HP23" t="s">
        <v>67</v>
      </c>
      <c r="HQ23" s="24"/>
      <c r="HR23" s="24">
        <f>+HR13+HR21</f>
        <v>0</v>
      </c>
      <c r="HS23" s="15">
        <f>+HR23/HR$3</f>
        <v>0</v>
      </c>
      <c r="HT23" s="24"/>
      <c r="HU23" s="25">
        <f>+HU13+HU21</f>
        <v>0</v>
      </c>
      <c r="HV23" s="24">
        <f>+HV13+HV21</f>
        <v>0</v>
      </c>
      <c r="HW23" s="24">
        <f>+HW13+HW21</f>
        <v>0</v>
      </c>
      <c r="HX23" s="24">
        <f>+HX13+HX21</f>
        <v>0</v>
      </c>
      <c r="HY23" s="24">
        <f>+HY13+HY21</f>
        <v>0</v>
      </c>
      <c r="HZ23" s="24">
        <f>+HZ13+HZ21</f>
        <v>0</v>
      </c>
      <c r="IA23" s="24">
        <f>+IA13+IA21</f>
        <v>0</v>
      </c>
      <c r="IB23" s="24">
        <f>+IB13+IB21</f>
        <v>0</v>
      </c>
      <c r="IC23" s="24">
        <f>+IC13+IC21</f>
        <v>0</v>
      </c>
      <c r="ID23" s="24">
        <f>+ID13+ID21</f>
        <v>0</v>
      </c>
      <c r="IE23" s="24">
        <f>+IE13+IE21</f>
        <v>0</v>
      </c>
      <c r="IF23" s="24">
        <f>+IF13+IF21</f>
        <v>0</v>
      </c>
      <c r="IG23" s="24"/>
      <c r="IH23" s="24"/>
      <c r="II23" t="s">
        <v>67</v>
      </c>
      <c r="IJ23" s="24"/>
      <c r="IK23" s="24">
        <f>+IK13+IK21</f>
        <v>0</v>
      </c>
      <c r="IL23" s="15">
        <f>+IK23/IK$3</f>
        <v>0</v>
      </c>
      <c r="IM23" s="24"/>
      <c r="IN23" s="25">
        <f>+IN13+IN21</f>
        <v>0</v>
      </c>
      <c r="IO23" s="24">
        <f>+IO13+IO21</f>
        <v>0</v>
      </c>
      <c r="IP23" s="24">
        <f>+IP13+IP21</f>
        <v>0</v>
      </c>
      <c r="IQ23" s="24">
        <f>+IQ13+IQ21</f>
        <v>0</v>
      </c>
      <c r="IR23" s="24">
        <f>+IR13+IR21</f>
        <v>0</v>
      </c>
      <c r="IS23" s="24">
        <f>+IS13+IS21</f>
        <v>0</v>
      </c>
      <c r="IT23" s="24">
        <f>+IT13+IT21</f>
        <v>0</v>
      </c>
      <c r="IU23" s="24">
        <f>+IU13+IU21</f>
        <v>0</v>
      </c>
      <c r="IV23" s="24">
        <f>+IV13+IV21</f>
        <v>0</v>
      </c>
      <c r="IW23" s="24">
        <f>+IW13+IW21</f>
        <v>0</v>
      </c>
      <c r="IX23" s="24">
        <f>+IX13+IX21</f>
        <v>0</v>
      </c>
      <c r="IY23" s="24">
        <f>+IY13+IY21</f>
        <v>0</v>
      </c>
      <c r="IZ23"/>
      <c r="JA23" s="24"/>
      <c r="JB23" t="s">
        <v>67</v>
      </c>
      <c r="JC23" s="24"/>
      <c r="JD23" s="24">
        <f>+JD13+JD21</f>
        <v>0</v>
      </c>
      <c r="JE23" s="15">
        <f>+JD23/JD$3</f>
        <v>0</v>
      </c>
      <c r="JF23" s="24"/>
      <c r="JG23" s="25">
        <f>+JG13+JG21</f>
        <v>0</v>
      </c>
      <c r="JH23" s="24">
        <f>+JH13+JH21</f>
        <v>0</v>
      </c>
      <c r="JI23" s="24">
        <f>+JI13+JI21</f>
        <v>0</v>
      </c>
      <c r="JJ23" s="24">
        <f>+JJ13+JJ21</f>
        <v>0</v>
      </c>
      <c r="JK23" s="24">
        <f>+JK13+JK21</f>
        <v>0</v>
      </c>
      <c r="JL23" s="24">
        <f>+JL13+JL21</f>
        <v>0</v>
      </c>
      <c r="JM23" s="24">
        <f>+JM13+JM21</f>
        <v>0</v>
      </c>
      <c r="JN23" s="24">
        <f>+JN13+JN21</f>
        <v>0</v>
      </c>
      <c r="JO23" s="24">
        <f>+JO13+JO21</f>
        <v>0</v>
      </c>
      <c r="JP23" s="24">
        <f>+JP13+JP21</f>
        <v>0</v>
      </c>
      <c r="JQ23" s="24">
        <f>+JQ13+JQ21</f>
        <v>0</v>
      </c>
      <c r="JR23" s="24">
        <f>+JR13+JR21</f>
        <v>0</v>
      </c>
      <c r="JU23" t="s">
        <v>67</v>
      </c>
      <c r="JV23" s="24"/>
      <c r="JW23" s="24">
        <f>+JW13+JW21</f>
        <v>0</v>
      </c>
      <c r="JX23" s="15">
        <f>+JW23/JW$3</f>
        <v>0</v>
      </c>
      <c r="JY23" s="24"/>
      <c r="JZ23" s="25">
        <f>+JZ13+JZ21</f>
        <v>0</v>
      </c>
      <c r="KA23" s="24">
        <f>+KA13+KA21</f>
        <v>0</v>
      </c>
      <c r="KB23" s="24">
        <f>+KB13+KB21</f>
        <v>0</v>
      </c>
      <c r="KC23" s="24">
        <f>+KC13+KC21</f>
        <v>0</v>
      </c>
      <c r="KD23" s="24">
        <f>+KD13+KD21</f>
        <v>0</v>
      </c>
      <c r="KE23" s="24">
        <f>+KE13+KE21</f>
        <v>0</v>
      </c>
      <c r="KF23" s="24">
        <f>+KF13+KF21</f>
        <v>0</v>
      </c>
      <c r="KG23" s="24">
        <f>+KG13+KG21</f>
        <v>0</v>
      </c>
      <c r="KH23" s="24">
        <f>+KH13+KH21</f>
        <v>0</v>
      </c>
      <c r="KI23" s="24">
        <f>+KI13+KI21</f>
        <v>0</v>
      </c>
      <c r="KJ23" s="24">
        <f>+KJ13+KJ21</f>
        <v>0</v>
      </c>
      <c r="KK23" s="24">
        <f>+KK13+KK21</f>
        <v>0</v>
      </c>
      <c r="KL23" s="24"/>
      <c r="KM23" s="24"/>
      <c r="KN23" t="s">
        <v>67</v>
      </c>
      <c r="KO23" s="24"/>
      <c r="KP23" s="24">
        <f>+KP13+KP21</f>
        <v>0</v>
      </c>
      <c r="KQ23" s="15">
        <f>+KP23/KP$3</f>
        <v>0</v>
      </c>
      <c r="KR23" s="24"/>
      <c r="KS23" s="25">
        <f>+KS13+KS21</f>
        <v>0</v>
      </c>
      <c r="KT23" s="24">
        <f>+KT13+KT21</f>
        <v>0</v>
      </c>
      <c r="KU23" s="24">
        <f>+KU13+KU21</f>
        <v>0</v>
      </c>
      <c r="KV23" s="24">
        <f>+KV13+KV21</f>
        <v>0</v>
      </c>
      <c r="KW23" s="24">
        <f>+KW13+KW21</f>
        <v>0</v>
      </c>
      <c r="KX23" s="24">
        <f>+KX13+KX21</f>
        <v>0</v>
      </c>
      <c r="KY23" s="24">
        <f>+KY13+KY21</f>
        <v>0</v>
      </c>
      <c r="KZ23" s="24">
        <f>+KZ13+KZ21</f>
        <v>0</v>
      </c>
      <c r="LA23" s="24">
        <f>+LA13+LA21</f>
        <v>0</v>
      </c>
      <c r="LB23" s="24">
        <f>+LB13+LB21</f>
        <v>0</v>
      </c>
      <c r="LC23" s="24">
        <f>+LC13+LC21</f>
        <v>0</v>
      </c>
      <c r="LD23" s="24">
        <f>+LD13+LD21</f>
        <v>0</v>
      </c>
      <c r="LE23"/>
      <c r="LF23" s="24"/>
      <c r="LG23" t="s">
        <v>67</v>
      </c>
      <c r="LH23" s="24"/>
      <c r="LI23" s="24">
        <f>+LI13+LI21</f>
        <v>0</v>
      </c>
      <c r="LJ23" s="15">
        <f>+LI23/LI$3</f>
        <v>0</v>
      </c>
      <c r="LK23" s="24"/>
      <c r="LL23" s="25">
        <f>+LL13+LL21</f>
        <v>0</v>
      </c>
      <c r="LM23" s="24">
        <f>+LM13+LM21</f>
        <v>0</v>
      </c>
      <c r="LN23" s="24">
        <f>+LN13+LN21</f>
        <v>0</v>
      </c>
      <c r="LO23" s="24">
        <f>+LO13+LO21</f>
        <v>0</v>
      </c>
      <c r="LP23" s="24">
        <f>+LP13+LP21</f>
        <v>0</v>
      </c>
      <c r="LQ23" s="24">
        <f>+LQ13+LQ21</f>
        <v>0</v>
      </c>
      <c r="LR23" s="24">
        <f>+LR13+LR21</f>
        <v>0</v>
      </c>
      <c r="LS23" s="24">
        <f>+LS13+LS21</f>
        <v>0</v>
      </c>
      <c r="LT23" s="24">
        <f>+LT13+LT21</f>
        <v>0</v>
      </c>
      <c r="LU23" s="24">
        <f>+LU13+LU21</f>
        <v>0</v>
      </c>
      <c r="LV23" s="24">
        <f>+LV13+LV21</f>
        <v>0</v>
      </c>
      <c r="LW23" s="24">
        <f>+LW13+LW21</f>
        <v>0</v>
      </c>
      <c r="LZ23" t="s">
        <v>67</v>
      </c>
      <c r="MA23" s="24"/>
      <c r="MB23" s="24">
        <f>+MB13+MB21</f>
        <v>0</v>
      </c>
      <c r="MC23" s="15">
        <f>+MB23/MB$3</f>
        <v>0</v>
      </c>
      <c r="MD23" s="24"/>
      <c r="ME23" s="25">
        <f>+ME13+ME21</f>
        <v>0</v>
      </c>
      <c r="MF23" s="24">
        <f>+MF13+MF21</f>
        <v>0</v>
      </c>
      <c r="MG23" s="24">
        <f>+MG13+MG21</f>
        <v>0</v>
      </c>
      <c r="MH23" s="24">
        <f>+MH13+MH21</f>
        <v>0</v>
      </c>
      <c r="MI23" s="24">
        <f>+MI13+MI21</f>
        <v>0</v>
      </c>
      <c r="MJ23" s="24">
        <f>+MJ13+MJ21</f>
        <v>0</v>
      </c>
      <c r="MK23" s="24">
        <f>+MK13+MK21</f>
        <v>0</v>
      </c>
      <c r="ML23" s="24">
        <f>+ML13+ML21</f>
        <v>0</v>
      </c>
      <c r="MM23" s="24">
        <f>+MM13+MM21</f>
        <v>0</v>
      </c>
      <c r="MN23" s="24">
        <f>+MN13+MN21</f>
        <v>0</v>
      </c>
      <c r="MO23" s="24">
        <f>+MO13+MO21</f>
        <v>0</v>
      </c>
      <c r="MP23" s="24">
        <f>+MP13+MP21</f>
        <v>0</v>
      </c>
    </row>
    <row r="24" spans="1:354" s="2" customFormat="1" x14ac:dyDescent="0.2">
      <c r="C24" s="25"/>
      <c r="D24" s="15"/>
      <c r="E24" s="25"/>
      <c r="F24" s="15"/>
      <c r="G24" s="25"/>
      <c r="H24" s="15"/>
      <c r="I24" s="25"/>
      <c r="J24" s="15"/>
      <c r="K24" s="25"/>
      <c r="L24" s="15"/>
      <c r="M24" s="25"/>
      <c r="N24" s="15"/>
      <c r="O24" s="25"/>
      <c r="P24" s="13"/>
      <c r="Q24" s="25"/>
      <c r="R24" s="13"/>
      <c r="S24" s="25"/>
      <c r="T24" s="13"/>
      <c r="U24" s="25"/>
      <c r="V24" s="13"/>
      <c r="W24" s="25"/>
      <c r="X24" s="13"/>
      <c r="Y24" s="25"/>
      <c r="Z24" s="13"/>
      <c r="AA24" s="25"/>
      <c r="AB24" s="13"/>
      <c r="AC24" s="25"/>
      <c r="AD24" s="13"/>
      <c r="AE24" s="25"/>
      <c r="AF24" s="13"/>
      <c r="AG24" s="25"/>
      <c r="AH24" s="13"/>
      <c r="AI24" s="25"/>
      <c r="AJ24" s="13"/>
      <c r="AK24" s="25"/>
      <c r="AL24" s="13"/>
      <c r="AM24" s="25"/>
      <c r="AN24" s="13"/>
      <c r="AO24" s="25"/>
      <c r="AP24" s="13"/>
      <c r="AQ24" s="25"/>
      <c r="AR24" s="13"/>
      <c r="AS24" s="25"/>
      <c r="AT24" s="13"/>
      <c r="AU24" s="25"/>
      <c r="AV24" s="13"/>
      <c r="AW24" s="25"/>
      <c r="AX24" s="13"/>
      <c r="AY24" s="24"/>
      <c r="AZ24" s="25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5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5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/>
      <c r="CN24" s="24"/>
      <c r="CO24" s="24"/>
      <c r="CP24" s="12"/>
      <c r="CQ24" s="24"/>
      <c r="CR24" s="25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/>
      <c r="DG24" s="24"/>
      <c r="DH24" s="24"/>
      <c r="DI24" s="12"/>
      <c r="DJ24" s="24"/>
      <c r="DK24" s="25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/>
      <c r="DZ24" s="24"/>
      <c r="EA24" s="24"/>
      <c r="EB24" s="12"/>
      <c r="EC24" s="24"/>
      <c r="ED24" s="25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/>
      <c r="EQ24" s="24"/>
      <c r="ER24"/>
      <c r="ES24" s="24"/>
      <c r="ET24" s="24"/>
      <c r="EU24" s="12"/>
      <c r="EV24" s="24"/>
      <c r="EW24" s="25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K24"/>
      <c r="FL24" s="24"/>
      <c r="FM24" s="24"/>
      <c r="FN24" s="12"/>
      <c r="FO24" s="24"/>
      <c r="FP24" s="25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/>
      <c r="GE24" s="24"/>
      <c r="GF24" s="24"/>
      <c r="GG24" s="12"/>
      <c r="GH24" s="24"/>
      <c r="GI24" s="25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/>
      <c r="GV24" s="24"/>
      <c r="GW24"/>
      <c r="GX24" s="24"/>
      <c r="GY24" s="24"/>
      <c r="GZ24" s="12"/>
      <c r="HA24" s="24"/>
      <c r="HB24" s="25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P24"/>
      <c r="HQ24" s="24"/>
      <c r="HR24" s="24"/>
      <c r="HS24" s="12"/>
      <c r="HT24" s="24"/>
      <c r="HU24" s="25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/>
      <c r="IJ24" s="24"/>
      <c r="IK24" s="24"/>
      <c r="IL24" s="12"/>
      <c r="IM24" s="24"/>
      <c r="IN24" s="25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/>
      <c r="JA24" s="24"/>
      <c r="JB24"/>
      <c r="JC24" s="24"/>
      <c r="JD24" s="24"/>
      <c r="JE24" s="12"/>
      <c r="JF24" s="24"/>
      <c r="JG24" s="25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U24"/>
      <c r="JV24" s="24"/>
      <c r="JW24" s="24"/>
      <c r="JX24" s="12"/>
      <c r="JY24" s="24"/>
      <c r="JZ24" s="25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/>
      <c r="KO24" s="24"/>
      <c r="KP24" s="24"/>
      <c r="KQ24" s="12"/>
      <c r="KR24" s="24"/>
      <c r="KS24" s="25"/>
      <c r="KT24" s="24"/>
      <c r="KU24" s="24"/>
      <c r="KV24" s="24"/>
      <c r="KW24" s="24"/>
      <c r="KX24" s="24"/>
      <c r="KY24" s="24"/>
      <c r="KZ24" s="24"/>
      <c r="LA24" s="24"/>
      <c r="LB24" s="24"/>
      <c r="LC24" s="24"/>
      <c r="LD24" s="24"/>
      <c r="LE24"/>
      <c r="LF24" s="24"/>
      <c r="LG24"/>
      <c r="LH24" s="24"/>
      <c r="LI24" s="24"/>
      <c r="LJ24" s="12"/>
      <c r="LK24" s="24"/>
      <c r="LL24" s="25"/>
      <c r="LM24" s="24"/>
      <c r="LN24" s="24"/>
      <c r="LO24" s="24"/>
      <c r="LP24" s="24"/>
      <c r="LQ24" s="24"/>
      <c r="LR24" s="24"/>
      <c r="LS24" s="24"/>
      <c r="LT24" s="24"/>
      <c r="LU24" s="24"/>
      <c r="LV24" s="24"/>
      <c r="LW24" s="24"/>
      <c r="LZ24"/>
      <c r="MA24" s="24"/>
      <c r="MB24" s="24"/>
      <c r="MC24" s="12"/>
      <c r="MD24" s="24"/>
      <c r="ME24" s="25"/>
      <c r="MF24" s="24"/>
      <c r="MG24" s="24"/>
      <c r="MH24" s="24"/>
      <c r="MI24" s="24"/>
      <c r="MJ24" s="24"/>
      <c r="MK24" s="24"/>
      <c r="ML24" s="24"/>
      <c r="MM24" s="24"/>
      <c r="MN24" s="24"/>
      <c r="MO24" s="24"/>
      <c r="MP24" s="24"/>
    </row>
    <row r="25" spans="1:354" s="2" customFormat="1" x14ac:dyDescent="0.2">
      <c r="A25" s="2" t="s">
        <v>68</v>
      </c>
      <c r="C25" s="25">
        <f>+C3-C23</f>
        <v>185739.91999999998</v>
      </c>
      <c r="D25" s="13"/>
      <c r="E25" s="25">
        <f>+E3-E23</f>
        <v>15781</v>
      </c>
      <c r="F25" s="13"/>
      <c r="G25" s="25">
        <f>+G3-G23</f>
        <v>21371</v>
      </c>
      <c r="H25" s="13"/>
      <c r="I25" s="25">
        <f>+I3-I23</f>
        <v>17830</v>
      </c>
      <c r="J25" s="13"/>
      <c r="K25" s="25">
        <f>+K3-K23</f>
        <v>18297</v>
      </c>
      <c r="L25" s="13"/>
      <c r="M25" s="25">
        <f>+M3-M23</f>
        <v>20544</v>
      </c>
      <c r="N25" s="13"/>
      <c r="O25" s="25">
        <f>+O3-O23</f>
        <v>22902.119999999995</v>
      </c>
      <c r="P25" s="13"/>
      <c r="Q25" s="25">
        <f>+Q3-Q23</f>
        <v>23819</v>
      </c>
      <c r="R25" s="13"/>
      <c r="S25" s="25">
        <f>+S3-S23</f>
        <v>20411.8</v>
      </c>
      <c r="T25" s="13"/>
      <c r="U25" s="25">
        <f>+U3-U23</f>
        <v>24784</v>
      </c>
      <c r="V25" s="13"/>
      <c r="W25" s="25">
        <f>+W3-W23</f>
        <v>0.01</v>
      </c>
      <c r="X25" s="13"/>
      <c r="Y25" s="25">
        <f>+Y3-Y23</f>
        <v>0.01</v>
      </c>
      <c r="Z25" s="13"/>
      <c r="AA25" s="25">
        <f>+AA3-AA23</f>
        <v>0.01</v>
      </c>
      <c r="AB25" s="13"/>
      <c r="AC25" s="25">
        <f>+AC3-AC23</f>
        <v>0.01</v>
      </c>
      <c r="AD25" s="13"/>
      <c r="AE25" s="25">
        <f>+AE3-AE23</f>
        <v>0.01</v>
      </c>
      <c r="AF25" s="13"/>
      <c r="AG25" s="25">
        <f>+AG3-AG23</f>
        <v>0.01</v>
      </c>
      <c r="AH25" s="13"/>
      <c r="AI25" s="25">
        <f>+AI3-AI23</f>
        <v>0.01</v>
      </c>
      <c r="AJ25" s="13"/>
      <c r="AK25" s="25">
        <f>+AK3-AK23</f>
        <v>0.01</v>
      </c>
      <c r="AL25" s="13"/>
      <c r="AM25" s="25">
        <f>+AM3-AM23</f>
        <v>0.01</v>
      </c>
      <c r="AN25" s="13"/>
      <c r="AO25" s="25">
        <f>+AO3-AO23</f>
        <v>0.01</v>
      </c>
      <c r="AP25" s="13"/>
      <c r="AQ25" s="25">
        <f>+AQ3-AQ23</f>
        <v>0.01</v>
      </c>
      <c r="AR25" s="13"/>
      <c r="AS25" s="25">
        <f>+AS3-AS23</f>
        <v>0.01</v>
      </c>
      <c r="AT25" s="13"/>
      <c r="AU25" s="25">
        <f>+AU3-AU23</f>
        <v>0.01</v>
      </c>
      <c r="AV25" s="13"/>
      <c r="AW25" s="25">
        <f>+AW3-AW23</f>
        <v>0.01</v>
      </c>
      <c r="AX25" s="13"/>
      <c r="AY25" s="24"/>
      <c r="AZ25" s="25">
        <f>+AZ3-AZ23</f>
        <v>1629</v>
      </c>
      <c r="BA25" s="24">
        <f>+BA3-BA23</f>
        <v>2214</v>
      </c>
      <c r="BB25" s="24">
        <f>+BB3-BB23</f>
        <v>2153</v>
      </c>
      <c r="BC25" s="24">
        <f>+BC3-BC23</f>
        <v>1786</v>
      </c>
      <c r="BD25" s="24">
        <f>+BD3-BD23</f>
        <v>1193</v>
      </c>
      <c r="BE25" s="24">
        <f>+BE3-BE23</f>
        <v>3371</v>
      </c>
      <c r="BF25" s="24">
        <f>+BF3-BF23</f>
        <v>1224</v>
      </c>
      <c r="BG25" s="24">
        <f>+BG3-BG23</f>
        <v>1706</v>
      </c>
      <c r="BH25" s="24">
        <f t="shared" ref="BH25:BJ25" si="42">+BH3-BH23</f>
        <v>1597</v>
      </c>
      <c r="BI25" s="24">
        <f t="shared" si="42"/>
        <v>2582</v>
      </c>
      <c r="BJ25" s="24">
        <f t="shared" si="42"/>
        <v>1568</v>
      </c>
      <c r="BK25" s="24">
        <f>+BK3-BK23</f>
        <v>2796</v>
      </c>
      <c r="BL25" s="24"/>
      <c r="BM25" s="25">
        <f t="shared" ref="BM25:BX25" si="43">+BM3-BM23</f>
        <v>1361.8</v>
      </c>
      <c r="BN25" s="24">
        <f t="shared" si="43"/>
        <v>-77</v>
      </c>
      <c r="BO25" s="24">
        <f t="shared" si="43"/>
        <v>1861</v>
      </c>
      <c r="BP25" s="24">
        <f t="shared" si="43"/>
        <v>1501</v>
      </c>
      <c r="BQ25" s="24">
        <f t="shared" si="43"/>
        <v>1808</v>
      </c>
      <c r="BR25" s="24">
        <f t="shared" si="43"/>
        <v>3282</v>
      </c>
      <c r="BS25" s="24">
        <f t="shared" si="43"/>
        <v>2216</v>
      </c>
      <c r="BT25" s="24">
        <f t="shared" si="43"/>
        <v>1401</v>
      </c>
      <c r="BU25" s="24">
        <f t="shared" si="43"/>
        <v>1860</v>
      </c>
      <c r="BV25" s="24">
        <f t="shared" si="43"/>
        <v>1710</v>
      </c>
      <c r="BW25" s="24">
        <f t="shared" si="43"/>
        <v>1668</v>
      </c>
      <c r="BX25" s="24">
        <f t="shared" si="43"/>
        <v>1820</v>
      </c>
      <c r="BY25" s="25">
        <f t="shared" ref="BY25:CJ25" si="44">+BY3-BY23</f>
        <v>1890</v>
      </c>
      <c r="BZ25" s="24">
        <f t="shared" si="44"/>
        <v>2571</v>
      </c>
      <c r="CA25" s="24">
        <f t="shared" si="44"/>
        <v>2205</v>
      </c>
      <c r="CB25" s="24">
        <f t="shared" si="44"/>
        <v>1458</v>
      </c>
      <c r="CC25" s="24">
        <f t="shared" si="44"/>
        <v>2325</v>
      </c>
      <c r="CD25" s="24">
        <f t="shared" si="44"/>
        <v>4024</v>
      </c>
      <c r="CE25" s="24">
        <f t="shared" si="44"/>
        <v>1501</v>
      </c>
      <c r="CF25" s="24">
        <f t="shared" si="44"/>
        <v>2504</v>
      </c>
      <c r="CG25" s="24">
        <f t="shared" si="44"/>
        <v>3964</v>
      </c>
      <c r="CH25" s="24">
        <f t="shared" si="44"/>
        <v>2342</v>
      </c>
      <c r="CI25" s="24">
        <f t="shared" si="44"/>
        <v>0</v>
      </c>
      <c r="CJ25" s="24">
        <f t="shared" si="44"/>
        <v>0</v>
      </c>
      <c r="CK25" s="24"/>
      <c r="CL25" s="24"/>
      <c r="CM25" t="s">
        <v>103</v>
      </c>
      <c r="CN25" s="24"/>
      <c r="CO25" s="24">
        <f>+CO3-CO23</f>
        <v>0.01</v>
      </c>
      <c r="CP25" s="14"/>
      <c r="CQ25" s="24"/>
      <c r="CR25" s="25">
        <f>+CR3-CR23</f>
        <v>0.01</v>
      </c>
      <c r="CS25" s="24">
        <f>+CS3-CS23</f>
        <v>0</v>
      </c>
      <c r="CT25" s="24">
        <f>+CT3-CT23</f>
        <v>0</v>
      </c>
      <c r="CU25" s="24">
        <f>+CU3-CU23</f>
        <v>0</v>
      </c>
      <c r="CV25" s="24">
        <f>+CV3-CV23</f>
        <v>0</v>
      </c>
      <c r="CW25" s="24">
        <f>+CW3-CW23</f>
        <v>0</v>
      </c>
      <c r="CX25" s="24">
        <f>+CX3-CX23</f>
        <v>0</v>
      </c>
      <c r="CY25" s="24">
        <f>+CY3-CY23</f>
        <v>0</v>
      </c>
      <c r="CZ25" s="24">
        <f>+CZ3-CZ23</f>
        <v>0</v>
      </c>
      <c r="DA25" s="24">
        <f>+DA3-DA23</f>
        <v>0</v>
      </c>
      <c r="DB25" s="24">
        <f>+DB3-DB23</f>
        <v>0</v>
      </c>
      <c r="DC25" s="24">
        <f>+DC3-DC23</f>
        <v>0</v>
      </c>
      <c r="DD25" s="24"/>
      <c r="DE25" s="24"/>
      <c r="DF25" t="s">
        <v>103</v>
      </c>
      <c r="DG25" s="24"/>
      <c r="DH25" s="24">
        <f>+DH3-DH23</f>
        <v>0.01</v>
      </c>
      <c r="DI25" s="14"/>
      <c r="DJ25" s="24"/>
      <c r="DK25" s="25">
        <f>+DK3-DK23</f>
        <v>0.01</v>
      </c>
      <c r="DL25" s="24">
        <f>+DL3-DL23</f>
        <v>0</v>
      </c>
      <c r="DM25" s="24">
        <f>+DM3-DM23</f>
        <v>0</v>
      </c>
      <c r="DN25" s="24">
        <f>+DN3-DN23</f>
        <v>0</v>
      </c>
      <c r="DO25" s="24">
        <f>+DO3-DO23</f>
        <v>0</v>
      </c>
      <c r="DP25" s="24">
        <f>+DP3-DP23</f>
        <v>0</v>
      </c>
      <c r="DQ25" s="24">
        <f>+DQ3-DQ23</f>
        <v>0</v>
      </c>
      <c r="DR25" s="24">
        <f>+DR3-DR23</f>
        <v>0</v>
      </c>
      <c r="DS25" s="24">
        <f>+DS3-DS23</f>
        <v>0</v>
      </c>
      <c r="DT25" s="24">
        <f>+DT3-DT23</f>
        <v>0</v>
      </c>
      <c r="DU25" s="24">
        <f>+DU3-DU23</f>
        <v>0</v>
      </c>
      <c r="DV25" s="24">
        <f>+DV3-DV23</f>
        <v>0</v>
      </c>
      <c r="DW25" s="24"/>
      <c r="DX25" s="24"/>
      <c r="DY25" t="s">
        <v>103</v>
      </c>
      <c r="DZ25" s="24"/>
      <c r="EA25" s="24">
        <f>+EA3-EA23</f>
        <v>0.01</v>
      </c>
      <c r="EB25" s="14"/>
      <c r="EC25" s="24"/>
      <c r="ED25" s="25">
        <f>+ED3-ED23</f>
        <v>0.01</v>
      </c>
      <c r="EE25" s="24">
        <f>+EE3-EE23</f>
        <v>0</v>
      </c>
      <c r="EF25" s="24">
        <f>+EF3-EF23</f>
        <v>0</v>
      </c>
      <c r="EG25" s="24">
        <f>+EG3-EG23</f>
        <v>0</v>
      </c>
      <c r="EH25" s="24">
        <f>+EH3-EH23</f>
        <v>0</v>
      </c>
      <c r="EI25" s="24">
        <f>+EI3-EI23</f>
        <v>0</v>
      </c>
      <c r="EJ25" s="24">
        <f>+EJ3-EJ23</f>
        <v>0</v>
      </c>
      <c r="EK25" s="24">
        <f>+EK3-EK23</f>
        <v>0</v>
      </c>
      <c r="EL25" s="24">
        <f>+EL3-EL23</f>
        <v>0</v>
      </c>
      <c r="EM25" s="24">
        <f>+EM3-EM23</f>
        <v>0</v>
      </c>
      <c r="EN25" s="24">
        <f>+EN3-EN23</f>
        <v>0</v>
      </c>
      <c r="EO25" s="24">
        <f>+EO3-EO23</f>
        <v>0</v>
      </c>
      <c r="EP25"/>
      <c r="EQ25" s="24"/>
      <c r="ER25" t="s">
        <v>103</v>
      </c>
      <c r="ES25" s="24"/>
      <c r="ET25" s="24">
        <f>+ET3-ET23</f>
        <v>0.01</v>
      </c>
      <c r="EU25" s="14"/>
      <c r="EV25" s="24"/>
      <c r="EW25" s="25">
        <f>+EW3-EW23</f>
        <v>0.01</v>
      </c>
      <c r="EX25" s="24">
        <f>+EX3-EX23</f>
        <v>0</v>
      </c>
      <c r="EY25" s="24">
        <f>+EY3-EY23</f>
        <v>0</v>
      </c>
      <c r="EZ25" s="24">
        <f>+EZ3-EZ23</f>
        <v>0</v>
      </c>
      <c r="FA25" s="24">
        <f>+FA3-FA23</f>
        <v>0</v>
      </c>
      <c r="FB25" s="24">
        <f>+FB3-FB23</f>
        <v>0</v>
      </c>
      <c r="FC25" s="24">
        <f>+FC3-FC23</f>
        <v>0</v>
      </c>
      <c r="FD25" s="24">
        <f>+FD3-FD23</f>
        <v>0</v>
      </c>
      <c r="FE25" s="24">
        <f>+FE3-FE23</f>
        <v>0</v>
      </c>
      <c r="FF25" s="24">
        <f>+FF3-FF23</f>
        <v>0</v>
      </c>
      <c r="FG25" s="24">
        <f>+FG3-FG23</f>
        <v>0</v>
      </c>
      <c r="FH25" s="24">
        <f>+FH3-FH23</f>
        <v>0</v>
      </c>
      <c r="FK25" t="s">
        <v>103</v>
      </c>
      <c r="FL25" s="24"/>
      <c r="FM25" s="24">
        <f>+FM3-FM23</f>
        <v>0.01</v>
      </c>
      <c r="FN25" s="14"/>
      <c r="FO25" s="24"/>
      <c r="FP25" s="25">
        <f>+FP3-FP23</f>
        <v>0.01</v>
      </c>
      <c r="FQ25" s="24">
        <f>+FQ3-FQ23</f>
        <v>0</v>
      </c>
      <c r="FR25" s="24">
        <f>+FR3-FR23</f>
        <v>0</v>
      </c>
      <c r="FS25" s="24">
        <f>+FS3-FS23</f>
        <v>0</v>
      </c>
      <c r="FT25" s="24">
        <f>+FT3-FT23</f>
        <v>0</v>
      </c>
      <c r="FU25" s="24">
        <f>+FU3-FU23</f>
        <v>0</v>
      </c>
      <c r="FV25" s="24">
        <f>+FV3-FV23</f>
        <v>0</v>
      </c>
      <c r="FW25" s="24">
        <f>+FW3-FW23</f>
        <v>0</v>
      </c>
      <c r="FX25" s="24">
        <f>+FX3-FX23</f>
        <v>0</v>
      </c>
      <c r="FY25" s="24">
        <f>+FY3-FY23</f>
        <v>0</v>
      </c>
      <c r="FZ25" s="24">
        <f>+FZ3-FZ23</f>
        <v>0</v>
      </c>
      <c r="GA25" s="24">
        <f>+GA3-GA23</f>
        <v>0</v>
      </c>
      <c r="GB25" s="24"/>
      <c r="GC25" s="24"/>
      <c r="GD25" t="s">
        <v>103</v>
      </c>
      <c r="GE25" s="24"/>
      <c r="GF25" s="24">
        <f>+GF3-GF23</f>
        <v>0.01</v>
      </c>
      <c r="GG25" s="14"/>
      <c r="GH25" s="24"/>
      <c r="GI25" s="25">
        <f>+GI3-GI23</f>
        <v>0.01</v>
      </c>
      <c r="GJ25" s="24">
        <f>+GJ3-GJ23</f>
        <v>0</v>
      </c>
      <c r="GK25" s="24">
        <f>+GK3-GK23</f>
        <v>0</v>
      </c>
      <c r="GL25" s="24">
        <f>+GL3-GL23</f>
        <v>0</v>
      </c>
      <c r="GM25" s="24">
        <f>+GM3-GM23</f>
        <v>0</v>
      </c>
      <c r="GN25" s="24">
        <f>+GN3-GN23</f>
        <v>0</v>
      </c>
      <c r="GO25" s="24">
        <f>+GO3-GO23</f>
        <v>0</v>
      </c>
      <c r="GP25" s="24">
        <f>+GP3-GP23</f>
        <v>0</v>
      </c>
      <c r="GQ25" s="24">
        <f>+GQ3-GQ23</f>
        <v>0</v>
      </c>
      <c r="GR25" s="24">
        <f>+GR3-GR23</f>
        <v>0</v>
      </c>
      <c r="GS25" s="24">
        <f>+GS3-GS23</f>
        <v>0</v>
      </c>
      <c r="GT25" s="24">
        <f>+GT3-GT23</f>
        <v>0</v>
      </c>
      <c r="GU25"/>
      <c r="GV25" s="24"/>
      <c r="GW25" t="s">
        <v>103</v>
      </c>
      <c r="GX25" s="24"/>
      <c r="GY25" s="24">
        <f>+GY3-GY23</f>
        <v>0.01</v>
      </c>
      <c r="GZ25" s="14"/>
      <c r="HA25" s="24"/>
      <c r="HB25" s="25">
        <f>+HB3-HB23</f>
        <v>0.01</v>
      </c>
      <c r="HC25" s="24">
        <f>+HC3-HC23</f>
        <v>0</v>
      </c>
      <c r="HD25" s="24">
        <f>+HD3-HD23</f>
        <v>0</v>
      </c>
      <c r="HE25" s="24">
        <f>+HE3-HE23</f>
        <v>0</v>
      </c>
      <c r="HF25" s="24">
        <f>+HF3-HF23</f>
        <v>0</v>
      </c>
      <c r="HG25" s="24">
        <f>+HG3-HG23</f>
        <v>0</v>
      </c>
      <c r="HH25" s="24">
        <f>+HH3-HH23</f>
        <v>0</v>
      </c>
      <c r="HI25" s="24">
        <f>+HI3-HI23</f>
        <v>0</v>
      </c>
      <c r="HJ25" s="24">
        <f>+HJ3-HJ23</f>
        <v>0</v>
      </c>
      <c r="HK25" s="24">
        <f>+HK3-HK23</f>
        <v>0</v>
      </c>
      <c r="HL25" s="24">
        <f>+HL3-HL23</f>
        <v>0</v>
      </c>
      <c r="HM25" s="24">
        <f>+HM3-HM23</f>
        <v>0</v>
      </c>
      <c r="HP25" t="s">
        <v>103</v>
      </c>
      <c r="HQ25" s="24"/>
      <c r="HR25" s="24">
        <f>+HR3-HR23</f>
        <v>0.01</v>
      </c>
      <c r="HS25" s="14"/>
      <c r="HT25" s="24"/>
      <c r="HU25" s="25">
        <f>+HU3-HU23</f>
        <v>0.01</v>
      </c>
      <c r="HV25" s="24">
        <f>+HV3-HV23</f>
        <v>0</v>
      </c>
      <c r="HW25" s="24">
        <f>+HW3-HW23</f>
        <v>0</v>
      </c>
      <c r="HX25" s="24">
        <f>+HX3-HX23</f>
        <v>0</v>
      </c>
      <c r="HY25" s="24">
        <f>+HY3-HY23</f>
        <v>0</v>
      </c>
      <c r="HZ25" s="24">
        <f>+HZ3-HZ23</f>
        <v>0</v>
      </c>
      <c r="IA25" s="24">
        <f>+IA3-IA23</f>
        <v>0</v>
      </c>
      <c r="IB25" s="24">
        <f>+IB3-IB23</f>
        <v>0</v>
      </c>
      <c r="IC25" s="24">
        <f>+IC3-IC23</f>
        <v>0</v>
      </c>
      <c r="ID25" s="24">
        <f>+ID3-ID23</f>
        <v>0</v>
      </c>
      <c r="IE25" s="24">
        <f>+IE3-IE23</f>
        <v>0</v>
      </c>
      <c r="IF25" s="24">
        <f>+IF3-IF23</f>
        <v>0</v>
      </c>
      <c r="IG25" s="24"/>
      <c r="IH25" s="24"/>
      <c r="II25" t="s">
        <v>103</v>
      </c>
      <c r="IJ25" s="24"/>
      <c r="IK25" s="24">
        <f>+IK3-IK23</f>
        <v>0.01</v>
      </c>
      <c r="IL25" s="14"/>
      <c r="IM25" s="24"/>
      <c r="IN25" s="25">
        <f>+IN3-IN23</f>
        <v>0.01</v>
      </c>
      <c r="IO25" s="24">
        <f>+IO3-IO23</f>
        <v>0</v>
      </c>
      <c r="IP25" s="24">
        <f>+IP3-IP23</f>
        <v>0</v>
      </c>
      <c r="IQ25" s="24">
        <f>+IQ3-IQ23</f>
        <v>0</v>
      </c>
      <c r="IR25" s="24">
        <f>+IR3-IR23</f>
        <v>0</v>
      </c>
      <c r="IS25" s="24">
        <f>+IS3-IS23</f>
        <v>0</v>
      </c>
      <c r="IT25" s="24">
        <f>+IT3-IT23</f>
        <v>0</v>
      </c>
      <c r="IU25" s="24">
        <f>+IU3-IU23</f>
        <v>0</v>
      </c>
      <c r="IV25" s="24">
        <f>+IV3-IV23</f>
        <v>0</v>
      </c>
      <c r="IW25" s="24">
        <f>+IW3-IW23</f>
        <v>0</v>
      </c>
      <c r="IX25" s="24">
        <f>+IX3-IX23</f>
        <v>0</v>
      </c>
      <c r="IY25" s="24">
        <f>+IY3-IY23</f>
        <v>0</v>
      </c>
      <c r="IZ25"/>
      <c r="JA25" s="24"/>
      <c r="JB25" t="s">
        <v>103</v>
      </c>
      <c r="JC25" s="24"/>
      <c r="JD25" s="24">
        <f>+JD3-JD23</f>
        <v>0.01</v>
      </c>
      <c r="JE25" s="14"/>
      <c r="JF25" s="24"/>
      <c r="JG25" s="25">
        <f>+JG3-JG23</f>
        <v>0.01</v>
      </c>
      <c r="JH25" s="24">
        <f>+JH3-JH23</f>
        <v>0</v>
      </c>
      <c r="JI25" s="24">
        <f>+JI3-JI23</f>
        <v>0</v>
      </c>
      <c r="JJ25" s="24">
        <f>+JJ3-JJ23</f>
        <v>0</v>
      </c>
      <c r="JK25" s="24">
        <f>+JK3-JK23</f>
        <v>0</v>
      </c>
      <c r="JL25" s="24">
        <f>+JL3-JL23</f>
        <v>0</v>
      </c>
      <c r="JM25" s="24">
        <f>+JM3-JM23</f>
        <v>0</v>
      </c>
      <c r="JN25" s="24">
        <f>+JN3-JN23</f>
        <v>0</v>
      </c>
      <c r="JO25" s="24">
        <f>+JO3-JO23</f>
        <v>0</v>
      </c>
      <c r="JP25" s="24">
        <f>+JP3-JP23</f>
        <v>0</v>
      </c>
      <c r="JQ25" s="24">
        <f>+JQ3-JQ23</f>
        <v>0</v>
      </c>
      <c r="JR25" s="24">
        <f>+JR3-JR23</f>
        <v>0</v>
      </c>
      <c r="JU25" t="s">
        <v>103</v>
      </c>
      <c r="JV25" s="24"/>
      <c r="JW25" s="24">
        <f>+JW3-JW23</f>
        <v>0.01</v>
      </c>
      <c r="JX25" s="14"/>
      <c r="JY25" s="24"/>
      <c r="JZ25" s="25">
        <f>+JZ3-JZ23</f>
        <v>0.01</v>
      </c>
      <c r="KA25" s="24">
        <f>+KA3-KA23</f>
        <v>0</v>
      </c>
      <c r="KB25" s="24">
        <f>+KB3-KB23</f>
        <v>0</v>
      </c>
      <c r="KC25" s="24">
        <f>+KC3-KC23</f>
        <v>0</v>
      </c>
      <c r="KD25" s="24">
        <f>+KD3-KD23</f>
        <v>0</v>
      </c>
      <c r="KE25" s="24">
        <f>+KE3-KE23</f>
        <v>0</v>
      </c>
      <c r="KF25" s="24">
        <f>+KF3-KF23</f>
        <v>0</v>
      </c>
      <c r="KG25" s="24">
        <f>+KG3-KG23</f>
        <v>0</v>
      </c>
      <c r="KH25" s="24">
        <f>+KH3-KH23</f>
        <v>0</v>
      </c>
      <c r="KI25" s="24">
        <f>+KI3-KI23</f>
        <v>0</v>
      </c>
      <c r="KJ25" s="24">
        <f>+KJ3-KJ23</f>
        <v>0</v>
      </c>
      <c r="KK25" s="24">
        <f>+KK3-KK23</f>
        <v>0</v>
      </c>
      <c r="KL25" s="24"/>
      <c r="KM25" s="24"/>
      <c r="KN25" t="s">
        <v>103</v>
      </c>
      <c r="KO25" s="24"/>
      <c r="KP25" s="24">
        <f>+KP3-KP23</f>
        <v>0.01</v>
      </c>
      <c r="KQ25" s="14"/>
      <c r="KR25" s="24"/>
      <c r="KS25" s="25">
        <f>+KS3-KS23</f>
        <v>0.01</v>
      </c>
      <c r="KT25" s="24">
        <f>+KT3-KT23</f>
        <v>0</v>
      </c>
      <c r="KU25" s="24">
        <f>+KU3-KU23</f>
        <v>0</v>
      </c>
      <c r="KV25" s="24">
        <f>+KV3-KV23</f>
        <v>0</v>
      </c>
      <c r="KW25" s="24">
        <f>+KW3-KW23</f>
        <v>0</v>
      </c>
      <c r="KX25" s="24">
        <f>+KX3-KX23</f>
        <v>0</v>
      </c>
      <c r="KY25" s="24">
        <f>+KY3-KY23</f>
        <v>0</v>
      </c>
      <c r="KZ25" s="24">
        <f>+KZ3-KZ23</f>
        <v>0</v>
      </c>
      <c r="LA25" s="24">
        <f>+LA3-LA23</f>
        <v>0</v>
      </c>
      <c r="LB25" s="24">
        <f>+LB3-LB23</f>
        <v>0</v>
      </c>
      <c r="LC25" s="24">
        <f>+LC3-LC23</f>
        <v>0</v>
      </c>
      <c r="LD25" s="24">
        <f>+LD3-LD23</f>
        <v>0</v>
      </c>
      <c r="LE25"/>
      <c r="LF25" s="24"/>
      <c r="LG25" t="s">
        <v>103</v>
      </c>
      <c r="LH25" s="24"/>
      <c r="LI25" s="24">
        <f>+LI3-LI23</f>
        <v>0.01</v>
      </c>
      <c r="LJ25" s="14"/>
      <c r="LK25" s="24"/>
      <c r="LL25" s="25">
        <f>+LL3-LL23</f>
        <v>0.01</v>
      </c>
      <c r="LM25" s="24">
        <f>+LM3-LM23</f>
        <v>0</v>
      </c>
      <c r="LN25" s="24">
        <f>+LN3-LN23</f>
        <v>0</v>
      </c>
      <c r="LO25" s="24">
        <f>+LO3-LO23</f>
        <v>0</v>
      </c>
      <c r="LP25" s="24">
        <f>+LP3-LP23</f>
        <v>0</v>
      </c>
      <c r="LQ25" s="24">
        <f>+LQ3-LQ23</f>
        <v>0</v>
      </c>
      <c r="LR25" s="24">
        <f>+LR3-LR23</f>
        <v>0</v>
      </c>
      <c r="LS25" s="24">
        <f>+LS3-LS23</f>
        <v>0</v>
      </c>
      <c r="LT25" s="24">
        <f>+LT3-LT23</f>
        <v>0</v>
      </c>
      <c r="LU25" s="24">
        <f>+LU3-LU23</f>
        <v>0</v>
      </c>
      <c r="LV25" s="24">
        <f>+LV3-LV23</f>
        <v>0</v>
      </c>
      <c r="LW25" s="24">
        <f>+LW3-LW23</f>
        <v>0</v>
      </c>
      <c r="LZ25" t="s">
        <v>103</v>
      </c>
      <c r="MA25" s="24"/>
      <c r="MB25" s="24">
        <f>+MB3-MB23</f>
        <v>0.01</v>
      </c>
      <c r="MC25" s="14"/>
      <c r="MD25" s="24"/>
      <c r="ME25" s="25">
        <f>+ME3-ME23</f>
        <v>0.01</v>
      </c>
      <c r="MF25" s="24">
        <f>+MF3-MF23</f>
        <v>0</v>
      </c>
      <c r="MG25" s="24">
        <f>+MG3-MG23</f>
        <v>0</v>
      </c>
      <c r="MH25" s="24">
        <f>+MH3-MH23</f>
        <v>0</v>
      </c>
      <c r="MI25" s="24">
        <f>+MI3-MI23</f>
        <v>0</v>
      </c>
      <c r="MJ25" s="24">
        <f>+MJ3-MJ23</f>
        <v>0</v>
      </c>
      <c r="MK25" s="24">
        <f>+MK3-MK23</f>
        <v>0</v>
      </c>
      <c r="ML25" s="24">
        <f>+ML3-ML23</f>
        <v>0</v>
      </c>
      <c r="MM25" s="24">
        <f>+MM3-MM23</f>
        <v>0</v>
      </c>
      <c r="MN25" s="24">
        <f>+MN3-MN23</f>
        <v>0</v>
      </c>
      <c r="MO25" s="24">
        <f>+MO3-MO23</f>
        <v>0</v>
      </c>
      <c r="MP25" s="24">
        <f>+MP3-MP23</f>
        <v>0</v>
      </c>
    </row>
    <row r="26" spans="1:354" s="10" customFormat="1" x14ac:dyDescent="0.2">
      <c r="A26" s="35" t="s">
        <v>69</v>
      </c>
      <c r="C26" s="21">
        <f>C25/C3</f>
        <v>0.57835922338410661</v>
      </c>
      <c r="D26" s="36"/>
      <c r="E26" s="21">
        <f>E25/E3</f>
        <v>0.6044507430672591</v>
      </c>
      <c r="F26" s="36"/>
      <c r="G26" s="21">
        <f>G25/G3</f>
        <v>0.65444801714898182</v>
      </c>
      <c r="H26" s="36"/>
      <c r="I26" s="21">
        <f>I25/I3</f>
        <v>0.6324713561065588</v>
      </c>
      <c r="J26" s="36"/>
      <c r="K26" s="21">
        <f>K25/K3</f>
        <v>0.49543743738322821</v>
      </c>
      <c r="L26" s="36"/>
      <c r="M26" s="21">
        <f>M25/M3</f>
        <v>0.56280305728296309</v>
      </c>
      <c r="N26" s="36"/>
      <c r="O26" s="21">
        <f>O25/O3</f>
        <v>0.56014919623585224</v>
      </c>
      <c r="P26" s="36"/>
      <c r="Q26" s="21">
        <f>Q25/Q3</f>
        <v>0.57522700927357029</v>
      </c>
      <c r="R26" s="36"/>
      <c r="S26" s="21">
        <f>S25/S3</f>
        <v>0.49301483020143955</v>
      </c>
      <c r="T26" s="36"/>
      <c r="U26" s="21">
        <f>U25/U3</f>
        <v>0.66864511951653804</v>
      </c>
      <c r="V26" s="36"/>
      <c r="W26" s="119">
        <f>W25/W3</f>
        <v>1</v>
      </c>
      <c r="X26" s="36"/>
      <c r="Y26" s="119">
        <f>Y25/Y3</f>
        <v>1</v>
      </c>
      <c r="Z26" s="36"/>
      <c r="AA26" s="119">
        <f>AA25/AA3</f>
        <v>1</v>
      </c>
      <c r="AB26" s="36"/>
      <c r="AC26" s="119">
        <f>AC25/AC3</f>
        <v>1</v>
      </c>
      <c r="AD26" s="36"/>
      <c r="AE26" s="119">
        <f>AE25/AE3</f>
        <v>1</v>
      </c>
      <c r="AF26" s="36"/>
      <c r="AG26" s="119">
        <f>AG25/AG3</f>
        <v>1</v>
      </c>
      <c r="AH26" s="36"/>
      <c r="AI26" s="119">
        <f>AI25/AI3</f>
        <v>1</v>
      </c>
      <c r="AJ26" s="36"/>
      <c r="AK26" s="119">
        <f>AK25/AK3</f>
        <v>1</v>
      </c>
      <c r="AL26" s="36"/>
      <c r="AM26" s="119">
        <f>AM25/AM3</f>
        <v>1</v>
      </c>
      <c r="AN26" s="36"/>
      <c r="AO26" s="119">
        <f>AO25/AO3</f>
        <v>1</v>
      </c>
      <c r="AP26" s="36"/>
      <c r="AQ26" s="119">
        <f>AQ25/AQ3</f>
        <v>1</v>
      </c>
      <c r="AR26" s="36"/>
      <c r="AS26" s="119">
        <f>AS25/AS3</f>
        <v>1</v>
      </c>
      <c r="AT26" s="36"/>
      <c r="AU26" s="119">
        <f>AU25/AU3</f>
        <v>1</v>
      </c>
      <c r="AV26" s="36"/>
      <c r="AW26" s="119">
        <f>AW25/AW3</f>
        <v>1</v>
      </c>
      <c r="AX26" s="36"/>
      <c r="AY26" s="95"/>
      <c r="AZ26" s="21">
        <f>AZ25/AZ3</f>
        <v>0.51829462297168305</v>
      </c>
      <c r="BA26" s="8">
        <f>BA25/BA3</f>
        <v>0.69535175879396982</v>
      </c>
      <c r="BB26" s="8">
        <f>BB25/BB3</f>
        <v>0.6007254464285714</v>
      </c>
      <c r="BC26" s="8">
        <f>BC25/BC3</f>
        <v>0.56752462662853509</v>
      </c>
      <c r="BD26" s="8">
        <f>BD25/BD3</f>
        <v>0.37909119796631713</v>
      </c>
      <c r="BE26" s="8">
        <f>BE25/BE3</f>
        <v>0.72416756176154673</v>
      </c>
      <c r="BF26" s="8">
        <f>BF25/BF3</f>
        <v>0.38526912181303113</v>
      </c>
      <c r="BG26" s="8">
        <f>BG25/BG3</f>
        <v>0.53212726138490329</v>
      </c>
      <c r="BH26" s="8">
        <f t="shared" ref="BH26:BJ26" si="45">BH25/BH3</f>
        <v>0.49642524090767798</v>
      </c>
      <c r="BI26" s="8">
        <f t="shared" si="45"/>
        <v>0.7438778450014405</v>
      </c>
      <c r="BJ26" s="8">
        <f t="shared" si="45"/>
        <v>0.49030644152595371</v>
      </c>
      <c r="BK26" s="8">
        <f>BK25/BK3</f>
        <v>0.65342369712549664</v>
      </c>
      <c r="BL26" s="8"/>
      <c r="BM26" s="21">
        <f t="shared" ref="BM26" si="46">BM25/BM3</f>
        <v>0.43591549295774645</v>
      </c>
      <c r="BN26" s="8">
        <f t="shared" ref="BN26" si="47">BN25/BN3</f>
        <v>-2.4695317511225143E-2</v>
      </c>
      <c r="BO26" s="8">
        <f t="shared" ref="BO26" si="48">BO25/BO3</f>
        <v>0.53186624749928546</v>
      </c>
      <c r="BP26" s="8">
        <f t="shared" ref="BP26" si="49">BP25/BP3</f>
        <v>0.47802547770700637</v>
      </c>
      <c r="BQ26" s="8">
        <f t="shared" ref="BQ26" si="50">BQ25/BQ3</f>
        <v>0.58153747185590221</v>
      </c>
      <c r="BR26" s="8">
        <f t="shared" ref="BR26" si="51">BR25/BR3</f>
        <v>0.68063044379925342</v>
      </c>
      <c r="BS26" s="8">
        <f t="shared" ref="BS26" si="52">BS25/BS3</f>
        <v>0.69685534591194964</v>
      </c>
      <c r="BT26" s="8">
        <f t="shared" ref="BT26" si="53">BT25/BT3</f>
        <v>0.44056603773584907</v>
      </c>
      <c r="BU26" s="8">
        <f t="shared" ref="BU26" si="54">BU25/BU3</f>
        <v>0.58197747183979975</v>
      </c>
      <c r="BV26" s="8">
        <f t="shared" ref="BV26" si="55">BV25/BV3</f>
        <v>0.50190783680657469</v>
      </c>
      <c r="BW26" s="8">
        <f t="shared" ref="BW26" si="56">BW25/BW3</f>
        <v>0.50838159097836022</v>
      </c>
      <c r="BX26" s="8">
        <f>BX25/BX3</f>
        <v>0.41877588587206627</v>
      </c>
      <c r="BY26" s="21">
        <f t="shared" ref="BY26:CJ26" si="57">BY25/BY3</f>
        <v>0.58153846153846156</v>
      </c>
      <c r="BZ26" s="8">
        <f>BZ25/BZ3</f>
        <v>0.78264840182648399</v>
      </c>
      <c r="CA26" s="8">
        <f t="shared" si="57"/>
        <v>0.57586837294332727</v>
      </c>
      <c r="CB26" s="8">
        <f t="shared" si="57"/>
        <v>0.43902439024390244</v>
      </c>
      <c r="CC26" s="8">
        <f t="shared" si="57"/>
        <v>0.69382273948075202</v>
      </c>
      <c r="CD26" s="8">
        <f t="shared" si="57"/>
        <v>0.80657446382040487</v>
      </c>
      <c r="CE26" s="8">
        <f t="shared" si="57"/>
        <v>0.44859533771667665</v>
      </c>
      <c r="CF26" s="8">
        <f t="shared" si="57"/>
        <v>0.7382075471698113</v>
      </c>
      <c r="CG26" s="8">
        <f t="shared" si="57"/>
        <v>0.81630971993410217</v>
      </c>
      <c r="CH26" s="8">
        <f t="shared" si="57"/>
        <v>0.67943138961415728</v>
      </c>
      <c r="CI26" s="8" t="e">
        <f t="shared" si="57"/>
        <v>#DIV/0!</v>
      </c>
      <c r="CJ26" s="8" t="e">
        <f t="shared" si="57"/>
        <v>#DIV/0!</v>
      </c>
      <c r="CK26" s="8"/>
      <c r="CL26" s="8"/>
      <c r="CM26" s="121" t="s">
        <v>69</v>
      </c>
      <c r="CN26" s="24"/>
      <c r="CO26" s="8">
        <f>CO25/CO3</f>
        <v>1</v>
      </c>
      <c r="CP26" s="14"/>
      <c r="CQ26" s="8"/>
      <c r="CR26" s="119">
        <f>CR25/CR3</f>
        <v>1</v>
      </c>
      <c r="CS26" s="8" t="e">
        <f>CS25/CS3</f>
        <v>#DIV/0!</v>
      </c>
      <c r="CT26" s="8" t="e">
        <f>CT25/CT3</f>
        <v>#DIV/0!</v>
      </c>
      <c r="CU26" s="8" t="e">
        <f>CU25/CU3</f>
        <v>#DIV/0!</v>
      </c>
      <c r="CV26" s="8" t="e">
        <f>CV25/CV3</f>
        <v>#DIV/0!</v>
      </c>
      <c r="CW26" s="8" t="e">
        <f>CW25/CW3</f>
        <v>#DIV/0!</v>
      </c>
      <c r="CX26" s="8" t="e">
        <f>CX25/CX3</f>
        <v>#DIV/0!</v>
      </c>
      <c r="CY26" s="8" t="e">
        <f>CY25/CY3</f>
        <v>#DIV/0!</v>
      </c>
      <c r="CZ26" s="8" t="e">
        <f>CZ25/CZ3</f>
        <v>#DIV/0!</v>
      </c>
      <c r="DA26" s="95" t="e">
        <f>DA25/DA3</f>
        <v>#DIV/0!</v>
      </c>
      <c r="DB26" s="95" t="e">
        <f>DB25/DB3</f>
        <v>#DIV/0!</v>
      </c>
      <c r="DC26" s="95" t="e">
        <f>DC25/DC3</f>
        <v>#DIV/0!</v>
      </c>
      <c r="DD26" s="95"/>
      <c r="DE26" s="95"/>
      <c r="DF26" s="121" t="s">
        <v>69</v>
      </c>
      <c r="DG26" s="24"/>
      <c r="DH26" s="95">
        <f>DH25/DH3</f>
        <v>1</v>
      </c>
      <c r="DI26" s="14"/>
      <c r="DJ26" s="95"/>
      <c r="DK26" s="119">
        <f>DK25/DK3</f>
        <v>1</v>
      </c>
      <c r="DL26" s="95" t="e">
        <f>DL25/DL3</f>
        <v>#DIV/0!</v>
      </c>
      <c r="DM26" s="95" t="e">
        <f>DM25/DM3</f>
        <v>#DIV/0!</v>
      </c>
      <c r="DN26" s="95" t="e">
        <f>DN25/DN3</f>
        <v>#DIV/0!</v>
      </c>
      <c r="DO26" s="95" t="e">
        <f>DO25/DO3</f>
        <v>#DIV/0!</v>
      </c>
      <c r="DP26" s="95" t="e">
        <f>DP25/DP3</f>
        <v>#DIV/0!</v>
      </c>
      <c r="DQ26" s="95" t="e">
        <f>DQ25/DQ3</f>
        <v>#DIV/0!</v>
      </c>
      <c r="DR26" s="95" t="e">
        <f>DR25/DR3</f>
        <v>#DIV/0!</v>
      </c>
      <c r="DS26" s="95" t="e">
        <f>DS25/DS3</f>
        <v>#DIV/0!</v>
      </c>
      <c r="DT26" s="95" t="e">
        <f>DT25/DT3</f>
        <v>#DIV/0!</v>
      </c>
      <c r="DU26" s="95" t="e">
        <f>DU25/DU3</f>
        <v>#DIV/0!</v>
      </c>
      <c r="DV26" s="95" t="e">
        <f>DV25/DV3</f>
        <v>#DIV/0!</v>
      </c>
      <c r="DW26" s="95"/>
      <c r="DX26" s="95"/>
      <c r="DY26" s="121" t="s">
        <v>69</v>
      </c>
      <c r="DZ26" s="24"/>
      <c r="EA26" s="95">
        <f>EA25/EA3</f>
        <v>1</v>
      </c>
      <c r="EB26" s="14"/>
      <c r="EC26" s="95"/>
      <c r="ED26" s="119">
        <f>ED25/ED3</f>
        <v>1</v>
      </c>
      <c r="EE26" s="95" t="e">
        <f>EE25/EE3</f>
        <v>#DIV/0!</v>
      </c>
      <c r="EF26" s="95" t="e">
        <f>EF25/EF3</f>
        <v>#DIV/0!</v>
      </c>
      <c r="EG26" s="95" t="e">
        <f>EG25/EG3</f>
        <v>#DIV/0!</v>
      </c>
      <c r="EH26" s="95" t="e">
        <f>EH25/EH3</f>
        <v>#DIV/0!</v>
      </c>
      <c r="EI26" s="95" t="e">
        <f>EI25/EI3</f>
        <v>#DIV/0!</v>
      </c>
      <c r="EJ26" s="95" t="e">
        <f>EJ25/EJ3</f>
        <v>#DIV/0!</v>
      </c>
      <c r="EK26" s="95" t="e">
        <f>EK25/EK3</f>
        <v>#DIV/0!</v>
      </c>
      <c r="EL26" s="95" t="e">
        <f>EL25/EL3</f>
        <v>#DIV/0!</v>
      </c>
      <c r="EM26" s="95" t="e">
        <f>EM25/EM3</f>
        <v>#DIV/0!</v>
      </c>
      <c r="EN26" s="95" t="e">
        <f>EN25/EN3</f>
        <v>#DIV/0!</v>
      </c>
      <c r="EO26" s="95" t="e">
        <f>EO25/EO3</f>
        <v>#DIV/0!</v>
      </c>
      <c r="EP26" s="121"/>
      <c r="EQ26" s="24"/>
      <c r="ER26" s="121" t="s">
        <v>69</v>
      </c>
      <c r="ES26" s="24"/>
      <c r="ET26" s="95">
        <f>ET25/ET3</f>
        <v>1</v>
      </c>
      <c r="EU26" s="14"/>
      <c r="EV26" s="95"/>
      <c r="EW26" s="119">
        <f>EW25/EW3</f>
        <v>1</v>
      </c>
      <c r="EX26" s="95" t="e">
        <f>EX25/EX3</f>
        <v>#DIV/0!</v>
      </c>
      <c r="EY26" s="95" t="e">
        <f>EY25/EY3</f>
        <v>#DIV/0!</v>
      </c>
      <c r="EZ26" s="95" t="e">
        <f>EZ25/EZ3</f>
        <v>#DIV/0!</v>
      </c>
      <c r="FA26" s="95" t="e">
        <f>FA25/FA3</f>
        <v>#DIV/0!</v>
      </c>
      <c r="FB26" s="95" t="e">
        <f>FB25/FB3</f>
        <v>#DIV/0!</v>
      </c>
      <c r="FC26" s="95" t="e">
        <f>FC25/FC3</f>
        <v>#DIV/0!</v>
      </c>
      <c r="FD26" s="95" t="e">
        <f>FD25/FD3</f>
        <v>#DIV/0!</v>
      </c>
      <c r="FE26" s="95" t="e">
        <f>FE25/FE3</f>
        <v>#DIV/0!</v>
      </c>
      <c r="FF26" s="95" t="e">
        <f>FF25/FF3</f>
        <v>#DIV/0!</v>
      </c>
      <c r="FG26" s="95" t="e">
        <f>FG25/FG3</f>
        <v>#DIV/0!</v>
      </c>
      <c r="FH26" s="95" t="e">
        <f>FH25/FH3</f>
        <v>#DIV/0!</v>
      </c>
      <c r="FK26" s="121" t="s">
        <v>69</v>
      </c>
      <c r="FL26" s="24"/>
      <c r="FM26" s="95">
        <f>FM25/FM3</f>
        <v>1</v>
      </c>
      <c r="FN26" s="14"/>
      <c r="FO26" s="95"/>
      <c r="FP26" s="119">
        <f>FP25/FP3</f>
        <v>1</v>
      </c>
      <c r="FQ26" s="95" t="e">
        <f>FQ25/FQ3</f>
        <v>#DIV/0!</v>
      </c>
      <c r="FR26" s="95" t="e">
        <f>FR25/FR3</f>
        <v>#DIV/0!</v>
      </c>
      <c r="FS26" s="95" t="e">
        <f>FS25/FS3</f>
        <v>#DIV/0!</v>
      </c>
      <c r="FT26" s="95" t="e">
        <f>FT25/FT3</f>
        <v>#DIV/0!</v>
      </c>
      <c r="FU26" s="95" t="e">
        <f>FU25/FU3</f>
        <v>#DIV/0!</v>
      </c>
      <c r="FV26" s="95" t="e">
        <f>FV25/FV3</f>
        <v>#DIV/0!</v>
      </c>
      <c r="FW26" s="95" t="e">
        <f>FW25/FW3</f>
        <v>#DIV/0!</v>
      </c>
      <c r="FX26" s="95" t="e">
        <f>FX25/FX3</f>
        <v>#DIV/0!</v>
      </c>
      <c r="FY26" s="95" t="e">
        <f>FY25/FY3</f>
        <v>#DIV/0!</v>
      </c>
      <c r="FZ26" s="95" t="e">
        <f>FZ25/FZ3</f>
        <v>#DIV/0!</v>
      </c>
      <c r="GA26" s="95" t="e">
        <f>GA25/GA3</f>
        <v>#DIV/0!</v>
      </c>
      <c r="GB26" s="95"/>
      <c r="GC26" s="95"/>
      <c r="GD26" s="121" t="s">
        <v>69</v>
      </c>
      <c r="GE26" s="24"/>
      <c r="GF26" s="95">
        <f>GF25/GF3</f>
        <v>1</v>
      </c>
      <c r="GG26" s="14"/>
      <c r="GH26" s="95"/>
      <c r="GI26" s="119">
        <f>GI25/GI3</f>
        <v>1</v>
      </c>
      <c r="GJ26" s="95" t="e">
        <f>GJ25/GJ3</f>
        <v>#DIV/0!</v>
      </c>
      <c r="GK26" s="95" t="e">
        <f>GK25/GK3</f>
        <v>#DIV/0!</v>
      </c>
      <c r="GL26" s="95" t="e">
        <f>GL25/GL3</f>
        <v>#DIV/0!</v>
      </c>
      <c r="GM26" s="95" t="e">
        <f>GM25/GM3</f>
        <v>#DIV/0!</v>
      </c>
      <c r="GN26" s="95" t="e">
        <f>GN25/GN3</f>
        <v>#DIV/0!</v>
      </c>
      <c r="GO26" s="95" t="e">
        <f>GO25/GO3</f>
        <v>#DIV/0!</v>
      </c>
      <c r="GP26" s="95" t="e">
        <f>GP25/GP3</f>
        <v>#DIV/0!</v>
      </c>
      <c r="GQ26" s="95" t="e">
        <f>GQ25/GQ3</f>
        <v>#DIV/0!</v>
      </c>
      <c r="GR26" s="95" t="e">
        <f>GR25/GR3</f>
        <v>#DIV/0!</v>
      </c>
      <c r="GS26" s="95" t="e">
        <f>GS25/GS3</f>
        <v>#DIV/0!</v>
      </c>
      <c r="GT26" s="95" t="e">
        <f>GT25/GT3</f>
        <v>#DIV/0!</v>
      </c>
      <c r="GU26" s="121"/>
      <c r="GV26" s="24"/>
      <c r="GW26" s="121" t="s">
        <v>69</v>
      </c>
      <c r="GX26" s="24"/>
      <c r="GY26" s="95">
        <f>GY25/GY3</f>
        <v>1</v>
      </c>
      <c r="GZ26" s="14"/>
      <c r="HA26" s="95"/>
      <c r="HB26" s="119">
        <f>HB25/HB3</f>
        <v>1</v>
      </c>
      <c r="HC26" s="95" t="e">
        <f>HC25/HC3</f>
        <v>#DIV/0!</v>
      </c>
      <c r="HD26" s="95" t="e">
        <f>HD25/HD3</f>
        <v>#DIV/0!</v>
      </c>
      <c r="HE26" s="95" t="e">
        <f>HE25/HE3</f>
        <v>#DIV/0!</v>
      </c>
      <c r="HF26" s="95" t="e">
        <f>HF25/HF3</f>
        <v>#DIV/0!</v>
      </c>
      <c r="HG26" s="95" t="e">
        <f>HG25/HG3</f>
        <v>#DIV/0!</v>
      </c>
      <c r="HH26" s="95" t="e">
        <f>HH25/HH3</f>
        <v>#DIV/0!</v>
      </c>
      <c r="HI26" s="95" t="e">
        <f>HI25/HI3</f>
        <v>#DIV/0!</v>
      </c>
      <c r="HJ26" s="95" t="e">
        <f>HJ25/HJ3</f>
        <v>#DIV/0!</v>
      </c>
      <c r="HK26" s="95" t="e">
        <f>HK25/HK3</f>
        <v>#DIV/0!</v>
      </c>
      <c r="HL26" s="95" t="e">
        <f>HL25/HL3</f>
        <v>#DIV/0!</v>
      </c>
      <c r="HM26" s="95" t="e">
        <f>HM25/HM3</f>
        <v>#DIV/0!</v>
      </c>
      <c r="HP26" s="121" t="s">
        <v>69</v>
      </c>
      <c r="HQ26" s="24"/>
      <c r="HR26" s="95">
        <f>HR25/HR3</f>
        <v>1</v>
      </c>
      <c r="HS26" s="14"/>
      <c r="HT26" s="95"/>
      <c r="HU26" s="119">
        <f>HU25/HU3</f>
        <v>1</v>
      </c>
      <c r="HV26" s="95" t="e">
        <f>HV25/HV3</f>
        <v>#DIV/0!</v>
      </c>
      <c r="HW26" s="95" t="e">
        <f>HW25/HW3</f>
        <v>#DIV/0!</v>
      </c>
      <c r="HX26" s="95" t="e">
        <f>HX25/HX3</f>
        <v>#DIV/0!</v>
      </c>
      <c r="HY26" s="95" t="e">
        <f>HY25/HY3</f>
        <v>#DIV/0!</v>
      </c>
      <c r="HZ26" s="95" t="e">
        <f>HZ25/HZ3</f>
        <v>#DIV/0!</v>
      </c>
      <c r="IA26" s="95" t="e">
        <f>IA25/IA3</f>
        <v>#DIV/0!</v>
      </c>
      <c r="IB26" s="95" t="e">
        <f>IB25/IB3</f>
        <v>#DIV/0!</v>
      </c>
      <c r="IC26" s="95" t="e">
        <f>IC25/IC3</f>
        <v>#DIV/0!</v>
      </c>
      <c r="ID26" s="95" t="e">
        <f>ID25/ID3</f>
        <v>#DIV/0!</v>
      </c>
      <c r="IE26" s="95" t="e">
        <f>IE25/IE3</f>
        <v>#DIV/0!</v>
      </c>
      <c r="IF26" s="95" t="e">
        <f>IF25/IF3</f>
        <v>#DIV/0!</v>
      </c>
      <c r="IG26" s="95"/>
      <c r="IH26" s="95"/>
      <c r="II26" s="121" t="s">
        <v>69</v>
      </c>
      <c r="IJ26" s="24"/>
      <c r="IK26" s="95">
        <f>IK25/IK3</f>
        <v>1</v>
      </c>
      <c r="IL26" s="14"/>
      <c r="IM26" s="95"/>
      <c r="IN26" s="119">
        <f>IN25/IN3</f>
        <v>1</v>
      </c>
      <c r="IO26" s="95" t="e">
        <f>IO25/IO3</f>
        <v>#DIV/0!</v>
      </c>
      <c r="IP26" s="95" t="e">
        <f>IP25/IP3</f>
        <v>#DIV/0!</v>
      </c>
      <c r="IQ26" s="95" t="e">
        <f>IQ25/IQ3</f>
        <v>#DIV/0!</v>
      </c>
      <c r="IR26" s="95" t="e">
        <f>IR25/IR3</f>
        <v>#DIV/0!</v>
      </c>
      <c r="IS26" s="95" t="e">
        <f>IS25/IS3</f>
        <v>#DIV/0!</v>
      </c>
      <c r="IT26" s="95" t="e">
        <f>IT25/IT3</f>
        <v>#DIV/0!</v>
      </c>
      <c r="IU26" s="95" t="e">
        <f>IU25/IU3</f>
        <v>#DIV/0!</v>
      </c>
      <c r="IV26" s="95" t="e">
        <f>IV25/IV3</f>
        <v>#DIV/0!</v>
      </c>
      <c r="IW26" s="95" t="e">
        <f>IW25/IW3</f>
        <v>#DIV/0!</v>
      </c>
      <c r="IX26" s="95" t="e">
        <f>IX25/IX3</f>
        <v>#DIV/0!</v>
      </c>
      <c r="IY26" s="95" t="e">
        <f>IY25/IY3</f>
        <v>#DIV/0!</v>
      </c>
      <c r="IZ26" s="121"/>
      <c r="JA26" s="24"/>
      <c r="JB26" s="121" t="s">
        <v>69</v>
      </c>
      <c r="JC26" s="24"/>
      <c r="JD26" s="95">
        <f>JD25/JD3</f>
        <v>1</v>
      </c>
      <c r="JE26" s="14"/>
      <c r="JF26" s="95"/>
      <c r="JG26" s="119">
        <f>JG25/JG3</f>
        <v>1</v>
      </c>
      <c r="JH26" s="95" t="e">
        <f>JH25/JH3</f>
        <v>#DIV/0!</v>
      </c>
      <c r="JI26" s="95" t="e">
        <f>JI25/JI3</f>
        <v>#DIV/0!</v>
      </c>
      <c r="JJ26" s="95" t="e">
        <f>JJ25/JJ3</f>
        <v>#DIV/0!</v>
      </c>
      <c r="JK26" s="95" t="e">
        <f>JK25/JK3</f>
        <v>#DIV/0!</v>
      </c>
      <c r="JL26" s="95" t="e">
        <f>JL25/JL3</f>
        <v>#DIV/0!</v>
      </c>
      <c r="JM26" s="95" t="e">
        <f>JM25/JM3</f>
        <v>#DIV/0!</v>
      </c>
      <c r="JN26" s="95" t="e">
        <f>JN25/JN3</f>
        <v>#DIV/0!</v>
      </c>
      <c r="JO26" s="95" t="e">
        <f>JO25/JO3</f>
        <v>#DIV/0!</v>
      </c>
      <c r="JP26" s="95" t="e">
        <f>JP25/JP3</f>
        <v>#DIV/0!</v>
      </c>
      <c r="JQ26" s="95" t="e">
        <f>JQ25/JQ3</f>
        <v>#DIV/0!</v>
      </c>
      <c r="JR26" s="95" t="e">
        <f>JR25/JR3</f>
        <v>#DIV/0!</v>
      </c>
      <c r="JU26" s="121" t="s">
        <v>69</v>
      </c>
      <c r="JV26" s="24"/>
      <c r="JW26" s="95">
        <f>JW25/JW3</f>
        <v>1</v>
      </c>
      <c r="JX26" s="14"/>
      <c r="JY26" s="95"/>
      <c r="JZ26" s="119">
        <f>JZ25/JZ3</f>
        <v>1</v>
      </c>
      <c r="KA26" s="95" t="e">
        <f>KA25/KA3</f>
        <v>#DIV/0!</v>
      </c>
      <c r="KB26" s="95" t="e">
        <f>KB25/KB3</f>
        <v>#DIV/0!</v>
      </c>
      <c r="KC26" s="95" t="e">
        <f>KC25/KC3</f>
        <v>#DIV/0!</v>
      </c>
      <c r="KD26" s="95" t="e">
        <f>KD25/KD3</f>
        <v>#DIV/0!</v>
      </c>
      <c r="KE26" s="95" t="e">
        <f>KE25/KE3</f>
        <v>#DIV/0!</v>
      </c>
      <c r="KF26" s="95" t="e">
        <f>KF25/KF3</f>
        <v>#DIV/0!</v>
      </c>
      <c r="KG26" s="95" t="e">
        <f>KG25/KG3</f>
        <v>#DIV/0!</v>
      </c>
      <c r="KH26" s="95" t="e">
        <f>KH25/KH3</f>
        <v>#DIV/0!</v>
      </c>
      <c r="KI26" s="95" t="e">
        <f>KI25/KI3</f>
        <v>#DIV/0!</v>
      </c>
      <c r="KJ26" s="95" t="e">
        <f>KJ25/KJ3</f>
        <v>#DIV/0!</v>
      </c>
      <c r="KK26" s="95" t="e">
        <f>KK25/KK3</f>
        <v>#DIV/0!</v>
      </c>
      <c r="KL26" s="95"/>
      <c r="KM26" s="95"/>
      <c r="KN26" s="121" t="s">
        <v>69</v>
      </c>
      <c r="KO26" s="24"/>
      <c r="KP26" s="95">
        <f>KP25/KP3</f>
        <v>1</v>
      </c>
      <c r="KQ26" s="14"/>
      <c r="KR26" s="95"/>
      <c r="KS26" s="119">
        <f>KS25/KS3</f>
        <v>1</v>
      </c>
      <c r="KT26" s="95" t="e">
        <f>KT25/KT3</f>
        <v>#DIV/0!</v>
      </c>
      <c r="KU26" s="95" t="e">
        <f>KU25/KU3</f>
        <v>#DIV/0!</v>
      </c>
      <c r="KV26" s="95" t="e">
        <f>KV25/KV3</f>
        <v>#DIV/0!</v>
      </c>
      <c r="KW26" s="95" t="e">
        <f>KW25/KW3</f>
        <v>#DIV/0!</v>
      </c>
      <c r="KX26" s="95" t="e">
        <f>KX25/KX3</f>
        <v>#DIV/0!</v>
      </c>
      <c r="KY26" s="95" t="e">
        <f>KY25/KY3</f>
        <v>#DIV/0!</v>
      </c>
      <c r="KZ26" s="95" t="e">
        <f>KZ25/KZ3</f>
        <v>#DIV/0!</v>
      </c>
      <c r="LA26" s="95" t="e">
        <f>LA25/LA3</f>
        <v>#DIV/0!</v>
      </c>
      <c r="LB26" s="95" t="e">
        <f>LB25/LB3</f>
        <v>#DIV/0!</v>
      </c>
      <c r="LC26" s="95" t="e">
        <f>LC25/LC3</f>
        <v>#DIV/0!</v>
      </c>
      <c r="LD26" s="95" t="e">
        <f>LD25/LD3</f>
        <v>#DIV/0!</v>
      </c>
      <c r="LE26" s="121"/>
      <c r="LF26" s="24"/>
      <c r="LG26" s="121" t="s">
        <v>69</v>
      </c>
      <c r="LH26" s="24"/>
      <c r="LI26" s="95">
        <f>LI25/LI3</f>
        <v>1</v>
      </c>
      <c r="LJ26" s="14"/>
      <c r="LK26" s="95"/>
      <c r="LL26" s="119">
        <f>LL25/LL3</f>
        <v>1</v>
      </c>
      <c r="LM26" s="95" t="e">
        <f>LM25/LM3</f>
        <v>#DIV/0!</v>
      </c>
      <c r="LN26" s="95" t="e">
        <f>LN25/LN3</f>
        <v>#DIV/0!</v>
      </c>
      <c r="LO26" s="95" t="e">
        <f>LO25/LO3</f>
        <v>#DIV/0!</v>
      </c>
      <c r="LP26" s="95" t="e">
        <f>LP25/LP3</f>
        <v>#DIV/0!</v>
      </c>
      <c r="LQ26" s="95" t="e">
        <f>LQ25/LQ3</f>
        <v>#DIV/0!</v>
      </c>
      <c r="LR26" s="95" t="e">
        <f>LR25/LR3</f>
        <v>#DIV/0!</v>
      </c>
      <c r="LS26" s="95" t="e">
        <f>LS25/LS3</f>
        <v>#DIV/0!</v>
      </c>
      <c r="LT26" s="95" t="e">
        <f>LT25/LT3</f>
        <v>#DIV/0!</v>
      </c>
      <c r="LU26" s="95" t="e">
        <f>LU25/LU3</f>
        <v>#DIV/0!</v>
      </c>
      <c r="LV26" s="95" t="e">
        <f>LV25/LV3</f>
        <v>#DIV/0!</v>
      </c>
      <c r="LW26" s="95" t="e">
        <f>LW25/LW3</f>
        <v>#DIV/0!</v>
      </c>
      <c r="LZ26" s="121" t="s">
        <v>69</v>
      </c>
      <c r="MA26" s="24"/>
      <c r="MB26" s="95">
        <f>MB25/MB3</f>
        <v>1</v>
      </c>
      <c r="MC26" s="14"/>
      <c r="MD26" s="95"/>
      <c r="ME26" s="119">
        <f>ME25/ME3</f>
        <v>1</v>
      </c>
      <c r="MF26" s="95" t="e">
        <f>MF25/MF3</f>
        <v>#DIV/0!</v>
      </c>
      <c r="MG26" s="95" t="e">
        <f>MG25/MG3</f>
        <v>#DIV/0!</v>
      </c>
      <c r="MH26" s="95" t="e">
        <f>MH25/MH3</f>
        <v>#DIV/0!</v>
      </c>
      <c r="MI26" s="95" t="e">
        <f>MI25/MI3</f>
        <v>#DIV/0!</v>
      </c>
      <c r="MJ26" s="95" t="e">
        <f>MJ25/MJ3</f>
        <v>#DIV/0!</v>
      </c>
      <c r="MK26" s="95" t="e">
        <f>MK25/MK3</f>
        <v>#DIV/0!</v>
      </c>
      <c r="ML26" s="95" t="e">
        <f>ML25/ML3</f>
        <v>#DIV/0!</v>
      </c>
      <c r="MM26" s="95" t="e">
        <f>MM25/MM3</f>
        <v>#DIV/0!</v>
      </c>
      <c r="MN26" s="95" t="e">
        <f>MN25/MN3</f>
        <v>#DIV/0!</v>
      </c>
      <c r="MO26" s="95" t="e">
        <f>MO25/MO3</f>
        <v>#DIV/0!</v>
      </c>
      <c r="MP26" s="95" t="e">
        <f>MP25/MP3</f>
        <v>#DIV/0!</v>
      </c>
    </row>
    <row r="27" spans="1:354" s="18" customFormat="1" x14ac:dyDescent="0.2">
      <c r="A27" s="39"/>
      <c r="B27" s="40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2"/>
      <c r="T27" s="42"/>
      <c r="U27" s="42"/>
      <c r="V27" s="42"/>
      <c r="W27" s="42"/>
      <c r="X27" s="42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M27" s="107"/>
      <c r="BY27" s="107"/>
    </row>
    <row r="28" spans="1:354" s="18" customFormat="1" x14ac:dyDescent="0.2">
      <c r="A28" t="s">
        <v>70</v>
      </c>
      <c r="B28" s="40"/>
      <c r="C28" s="48"/>
      <c r="D28" s="48"/>
      <c r="E28" s="8">
        <f>+E25/M107</f>
        <v>0.49066123760676955</v>
      </c>
      <c r="F28" s="8"/>
      <c r="G28" s="8">
        <f>+G25/M108</f>
        <v>0.35209359023594766</v>
      </c>
      <c r="H28" s="8"/>
      <c r="I28" s="8">
        <f>+I25/M109</f>
        <v>0.19559787402772882</v>
      </c>
      <c r="J28" s="24"/>
      <c r="K28" s="8">
        <f>+K25/M110</f>
        <v>0.1399828167783525</v>
      </c>
      <c r="L28" s="24"/>
      <c r="M28" s="8">
        <f>+M25/M111</f>
        <v>0.16076975406312607</v>
      </c>
      <c r="N28" s="24"/>
      <c r="O28" s="8">
        <f>+O25/M112</f>
        <v>0.13327921185155697</v>
      </c>
      <c r="P28" s="24"/>
      <c r="Q28" s="8">
        <f>+Q25/M113</f>
        <v>9.5836636657515531E-2</v>
      </c>
      <c r="R28" s="24"/>
      <c r="S28" s="8">
        <f>S25/M114</f>
        <v>6.5420018292272716E-2</v>
      </c>
      <c r="U28" s="8"/>
      <c r="V28" s="42"/>
      <c r="W28" s="95"/>
      <c r="Y28" s="95"/>
      <c r="AA28" s="95"/>
      <c r="AC28" s="95"/>
      <c r="AE28" s="95"/>
      <c r="AG28" s="95"/>
      <c r="AI28" s="95"/>
      <c r="AK28" s="95"/>
      <c r="AM28" s="95"/>
      <c r="AO28" s="95"/>
      <c r="AQ28" s="95"/>
      <c r="AS28" s="95"/>
      <c r="AU28" s="95"/>
      <c r="AW28" s="95"/>
      <c r="AZ28" s="22"/>
      <c r="BA28" s="22"/>
      <c r="BB28" s="22"/>
      <c r="BC28" s="22"/>
      <c r="BD28" s="22"/>
      <c r="BE28" s="22"/>
      <c r="BF28" s="22"/>
      <c r="BG28" s="22"/>
      <c r="BM28" s="21"/>
      <c r="BY28" s="107"/>
    </row>
    <row r="29" spans="1:354" s="18" customFormat="1" x14ac:dyDescent="0.2">
      <c r="A29"/>
      <c r="B29" s="40"/>
      <c r="C29" s="48"/>
      <c r="D29" s="48"/>
      <c r="E29" s="8"/>
      <c r="F29" s="8"/>
      <c r="G29" s="8"/>
      <c r="H29" s="8"/>
      <c r="I29" s="8"/>
      <c r="J29" s="24"/>
      <c r="K29" s="8"/>
      <c r="L29" s="24"/>
      <c r="M29" s="8"/>
      <c r="N29" s="24"/>
      <c r="O29" s="8"/>
      <c r="P29" s="24"/>
      <c r="Q29" s="8"/>
      <c r="R29" s="24"/>
      <c r="S29" s="8"/>
      <c r="T29" s="42"/>
      <c r="U29" s="8"/>
      <c r="V29" s="42"/>
      <c r="W29" s="95"/>
      <c r="X29" s="42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Z29" s="22"/>
      <c r="BA29" s="22"/>
      <c r="BB29" s="22"/>
      <c r="BC29" s="22"/>
      <c r="BD29" s="22"/>
      <c r="BE29" s="22"/>
      <c r="BF29" s="22"/>
      <c r="BG29" s="22"/>
      <c r="BM29" s="21"/>
      <c r="BY29" s="107"/>
    </row>
    <row r="30" spans="1:354" s="98" customFormat="1" x14ac:dyDescent="0.2">
      <c r="A30" s="99" t="s">
        <v>71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 t="s">
        <v>72</v>
      </c>
      <c r="N30" s="96"/>
      <c r="O30" s="96" t="s">
        <v>73</v>
      </c>
      <c r="P30" s="96"/>
      <c r="Q30" s="96" t="str">
        <f>+BK30</f>
        <v>92 cm</v>
      </c>
      <c r="R30" s="96"/>
      <c r="S30" s="96" t="str">
        <f>+BX30</f>
        <v>84 cm</v>
      </c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 t="s">
        <v>74</v>
      </c>
      <c r="BA30" s="96" t="s">
        <v>73</v>
      </c>
      <c r="BB30" s="96" t="s">
        <v>74</v>
      </c>
      <c r="BC30" s="96" t="s">
        <v>75</v>
      </c>
      <c r="BD30" s="96" t="s">
        <v>76</v>
      </c>
      <c r="BE30" s="96" t="s">
        <v>77</v>
      </c>
      <c r="BF30" s="96" t="s">
        <v>75</v>
      </c>
      <c r="BG30" s="96" t="s">
        <v>78</v>
      </c>
      <c r="BH30" s="96" t="s">
        <v>75</v>
      </c>
      <c r="BI30" s="96" t="s">
        <v>78</v>
      </c>
      <c r="BJ30" s="96" t="s">
        <v>79</v>
      </c>
      <c r="BK30" s="96" t="s">
        <v>74</v>
      </c>
      <c r="BL30" s="96"/>
      <c r="BM30" s="108" t="s">
        <v>80</v>
      </c>
      <c r="BN30" s="96" t="s">
        <v>74</v>
      </c>
      <c r="BO30" s="97" t="s">
        <v>81</v>
      </c>
      <c r="BP30" s="96" t="s">
        <v>82</v>
      </c>
      <c r="BQ30" s="96" t="s">
        <v>83</v>
      </c>
      <c r="BR30" s="96" t="s">
        <v>82</v>
      </c>
      <c r="BS30" s="96" t="s">
        <v>73</v>
      </c>
      <c r="BT30" s="96" t="s">
        <v>84</v>
      </c>
      <c r="BU30" s="96" t="s">
        <v>85</v>
      </c>
      <c r="BV30" s="96" t="s">
        <v>86</v>
      </c>
      <c r="BW30" s="96" t="s">
        <v>85</v>
      </c>
      <c r="BX30" s="96" t="s">
        <v>77</v>
      </c>
      <c r="BY30" s="108" t="s">
        <v>76</v>
      </c>
      <c r="BZ30" s="96" t="s">
        <v>85</v>
      </c>
      <c r="CA30" s="96" t="s">
        <v>85</v>
      </c>
      <c r="CB30" s="96" t="s">
        <v>77</v>
      </c>
      <c r="CC30" s="96" t="s">
        <v>77</v>
      </c>
      <c r="CD30" s="96" t="s">
        <v>85</v>
      </c>
      <c r="CE30" s="96" t="s">
        <v>76</v>
      </c>
      <c r="CF30" s="96" t="s">
        <v>77</v>
      </c>
      <c r="CG30" s="96" t="s">
        <v>86</v>
      </c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  <c r="DT30" s="96"/>
      <c r="DU30" s="96"/>
      <c r="DV30" s="96"/>
      <c r="DW30" s="96"/>
      <c r="DX30" s="96"/>
      <c r="DY30" s="96"/>
      <c r="DZ30" s="96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/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  <c r="FF30" s="96"/>
      <c r="FG30" s="96"/>
      <c r="FH30" s="96"/>
      <c r="FK30" s="96"/>
      <c r="FL30" s="96"/>
      <c r="FM30" s="96"/>
      <c r="FN30" s="96"/>
      <c r="FO30" s="96"/>
      <c r="FP30" s="96"/>
      <c r="FQ30" s="96"/>
      <c r="FR30" s="96"/>
      <c r="FS30" s="96"/>
      <c r="FT30" s="96"/>
      <c r="FU30" s="96"/>
      <c r="FV30" s="96"/>
      <c r="FW30" s="96"/>
      <c r="FX30" s="96"/>
      <c r="FY30" s="96"/>
      <c r="FZ30" s="96"/>
      <c r="GA30" s="96"/>
      <c r="GB30" s="96"/>
      <c r="GC30" s="96"/>
      <c r="GD30" s="96"/>
      <c r="GE30" s="96"/>
      <c r="GF30" s="96"/>
      <c r="GG30" s="96"/>
      <c r="GH30" s="96"/>
      <c r="GI30" s="96"/>
      <c r="GJ30" s="96"/>
      <c r="GK30" s="96"/>
      <c r="GL30" s="96"/>
      <c r="GM30" s="96"/>
      <c r="GN30" s="96"/>
      <c r="GO30" s="96"/>
      <c r="GP30" s="96"/>
      <c r="GQ30" s="96"/>
      <c r="GR30" s="96"/>
      <c r="GS30" s="96"/>
      <c r="GT30" s="96"/>
      <c r="GU30" s="96"/>
      <c r="GV30" s="96"/>
      <c r="GW30" s="96"/>
      <c r="GX30" s="96"/>
      <c r="GY30" s="96"/>
      <c r="GZ30" s="96"/>
      <c r="HA30" s="96"/>
      <c r="HB30" s="96"/>
      <c r="HC30" s="96"/>
      <c r="HD30" s="96"/>
      <c r="HE30" s="96"/>
      <c r="HF30" s="96"/>
      <c r="HG30" s="96"/>
      <c r="HH30" s="96"/>
      <c r="HI30" s="96"/>
      <c r="HJ30" s="96"/>
      <c r="HK30" s="96"/>
      <c r="HL30" s="96"/>
      <c r="HM30" s="96"/>
      <c r="HP30" s="96"/>
      <c r="HQ30" s="96"/>
      <c r="HR30" s="96"/>
      <c r="HS30" s="96"/>
      <c r="HT30" s="96"/>
      <c r="HU30" s="96"/>
      <c r="HV30" s="96"/>
      <c r="HW30" s="96"/>
      <c r="HX30" s="96"/>
      <c r="HY30" s="96"/>
      <c r="HZ30" s="96"/>
      <c r="IA30" s="96"/>
      <c r="IB30" s="96"/>
      <c r="IC30" s="96"/>
      <c r="ID30" s="96"/>
      <c r="IE30" s="96"/>
      <c r="IF30" s="96"/>
      <c r="IG30" s="96"/>
      <c r="IH30" s="96"/>
      <c r="II30" s="96"/>
      <c r="IJ30" s="96"/>
      <c r="IK30" s="96"/>
      <c r="IL30" s="96"/>
      <c r="IM30" s="96"/>
      <c r="IN30" s="96"/>
      <c r="IO30" s="96"/>
      <c r="IP30" s="96"/>
      <c r="IQ30" s="96"/>
      <c r="IR30" s="96"/>
      <c r="IS30" s="96"/>
      <c r="IT30" s="96"/>
      <c r="IU30" s="96"/>
      <c r="IV30" s="96"/>
      <c r="IW30" s="96"/>
      <c r="IX30" s="96"/>
      <c r="IY30" s="96"/>
      <c r="IZ30" s="96"/>
      <c r="JA30" s="96"/>
      <c r="JB30" s="96"/>
      <c r="JC30" s="96"/>
      <c r="JD30" s="96"/>
      <c r="JE30" s="96"/>
      <c r="JF30" s="96"/>
      <c r="JG30" s="96"/>
      <c r="JH30" s="96"/>
      <c r="JI30" s="96"/>
      <c r="JJ30" s="96"/>
      <c r="JK30" s="96"/>
      <c r="JL30" s="96"/>
      <c r="JM30" s="96"/>
      <c r="JN30" s="96"/>
      <c r="JO30" s="96"/>
      <c r="JP30" s="96"/>
      <c r="JQ30" s="96"/>
      <c r="JR30" s="96"/>
      <c r="JU30" s="96"/>
      <c r="JV30" s="96"/>
      <c r="JW30" s="96"/>
      <c r="JX30" s="96"/>
      <c r="JY30" s="96"/>
      <c r="JZ30" s="96"/>
      <c r="KA30" s="96"/>
      <c r="KB30" s="96"/>
      <c r="KC30" s="96"/>
      <c r="KD30" s="96"/>
      <c r="KE30" s="96"/>
      <c r="KF30" s="96"/>
      <c r="KG30" s="96"/>
      <c r="KH30" s="96"/>
      <c r="KI30" s="96"/>
      <c r="KJ30" s="96"/>
      <c r="KK30" s="96"/>
      <c r="KL30" s="96"/>
      <c r="KM30" s="96"/>
      <c r="KN30" s="96"/>
      <c r="KO30" s="96"/>
      <c r="KP30" s="96"/>
      <c r="KQ30" s="96"/>
      <c r="KR30" s="96"/>
      <c r="KS30" s="96"/>
      <c r="KT30" s="96"/>
      <c r="KU30" s="96"/>
      <c r="KV30" s="96"/>
      <c r="KW30" s="96"/>
      <c r="KX30" s="96"/>
      <c r="KY30" s="96"/>
      <c r="KZ30" s="96"/>
      <c r="LA30" s="96"/>
      <c r="LB30" s="96"/>
      <c r="LC30" s="96"/>
      <c r="LD30" s="96"/>
      <c r="LE30" s="96"/>
      <c r="LF30" s="96"/>
      <c r="LG30" s="96"/>
      <c r="LH30" s="96"/>
      <c r="LI30" s="96"/>
      <c r="LJ30" s="96"/>
      <c r="LK30" s="96"/>
      <c r="LL30" s="96"/>
      <c r="LM30" s="96"/>
      <c r="LN30" s="96"/>
      <c r="LO30" s="96"/>
      <c r="LP30" s="96"/>
      <c r="LQ30" s="96"/>
      <c r="LR30" s="96"/>
      <c r="LS30" s="96"/>
      <c r="LT30" s="96"/>
      <c r="LU30" s="96"/>
      <c r="LV30" s="96"/>
      <c r="LW30" s="96"/>
      <c r="LZ30" s="96"/>
      <c r="MA30" s="96"/>
      <c r="MB30" s="96"/>
      <c r="MC30" s="96"/>
      <c r="MD30" s="96"/>
      <c r="ME30" s="96"/>
      <c r="MF30" s="96"/>
      <c r="MG30" s="96"/>
      <c r="MH30" s="96"/>
      <c r="MI30" s="96"/>
      <c r="MJ30" s="96"/>
      <c r="MK30" s="96"/>
      <c r="ML30" s="96"/>
      <c r="MM30" s="96"/>
      <c r="MN30" s="96"/>
      <c r="MO30" s="96"/>
      <c r="MP30" s="96"/>
    </row>
    <row r="31" spans="1:354" s="18" customFormat="1" x14ac:dyDescent="0.2">
      <c r="A31"/>
      <c r="B31" s="10"/>
      <c r="C31" s="24"/>
      <c r="D31" s="24"/>
      <c r="E31" s="95"/>
      <c r="F31" s="95"/>
      <c r="G31" s="95"/>
      <c r="H31" s="95"/>
      <c r="I31" s="95"/>
      <c r="J31" s="24"/>
      <c r="K31" s="95"/>
      <c r="L31" s="24"/>
      <c r="M31" s="95"/>
      <c r="N31" s="24"/>
      <c r="O31" s="95"/>
      <c r="P31" s="24"/>
      <c r="Q31" s="95"/>
      <c r="R31" s="24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s="107"/>
      <c r="BY31" s="107"/>
    </row>
    <row r="32" spans="1:354" s="102" customFormat="1" x14ac:dyDescent="0.2">
      <c r="A32" s="62"/>
      <c r="B32" s="101"/>
      <c r="E32" s="103"/>
      <c r="F32" s="103"/>
      <c r="G32" s="103"/>
      <c r="H32" s="103"/>
      <c r="I32" s="103"/>
      <c r="K32" s="103"/>
      <c r="M32" s="103"/>
      <c r="O32" s="103"/>
      <c r="Q32" s="103"/>
      <c r="S32" s="82"/>
      <c r="U32" s="82"/>
      <c r="W32" s="128"/>
      <c r="Y32" s="128"/>
      <c r="AA32" s="128"/>
      <c r="AC32" s="128"/>
      <c r="AE32" s="128"/>
      <c r="AG32" s="128"/>
      <c r="AI32" s="128"/>
      <c r="AK32" s="128"/>
      <c r="AM32" s="128"/>
      <c r="AO32" s="128"/>
      <c r="AQ32" s="128"/>
      <c r="AS32" s="128"/>
      <c r="AU32" s="128"/>
      <c r="AW32" s="128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M32" s="109"/>
      <c r="BY32" s="109"/>
    </row>
    <row r="33" spans="1:354" s="2" customFormat="1" x14ac:dyDescent="0.2">
      <c r="A33" s="11" t="s">
        <v>87</v>
      </c>
      <c r="B33" s="40"/>
      <c r="C33" s="91"/>
      <c r="D33" s="91"/>
      <c r="E33" s="92"/>
      <c r="F33" s="92"/>
      <c r="G33" s="92"/>
      <c r="H33" s="92"/>
      <c r="I33" s="92"/>
      <c r="J33" s="18"/>
      <c r="K33" s="92"/>
      <c r="L33" s="18"/>
      <c r="M33" s="92"/>
      <c r="N33" s="18"/>
      <c r="O33" s="92"/>
      <c r="P33" s="18"/>
      <c r="Q33" s="11" t="s">
        <v>87</v>
      </c>
      <c r="R33" s="18"/>
      <c r="S33" s="5" t="s">
        <v>8</v>
      </c>
      <c r="T33" s="12"/>
      <c r="U33" s="5" t="s">
        <v>88</v>
      </c>
      <c r="V33" s="12"/>
      <c r="W33" s="5" t="s">
        <v>89</v>
      </c>
      <c r="X33" s="12"/>
      <c r="Y33" s="5" t="s">
        <v>877</v>
      </c>
      <c r="Z33" s="12"/>
      <c r="AA33" s="5" t="s">
        <v>878</v>
      </c>
      <c r="AB33" s="12"/>
      <c r="AC33" s="5" t="s">
        <v>879</v>
      </c>
      <c r="AD33" s="12"/>
      <c r="AE33" s="5" t="s">
        <v>880</v>
      </c>
      <c r="AF33" s="12"/>
      <c r="AG33" s="5" t="s">
        <v>881</v>
      </c>
      <c r="AH33" s="12"/>
      <c r="AI33" s="5" t="s">
        <v>882</v>
      </c>
      <c r="AJ33" s="12"/>
      <c r="AK33" s="5" t="s">
        <v>883</v>
      </c>
      <c r="AL33" s="12"/>
      <c r="AM33" s="5" t="s">
        <v>884</v>
      </c>
      <c r="AN33" s="12"/>
      <c r="AO33" s="5" t="s">
        <v>885</v>
      </c>
      <c r="AP33" s="12"/>
      <c r="AQ33" s="5" t="s">
        <v>886</v>
      </c>
      <c r="AR33" s="12"/>
      <c r="AS33" s="5" t="s">
        <v>887</v>
      </c>
      <c r="AT33" s="12"/>
      <c r="AU33" s="5" t="s">
        <v>888</v>
      </c>
      <c r="AV33" s="12"/>
      <c r="AW33" s="5" t="s">
        <v>889</v>
      </c>
      <c r="AX33" s="1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11" t="s">
        <v>87</v>
      </c>
      <c r="BM33" s="90" t="s">
        <v>23</v>
      </c>
      <c r="BN33" s="5" t="s">
        <v>24</v>
      </c>
      <c r="BO33" s="5" t="s">
        <v>25</v>
      </c>
      <c r="BP33" s="5" t="s">
        <v>26</v>
      </c>
      <c r="BQ33" s="5" t="s">
        <v>27</v>
      </c>
      <c r="BR33" s="5" t="s">
        <v>28</v>
      </c>
      <c r="BS33" s="5" t="s">
        <v>29</v>
      </c>
      <c r="BT33" s="5" t="s">
        <v>30</v>
      </c>
      <c r="BU33" s="5" t="s">
        <v>31</v>
      </c>
      <c r="BV33" s="5" t="s">
        <v>32</v>
      </c>
      <c r="BW33" s="5" t="s">
        <v>33</v>
      </c>
      <c r="BX33" s="5" t="s">
        <v>34</v>
      </c>
      <c r="BY33" s="90" t="s">
        <v>35</v>
      </c>
      <c r="BZ33" s="5" t="s">
        <v>36</v>
      </c>
      <c r="CA33" s="5" t="s">
        <v>37</v>
      </c>
      <c r="CB33" s="5" t="s">
        <v>38</v>
      </c>
      <c r="CC33" s="5" t="s">
        <v>39</v>
      </c>
      <c r="CD33" s="5" t="s">
        <v>40</v>
      </c>
      <c r="CE33" s="5" t="s">
        <v>41</v>
      </c>
      <c r="CF33" s="5" t="s">
        <v>42</v>
      </c>
      <c r="CG33" s="5" t="s">
        <v>43</v>
      </c>
      <c r="CH33" s="5" t="s">
        <v>44</v>
      </c>
      <c r="CI33" s="5" t="s">
        <v>45</v>
      </c>
      <c r="CJ33" s="5" t="s">
        <v>46</v>
      </c>
      <c r="CK33" s="3"/>
      <c r="CL33" s="3"/>
      <c r="CM33" s="11" t="s">
        <v>87</v>
      </c>
      <c r="CN33" s="18"/>
      <c r="CO33" s="5" t="s">
        <v>89</v>
      </c>
      <c r="CP33" s="12"/>
      <c r="CR33" s="90" t="s">
        <v>90</v>
      </c>
      <c r="CS33" s="5" t="s">
        <v>91</v>
      </c>
      <c r="CT33" s="5" t="s">
        <v>92</v>
      </c>
      <c r="CU33" s="5" t="s">
        <v>93</v>
      </c>
      <c r="CV33" s="5" t="s">
        <v>94</v>
      </c>
      <c r="CW33" s="5" t="s">
        <v>95</v>
      </c>
      <c r="CX33" s="5" t="s">
        <v>96</v>
      </c>
      <c r="CY33" s="5" t="s">
        <v>97</v>
      </c>
      <c r="CZ33" s="5" t="s">
        <v>98</v>
      </c>
      <c r="DA33" s="5" t="s">
        <v>99</v>
      </c>
      <c r="DB33" s="5" t="s">
        <v>100</v>
      </c>
      <c r="DC33" s="5" t="s">
        <v>101</v>
      </c>
      <c r="DF33" s="123" t="s">
        <v>87</v>
      </c>
      <c r="DG33" s="18"/>
      <c r="DH33" s="5" t="s">
        <v>877</v>
      </c>
      <c r="DI33" s="12"/>
      <c r="DK33" s="90" t="s">
        <v>253</v>
      </c>
      <c r="DL33" s="5" t="s">
        <v>254</v>
      </c>
      <c r="DM33" s="5" t="s">
        <v>255</v>
      </c>
      <c r="DN33" s="5" t="s">
        <v>256</v>
      </c>
      <c r="DO33" s="5" t="s">
        <v>257</v>
      </c>
      <c r="DP33" s="5" t="s">
        <v>258</v>
      </c>
      <c r="DQ33" s="5" t="s">
        <v>259</v>
      </c>
      <c r="DR33" s="5" t="s">
        <v>260</v>
      </c>
      <c r="DS33" s="5" t="s">
        <v>261</v>
      </c>
      <c r="DT33" s="5" t="s">
        <v>262</v>
      </c>
      <c r="DU33" s="5" t="s">
        <v>263</v>
      </c>
      <c r="DV33" s="5" t="s">
        <v>147</v>
      </c>
      <c r="DY33" s="123" t="s">
        <v>87</v>
      </c>
      <c r="DZ33" s="18"/>
      <c r="EA33" s="5" t="s">
        <v>878</v>
      </c>
      <c r="EB33" s="12"/>
      <c r="ED33" s="90" t="s">
        <v>264</v>
      </c>
      <c r="EE33" s="5" t="s">
        <v>265</v>
      </c>
      <c r="EF33" s="5" t="s">
        <v>266</v>
      </c>
      <c r="EG33" s="5" t="s">
        <v>267</v>
      </c>
      <c r="EH33" s="5" t="s">
        <v>268</v>
      </c>
      <c r="EI33" s="5" t="s">
        <v>269</v>
      </c>
      <c r="EJ33" s="5" t="s">
        <v>270</v>
      </c>
      <c r="EK33" s="5" t="s">
        <v>271</v>
      </c>
      <c r="EL33" s="5" t="s">
        <v>272</v>
      </c>
      <c r="EM33" s="5" t="s">
        <v>273</v>
      </c>
      <c r="EN33" s="5" t="s">
        <v>274</v>
      </c>
      <c r="EO33" s="5" t="s">
        <v>149</v>
      </c>
      <c r="EP33" s="120"/>
      <c r="EQ33" s="18"/>
      <c r="ER33" s="123" t="s">
        <v>87</v>
      </c>
      <c r="ES33" s="18"/>
      <c r="ET33" s="5" t="s">
        <v>879</v>
      </c>
      <c r="EU33" s="12"/>
      <c r="EW33" s="90" t="s">
        <v>275</v>
      </c>
      <c r="EX33" s="5" t="s">
        <v>276</v>
      </c>
      <c r="EY33" s="5" t="s">
        <v>277</v>
      </c>
      <c r="EZ33" s="5" t="s">
        <v>278</v>
      </c>
      <c r="FA33" s="5" t="s">
        <v>279</v>
      </c>
      <c r="FB33" s="5" t="s">
        <v>280</v>
      </c>
      <c r="FC33" s="5" t="s">
        <v>281</v>
      </c>
      <c r="FD33" s="5" t="s">
        <v>282</v>
      </c>
      <c r="FE33" s="5" t="s">
        <v>283</v>
      </c>
      <c r="FF33" s="5" t="s">
        <v>284</v>
      </c>
      <c r="FG33" s="5" t="s">
        <v>285</v>
      </c>
      <c r="FH33" s="5" t="s">
        <v>151</v>
      </c>
      <c r="FK33" s="123" t="s">
        <v>87</v>
      </c>
      <c r="FL33" s="18"/>
      <c r="FM33" s="5" t="s">
        <v>880</v>
      </c>
      <c r="FN33" s="12"/>
      <c r="FP33" s="90" t="s">
        <v>286</v>
      </c>
      <c r="FQ33" s="5" t="s">
        <v>287</v>
      </c>
      <c r="FR33" s="5" t="s">
        <v>288</v>
      </c>
      <c r="FS33" s="5" t="s">
        <v>289</v>
      </c>
      <c r="FT33" s="5" t="s">
        <v>290</v>
      </c>
      <c r="FU33" s="5" t="s">
        <v>291</v>
      </c>
      <c r="FV33" s="5" t="s">
        <v>292</v>
      </c>
      <c r="FW33" s="5" t="s">
        <v>293</v>
      </c>
      <c r="FX33" s="5" t="s">
        <v>294</v>
      </c>
      <c r="FY33" s="5" t="s">
        <v>295</v>
      </c>
      <c r="FZ33" s="5" t="s">
        <v>296</v>
      </c>
      <c r="GA33" s="5" t="s">
        <v>153</v>
      </c>
      <c r="GD33" s="123" t="s">
        <v>87</v>
      </c>
      <c r="GE33" s="18"/>
      <c r="GF33" s="5" t="s">
        <v>881</v>
      </c>
      <c r="GG33" s="12"/>
      <c r="GI33" s="90" t="s">
        <v>297</v>
      </c>
      <c r="GJ33" s="5" t="s">
        <v>298</v>
      </c>
      <c r="GK33" s="5" t="s">
        <v>299</v>
      </c>
      <c r="GL33" s="5" t="s">
        <v>300</v>
      </c>
      <c r="GM33" s="5" t="s">
        <v>301</v>
      </c>
      <c r="GN33" s="5" t="s">
        <v>302</v>
      </c>
      <c r="GO33" s="5" t="s">
        <v>303</v>
      </c>
      <c r="GP33" s="5" t="s">
        <v>304</v>
      </c>
      <c r="GQ33" s="5" t="s">
        <v>305</v>
      </c>
      <c r="GR33" s="5" t="s">
        <v>306</v>
      </c>
      <c r="GS33" s="5" t="s">
        <v>307</v>
      </c>
      <c r="GT33" s="5" t="s">
        <v>155</v>
      </c>
      <c r="GU33" s="120"/>
      <c r="GV33" s="18"/>
      <c r="GW33" s="123" t="s">
        <v>87</v>
      </c>
      <c r="GX33" s="18"/>
      <c r="GY33" s="5" t="s">
        <v>882</v>
      </c>
      <c r="GZ33" s="12"/>
      <c r="HB33" s="90" t="s">
        <v>308</v>
      </c>
      <c r="HC33" s="5" t="s">
        <v>309</v>
      </c>
      <c r="HD33" s="5" t="s">
        <v>310</v>
      </c>
      <c r="HE33" s="5" t="s">
        <v>311</v>
      </c>
      <c r="HF33" s="5" t="s">
        <v>312</v>
      </c>
      <c r="HG33" s="5" t="s">
        <v>313</v>
      </c>
      <c r="HH33" s="5" t="s">
        <v>314</v>
      </c>
      <c r="HI33" s="5" t="s">
        <v>315</v>
      </c>
      <c r="HJ33" s="5" t="s">
        <v>316</v>
      </c>
      <c r="HK33" s="5" t="s">
        <v>317</v>
      </c>
      <c r="HL33" s="5" t="s">
        <v>318</v>
      </c>
      <c r="HM33" s="5" t="s">
        <v>157</v>
      </c>
      <c r="HP33" s="123" t="s">
        <v>87</v>
      </c>
      <c r="HQ33" s="18"/>
      <c r="HR33" s="5" t="s">
        <v>883</v>
      </c>
      <c r="HS33" s="12"/>
      <c r="HU33" s="90" t="s">
        <v>319</v>
      </c>
      <c r="HV33" s="5" t="s">
        <v>320</v>
      </c>
      <c r="HW33" s="5" t="s">
        <v>321</v>
      </c>
      <c r="HX33" s="5" t="s">
        <v>322</v>
      </c>
      <c r="HY33" s="5" t="s">
        <v>323</v>
      </c>
      <c r="HZ33" s="5" t="s">
        <v>324</v>
      </c>
      <c r="IA33" s="5" t="s">
        <v>325</v>
      </c>
      <c r="IB33" s="5" t="s">
        <v>326</v>
      </c>
      <c r="IC33" s="5" t="s">
        <v>327</v>
      </c>
      <c r="ID33" s="5" t="s">
        <v>328</v>
      </c>
      <c r="IE33" s="5" t="s">
        <v>329</v>
      </c>
      <c r="IF33" s="5" t="s">
        <v>159</v>
      </c>
      <c r="II33" s="123" t="s">
        <v>87</v>
      </c>
      <c r="IJ33" s="18"/>
      <c r="IK33" s="5" t="s">
        <v>884</v>
      </c>
      <c r="IL33" s="12"/>
      <c r="IN33" s="90" t="s">
        <v>330</v>
      </c>
      <c r="IO33" s="5" t="s">
        <v>331</v>
      </c>
      <c r="IP33" s="5" t="s">
        <v>332</v>
      </c>
      <c r="IQ33" s="5" t="s">
        <v>333</v>
      </c>
      <c r="IR33" s="5" t="s">
        <v>334</v>
      </c>
      <c r="IS33" s="5" t="s">
        <v>335</v>
      </c>
      <c r="IT33" s="5" t="s">
        <v>336</v>
      </c>
      <c r="IU33" s="5" t="s">
        <v>337</v>
      </c>
      <c r="IV33" s="5" t="s">
        <v>338</v>
      </c>
      <c r="IW33" s="5" t="s">
        <v>339</v>
      </c>
      <c r="IX33" s="5" t="s">
        <v>340</v>
      </c>
      <c r="IY33" s="5" t="s">
        <v>161</v>
      </c>
      <c r="IZ33" s="120"/>
      <c r="JA33" s="18"/>
      <c r="JB33" s="123" t="s">
        <v>87</v>
      </c>
      <c r="JC33" s="18"/>
      <c r="JD33" s="5" t="s">
        <v>885</v>
      </c>
      <c r="JE33" s="12"/>
      <c r="JG33" s="90" t="s">
        <v>341</v>
      </c>
      <c r="JH33" s="5" t="s">
        <v>342</v>
      </c>
      <c r="JI33" s="5" t="s">
        <v>343</v>
      </c>
      <c r="JJ33" s="5" t="s">
        <v>344</v>
      </c>
      <c r="JK33" s="5" t="s">
        <v>345</v>
      </c>
      <c r="JL33" s="5" t="s">
        <v>346</v>
      </c>
      <c r="JM33" s="5" t="s">
        <v>347</v>
      </c>
      <c r="JN33" s="5" t="s">
        <v>348</v>
      </c>
      <c r="JO33" s="5" t="s">
        <v>349</v>
      </c>
      <c r="JP33" s="5" t="s">
        <v>350</v>
      </c>
      <c r="JQ33" s="5" t="s">
        <v>351</v>
      </c>
      <c r="JR33" s="5" t="s">
        <v>163</v>
      </c>
      <c r="JU33" s="123" t="s">
        <v>87</v>
      </c>
      <c r="JV33" s="18"/>
      <c r="JW33" s="5" t="s">
        <v>886</v>
      </c>
      <c r="JX33" s="12"/>
      <c r="JZ33" s="90" t="s">
        <v>352</v>
      </c>
      <c r="KA33" s="5" t="s">
        <v>353</v>
      </c>
      <c r="KB33" s="5" t="s">
        <v>354</v>
      </c>
      <c r="KC33" s="5" t="s">
        <v>355</v>
      </c>
      <c r="KD33" s="5" t="s">
        <v>356</v>
      </c>
      <c r="KE33" s="5" t="s">
        <v>357</v>
      </c>
      <c r="KF33" s="5" t="s">
        <v>358</v>
      </c>
      <c r="KG33" s="5" t="s">
        <v>359</v>
      </c>
      <c r="KH33" s="5" t="s">
        <v>360</v>
      </c>
      <c r="KI33" s="5" t="s">
        <v>361</v>
      </c>
      <c r="KJ33" s="5" t="s">
        <v>362</v>
      </c>
      <c r="KK33" s="5" t="s">
        <v>165</v>
      </c>
      <c r="KN33" s="123" t="s">
        <v>87</v>
      </c>
      <c r="KO33" s="18"/>
      <c r="KP33" s="5" t="s">
        <v>887</v>
      </c>
      <c r="KQ33" s="12"/>
      <c r="KS33" s="90" t="s">
        <v>363</v>
      </c>
      <c r="KT33" s="5" t="s">
        <v>364</v>
      </c>
      <c r="KU33" s="5" t="s">
        <v>365</v>
      </c>
      <c r="KV33" s="5" t="s">
        <v>366</v>
      </c>
      <c r="KW33" s="5" t="s">
        <v>367</v>
      </c>
      <c r="KX33" s="5" t="s">
        <v>368</v>
      </c>
      <c r="KY33" s="5" t="s">
        <v>369</v>
      </c>
      <c r="KZ33" s="5" t="s">
        <v>370</v>
      </c>
      <c r="LA33" s="5" t="s">
        <v>371</v>
      </c>
      <c r="LB33" s="5" t="s">
        <v>372</v>
      </c>
      <c r="LC33" s="5" t="s">
        <v>373</v>
      </c>
      <c r="LD33" s="5" t="s">
        <v>167</v>
      </c>
      <c r="LE33" s="120"/>
      <c r="LF33" s="18"/>
      <c r="LG33" s="123" t="s">
        <v>87</v>
      </c>
      <c r="LH33" s="18"/>
      <c r="LI33" s="5" t="s">
        <v>888</v>
      </c>
      <c r="LJ33" s="12"/>
      <c r="LL33" s="90" t="s">
        <v>374</v>
      </c>
      <c r="LM33" s="5" t="s">
        <v>375</v>
      </c>
      <c r="LN33" s="5" t="s">
        <v>376</v>
      </c>
      <c r="LO33" s="5" t="s">
        <v>377</v>
      </c>
      <c r="LP33" s="5" t="s">
        <v>378</v>
      </c>
      <c r="LQ33" s="5" t="s">
        <v>379</v>
      </c>
      <c r="LR33" s="5" t="s">
        <v>380</v>
      </c>
      <c r="LS33" s="5" t="s">
        <v>381</v>
      </c>
      <c r="LT33" s="5" t="s">
        <v>382</v>
      </c>
      <c r="LU33" s="5" t="s">
        <v>383</v>
      </c>
      <c r="LV33" s="5" t="s">
        <v>384</v>
      </c>
      <c r="LW33" s="5" t="s">
        <v>169</v>
      </c>
      <c r="LZ33" s="123" t="s">
        <v>87</v>
      </c>
      <c r="MA33" s="18"/>
      <c r="MB33" s="5" t="s">
        <v>889</v>
      </c>
      <c r="MC33" s="12"/>
      <c r="ME33" s="90" t="s">
        <v>385</v>
      </c>
      <c r="MF33" s="5" t="s">
        <v>386</v>
      </c>
      <c r="MG33" s="5" t="s">
        <v>387</v>
      </c>
      <c r="MH33" s="5" t="s">
        <v>388</v>
      </c>
      <c r="MI33" s="5" t="s">
        <v>389</v>
      </c>
      <c r="MJ33" s="5" t="s">
        <v>390</v>
      </c>
      <c r="MK33" s="5" t="s">
        <v>391</v>
      </c>
      <c r="ML33" s="5" t="s">
        <v>392</v>
      </c>
      <c r="MM33" s="5" t="s">
        <v>393</v>
      </c>
      <c r="MN33" s="5" t="s">
        <v>394</v>
      </c>
      <c r="MO33" s="5" t="s">
        <v>395</v>
      </c>
      <c r="MP33" s="5" t="s">
        <v>170</v>
      </c>
    </row>
    <row r="34" spans="1:354" s="2" customFormat="1" x14ac:dyDescent="0.2">
      <c r="B34" s="40"/>
      <c r="C34" s="91"/>
      <c r="D34" s="91"/>
      <c r="E34" s="92"/>
      <c r="F34" s="92"/>
      <c r="G34" s="92"/>
      <c r="H34" s="92"/>
      <c r="I34" s="92"/>
      <c r="J34" s="18"/>
      <c r="K34" s="92"/>
      <c r="L34" s="18"/>
      <c r="M34" s="92"/>
      <c r="N34" s="18"/>
      <c r="O34" s="92"/>
      <c r="P34" s="18"/>
      <c r="R34" s="18"/>
      <c r="S34"/>
      <c r="T34" s="12"/>
      <c r="U34"/>
      <c r="V34" s="12"/>
      <c r="W34"/>
      <c r="X34" s="12"/>
      <c r="Y34"/>
      <c r="Z34" s="12"/>
      <c r="AA34"/>
      <c r="AB34" s="12"/>
      <c r="AC34"/>
      <c r="AD34" s="12"/>
      <c r="AE34"/>
      <c r="AF34" s="12"/>
      <c r="AG34"/>
      <c r="AH34" s="12"/>
      <c r="AI34"/>
      <c r="AJ34" s="12"/>
      <c r="AK34"/>
      <c r="AL34" s="12"/>
      <c r="AM34"/>
      <c r="AN34" s="12"/>
      <c r="AO34"/>
      <c r="AP34" s="12"/>
      <c r="AQ34"/>
      <c r="AR34" s="12"/>
      <c r="AS34"/>
      <c r="AT34" s="12"/>
      <c r="AU34"/>
      <c r="AV34" s="12"/>
      <c r="AW34"/>
      <c r="AX34" s="1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M34" s="65"/>
      <c r="BN34"/>
      <c r="BO34"/>
      <c r="BP34"/>
      <c r="BQ34"/>
      <c r="BR34"/>
      <c r="BS34"/>
      <c r="BT34"/>
      <c r="BU34"/>
      <c r="BV34"/>
      <c r="BW34"/>
      <c r="BX34"/>
      <c r="BY34" s="65"/>
      <c r="BZ34"/>
      <c r="CA34"/>
      <c r="CB34"/>
      <c r="CC34"/>
      <c r="CD34"/>
      <c r="CE34"/>
      <c r="CF34"/>
      <c r="CG34"/>
      <c r="CH34"/>
      <c r="CI34"/>
      <c r="CJ34"/>
      <c r="CK34" s="3"/>
      <c r="CL34" s="3"/>
      <c r="CN34" s="18"/>
      <c r="CO34"/>
      <c r="CP34" s="12"/>
      <c r="CR34" s="65"/>
      <c r="CS34"/>
      <c r="CT34"/>
      <c r="CU34"/>
      <c r="CV34"/>
      <c r="CW34"/>
      <c r="CX34"/>
      <c r="CY34"/>
      <c r="CZ34"/>
      <c r="DA34"/>
      <c r="DB34"/>
      <c r="DC34"/>
      <c r="DG34" s="18"/>
      <c r="DH34"/>
      <c r="DI34" s="12"/>
      <c r="DK34" s="65"/>
      <c r="DL34"/>
      <c r="DM34"/>
      <c r="DN34"/>
      <c r="DO34"/>
      <c r="DP34"/>
      <c r="DQ34"/>
      <c r="DR34"/>
      <c r="DS34"/>
      <c r="DT34"/>
      <c r="DU34"/>
      <c r="DV34"/>
      <c r="DZ34" s="18"/>
      <c r="EA34"/>
      <c r="EB34" s="12"/>
      <c r="ED34" s="65"/>
      <c r="EE34"/>
      <c r="EF34"/>
      <c r="EG34"/>
      <c r="EH34"/>
      <c r="EI34"/>
      <c r="EJ34"/>
      <c r="EK34"/>
      <c r="EL34"/>
      <c r="EM34"/>
      <c r="EN34"/>
      <c r="EO34"/>
      <c r="EQ34" s="18"/>
      <c r="ES34" s="18"/>
      <c r="ET34"/>
      <c r="EU34" s="12"/>
      <c r="EW34" s="65"/>
      <c r="EX34"/>
      <c r="EY34"/>
      <c r="EZ34"/>
      <c r="FA34"/>
      <c r="FB34"/>
      <c r="FC34"/>
      <c r="FD34"/>
      <c r="FE34"/>
      <c r="FF34"/>
      <c r="FG34"/>
      <c r="FH34"/>
      <c r="FL34" s="18"/>
      <c r="FM34"/>
      <c r="FN34" s="12"/>
      <c r="FP34" s="65"/>
      <c r="FQ34"/>
      <c r="FR34"/>
      <c r="FS34"/>
      <c r="FT34"/>
      <c r="FU34"/>
      <c r="FV34"/>
      <c r="FW34"/>
      <c r="FX34"/>
      <c r="FY34"/>
      <c r="FZ34"/>
      <c r="GA34"/>
      <c r="GE34" s="18"/>
      <c r="GF34"/>
      <c r="GG34" s="12"/>
      <c r="GI34" s="65"/>
      <c r="GJ34"/>
      <c r="GK34"/>
      <c r="GL34"/>
      <c r="GM34"/>
      <c r="GN34"/>
      <c r="GO34"/>
      <c r="GP34"/>
      <c r="GQ34"/>
      <c r="GR34"/>
      <c r="GS34"/>
      <c r="GT34"/>
      <c r="GV34" s="18"/>
      <c r="GX34" s="18"/>
      <c r="GY34"/>
      <c r="GZ34" s="12"/>
      <c r="HB34" s="65"/>
      <c r="HC34"/>
      <c r="HD34"/>
      <c r="HE34"/>
      <c r="HF34"/>
      <c r="HG34"/>
      <c r="HH34"/>
      <c r="HI34"/>
      <c r="HJ34"/>
      <c r="HK34"/>
      <c r="HL34"/>
      <c r="HM34"/>
      <c r="HQ34" s="18"/>
      <c r="HR34"/>
      <c r="HS34" s="12"/>
      <c r="HU34" s="65"/>
      <c r="HV34"/>
      <c r="HW34"/>
      <c r="HX34"/>
      <c r="HY34"/>
      <c r="HZ34"/>
      <c r="IA34"/>
      <c r="IB34"/>
      <c r="IC34"/>
      <c r="ID34"/>
      <c r="IE34"/>
      <c r="IF34"/>
      <c r="IJ34" s="18"/>
      <c r="IK34"/>
      <c r="IL34" s="12"/>
      <c r="IN34" s="65"/>
      <c r="IO34"/>
      <c r="IP34"/>
      <c r="IQ34"/>
      <c r="IR34"/>
      <c r="IS34"/>
      <c r="IT34"/>
      <c r="IU34"/>
      <c r="IV34"/>
      <c r="IW34"/>
      <c r="IX34"/>
      <c r="IY34"/>
      <c r="JA34" s="18"/>
      <c r="JC34" s="18"/>
      <c r="JD34"/>
      <c r="JE34" s="12"/>
      <c r="JG34" s="65"/>
      <c r="JH34"/>
      <c r="JI34"/>
      <c r="JJ34"/>
      <c r="JK34"/>
      <c r="JL34"/>
      <c r="JM34"/>
      <c r="JN34"/>
      <c r="JO34"/>
      <c r="JP34"/>
      <c r="JQ34"/>
      <c r="JR34"/>
      <c r="JV34" s="18"/>
      <c r="JW34"/>
      <c r="JX34" s="12"/>
      <c r="JZ34" s="65"/>
      <c r="KA34"/>
      <c r="KB34"/>
      <c r="KC34"/>
      <c r="KD34"/>
      <c r="KE34"/>
      <c r="KF34"/>
      <c r="KG34"/>
      <c r="KH34"/>
      <c r="KI34"/>
      <c r="KJ34"/>
      <c r="KK34"/>
      <c r="KO34" s="18"/>
      <c r="KP34"/>
      <c r="KQ34" s="12"/>
      <c r="KS34" s="65"/>
      <c r="KT34"/>
      <c r="KU34"/>
      <c r="KV34"/>
      <c r="KW34"/>
      <c r="KX34"/>
      <c r="KY34"/>
      <c r="KZ34"/>
      <c r="LA34"/>
      <c r="LB34"/>
      <c r="LC34"/>
      <c r="LD34"/>
      <c r="LF34" s="18"/>
      <c r="LH34" s="18"/>
      <c r="LI34"/>
      <c r="LJ34" s="12"/>
      <c r="LL34" s="65"/>
      <c r="LM34"/>
      <c r="LN34"/>
      <c r="LO34"/>
      <c r="LP34"/>
      <c r="LQ34"/>
      <c r="LR34"/>
      <c r="LS34"/>
      <c r="LT34"/>
      <c r="LU34"/>
      <c r="LV34"/>
      <c r="LW34"/>
      <c r="MA34" s="18"/>
      <c r="MB34"/>
      <c r="MC34" s="12"/>
      <c r="ME34" s="65"/>
      <c r="MF34"/>
      <c r="MG34"/>
      <c r="MH34"/>
      <c r="MI34"/>
      <c r="MJ34"/>
      <c r="MK34"/>
      <c r="ML34"/>
      <c r="MM34"/>
      <c r="MN34"/>
      <c r="MO34"/>
      <c r="MP34"/>
    </row>
    <row r="35" spans="1:354" s="2" customFormat="1" x14ac:dyDescent="0.2">
      <c r="A35" s="9" t="s">
        <v>47</v>
      </c>
      <c r="B35" s="40"/>
      <c r="C35" s="91"/>
      <c r="D35" s="91"/>
      <c r="E35" s="92"/>
      <c r="F35" s="92"/>
      <c r="G35" s="92"/>
      <c r="H35" s="100"/>
      <c r="I35" s="100"/>
      <c r="J35" s="18"/>
      <c r="K35" s="92"/>
      <c r="L35" s="18"/>
      <c r="M35" s="24"/>
      <c r="N35" s="24"/>
      <c r="O35" s="24"/>
      <c r="P35" s="24"/>
      <c r="Q35" s="9" t="s">
        <v>47</v>
      </c>
      <c r="R35" s="18"/>
      <c r="S35" s="32">
        <f>SUM(BM35:BX35)</f>
        <v>41553</v>
      </c>
      <c r="T35" s="12"/>
      <c r="U35" s="32">
        <f>SUM(BY35:CJ35)</f>
        <v>41518.99</v>
      </c>
      <c r="V35" s="12"/>
      <c r="W35" s="67">
        <f>SUM(CR35:DC35)</f>
        <v>41518.99</v>
      </c>
      <c r="X35" s="129"/>
      <c r="Y35" s="29">
        <f>+DH35</f>
        <v>42556.964749999999</v>
      </c>
      <c r="Z35" s="12"/>
      <c r="AA35" s="29">
        <f>+EA35</f>
        <v>43620.888868749993</v>
      </c>
      <c r="AB35" s="12"/>
      <c r="AC35" s="29">
        <f>+ET35</f>
        <v>44711.411090468755</v>
      </c>
      <c r="AD35" s="12"/>
      <c r="AE35" s="29">
        <f>+FM35</f>
        <v>45829.196367730459</v>
      </c>
      <c r="AF35" s="12"/>
      <c r="AG35" s="29">
        <f>+GF35</f>
        <v>46974.926276923732</v>
      </c>
      <c r="AH35" s="12"/>
      <c r="AI35" s="29">
        <f>+GY35</f>
        <v>48149.299433846827</v>
      </c>
      <c r="AJ35" s="12"/>
      <c r="AK35" s="29">
        <f>+HR35</f>
        <v>49353.031919692985</v>
      </c>
      <c r="AL35" s="12"/>
      <c r="AM35" s="29">
        <f>+IK35</f>
        <v>50586.857717685314</v>
      </c>
      <c r="AN35" s="12"/>
      <c r="AO35" s="29">
        <f>+JD35</f>
        <v>51851.52916062744</v>
      </c>
      <c r="AP35" s="12"/>
      <c r="AQ35" s="29">
        <f>+JW35</f>
        <v>53147.81738964314</v>
      </c>
      <c r="AR35" s="12"/>
      <c r="AS35" s="29">
        <f>+KP35</f>
        <v>54476.512824384212</v>
      </c>
      <c r="AT35" s="12"/>
      <c r="AU35" s="29">
        <f>+LI35</f>
        <v>55838.425644993797</v>
      </c>
      <c r="AV35" s="12"/>
      <c r="AW35" s="29">
        <f>+MB35</f>
        <v>57234.386286118643</v>
      </c>
      <c r="AX35" s="1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9" t="s">
        <v>47</v>
      </c>
      <c r="BM35" s="105">
        <v>3234</v>
      </c>
      <c r="BN35" s="32">
        <v>3234</v>
      </c>
      <c r="BO35" s="32">
        <v>3623</v>
      </c>
      <c r="BP35" s="32">
        <v>3234</v>
      </c>
      <c r="BQ35" s="32">
        <v>3234</v>
      </c>
      <c r="BR35" s="32">
        <v>4790</v>
      </c>
      <c r="BS35" s="32">
        <v>3234</v>
      </c>
      <c r="BT35" s="32">
        <v>3234</v>
      </c>
      <c r="BU35" s="32">
        <v>3234</v>
      </c>
      <c r="BV35" s="32">
        <v>3234</v>
      </c>
      <c r="BW35" s="32">
        <v>3234</v>
      </c>
      <c r="BX35" s="32">
        <v>4034</v>
      </c>
      <c r="BY35" s="105">
        <v>3201</v>
      </c>
      <c r="BZ35" s="32">
        <v>3201</v>
      </c>
      <c r="CA35" s="32">
        <v>3665.34</v>
      </c>
      <c r="CB35" s="32">
        <v>3272</v>
      </c>
      <c r="CC35" s="32">
        <v>3272</v>
      </c>
      <c r="CD35" s="32">
        <v>4845.6499999999996</v>
      </c>
      <c r="CE35" s="32">
        <v>3272</v>
      </c>
      <c r="CF35" s="32">
        <v>3272</v>
      </c>
      <c r="CG35" s="32">
        <v>3272</v>
      </c>
      <c r="CH35" s="32">
        <v>3272</v>
      </c>
      <c r="CI35" s="32">
        <v>3272</v>
      </c>
      <c r="CJ35" s="32">
        <v>3702</v>
      </c>
      <c r="CK35" s="3"/>
      <c r="CL35" s="3"/>
      <c r="CM35" s="9" t="s">
        <v>47</v>
      </c>
      <c r="CN35" s="18"/>
      <c r="CO35" s="32">
        <f>SUM(CR35:DC35)</f>
        <v>41518.99</v>
      </c>
      <c r="CP35" s="12"/>
      <c r="CR35" s="105">
        <v>3201</v>
      </c>
      <c r="CS35" s="32">
        <v>3201</v>
      </c>
      <c r="CT35" s="32">
        <v>3665.34</v>
      </c>
      <c r="CU35" s="32">
        <v>3272</v>
      </c>
      <c r="CV35" s="32">
        <v>3272</v>
      </c>
      <c r="CW35" s="32">
        <v>4845.6499999999996</v>
      </c>
      <c r="CX35" s="32">
        <v>3272</v>
      </c>
      <c r="CY35" s="32">
        <v>3272</v>
      </c>
      <c r="CZ35" s="32">
        <v>3272</v>
      </c>
      <c r="DA35" s="32">
        <v>3272</v>
      </c>
      <c r="DB35" s="32">
        <v>3272</v>
      </c>
      <c r="DC35" s="32">
        <v>3702</v>
      </c>
      <c r="DF35" s="121" t="s">
        <v>47</v>
      </c>
      <c r="DG35" s="18"/>
      <c r="DH35" s="122">
        <f>SUM(DK35:DV35)</f>
        <v>42556.964749999999</v>
      </c>
      <c r="DI35" s="12"/>
      <c r="DJ35" s="134">
        <v>2.5000000000000001E-2</v>
      </c>
      <c r="DK35" s="124">
        <f>+$DJ35*CR35+CR35</f>
        <v>3281.0250000000001</v>
      </c>
      <c r="DL35" s="122">
        <f>+$DJ35*CS35+CS35</f>
        <v>3281.0250000000001</v>
      </c>
      <c r="DM35" s="122">
        <f>+$DJ35*CT35+CT35</f>
        <v>3756.9735000000001</v>
      </c>
      <c r="DN35" s="122">
        <f>+$DJ35*CU35+CU35</f>
        <v>3353.8</v>
      </c>
      <c r="DO35" s="122">
        <f>+$DJ35*CV35+CV35</f>
        <v>3353.8</v>
      </c>
      <c r="DP35" s="122">
        <f>+$DJ35*CW35+CW35</f>
        <v>4966.7912499999993</v>
      </c>
      <c r="DQ35" s="122">
        <f>+$DJ35*CX35+CX35</f>
        <v>3353.8</v>
      </c>
      <c r="DR35" s="122">
        <f>+$DJ35*CY35+CY35</f>
        <v>3353.8</v>
      </c>
      <c r="DS35" s="122">
        <f>+$DJ35*CZ35+CZ35</f>
        <v>3353.8</v>
      </c>
      <c r="DT35" s="122">
        <f>+$DJ35*DA35+DA35</f>
        <v>3353.8</v>
      </c>
      <c r="DU35" s="122">
        <f>+$DJ35*DB35+DB35</f>
        <v>3353.8</v>
      </c>
      <c r="DV35" s="122">
        <f>+$DJ35*DC35+DC35</f>
        <v>3794.55</v>
      </c>
      <c r="DY35" s="121" t="s">
        <v>47</v>
      </c>
      <c r="DZ35" s="18"/>
      <c r="EA35" s="122">
        <f>SUM(ED35:EO35)</f>
        <v>43620.888868749993</v>
      </c>
      <c r="EB35" s="12"/>
      <c r="ED35" s="124">
        <f>+$DJ35*DK35+DK35</f>
        <v>3363.0506250000003</v>
      </c>
      <c r="EE35" s="122">
        <f>+$DJ35*DL35+DL35</f>
        <v>3363.0506250000003</v>
      </c>
      <c r="EF35" s="122">
        <f>+$DJ35*DM35+DM35</f>
        <v>3850.8978375000002</v>
      </c>
      <c r="EG35" s="122">
        <f>+$DJ35*DN35+DN35</f>
        <v>3437.645</v>
      </c>
      <c r="EH35" s="122">
        <f>+$DJ35*DO35+DO35</f>
        <v>3437.645</v>
      </c>
      <c r="EI35" s="122">
        <f>+$DJ35*DP35+DP35</f>
        <v>5090.961031249999</v>
      </c>
      <c r="EJ35" s="122">
        <f>+$DJ35*DQ35+DQ35</f>
        <v>3437.645</v>
      </c>
      <c r="EK35" s="122">
        <f>+$DJ35*DR35+DR35</f>
        <v>3437.645</v>
      </c>
      <c r="EL35" s="122">
        <f>+$DJ35*DS35+DS35</f>
        <v>3437.645</v>
      </c>
      <c r="EM35" s="122">
        <f>+$DJ35*DT35+DT35</f>
        <v>3437.645</v>
      </c>
      <c r="EN35" s="122">
        <f>+$DJ35*DU35+DU35</f>
        <v>3437.645</v>
      </c>
      <c r="EO35" s="122">
        <f>+$DJ35*DV35+DV35</f>
        <v>3889.4137500000002</v>
      </c>
      <c r="EP35" s="121"/>
      <c r="EQ35" s="18"/>
      <c r="ER35" s="121" t="s">
        <v>47</v>
      </c>
      <c r="ES35" s="18"/>
      <c r="ET35" s="122">
        <f>SUM(EW35:FH35)</f>
        <v>44711.411090468755</v>
      </c>
      <c r="EU35" s="12"/>
      <c r="EW35" s="124">
        <f>+$DJ35*ED35+ED35</f>
        <v>3447.1268906250002</v>
      </c>
      <c r="EX35" s="122">
        <f>+$DJ35*EE35+EE35</f>
        <v>3447.1268906250002</v>
      </c>
      <c r="EY35" s="122">
        <f>+$DJ35*EF35+EF35</f>
        <v>3947.1702834375001</v>
      </c>
      <c r="EZ35" s="122">
        <f>+$DJ35*EG35+EG35</f>
        <v>3523.5861249999998</v>
      </c>
      <c r="FA35" s="122">
        <f>+$DJ35*EH35+EH35</f>
        <v>3523.5861249999998</v>
      </c>
      <c r="FB35" s="122">
        <f>+$DJ35*EI35+EI35</f>
        <v>5218.2350570312492</v>
      </c>
      <c r="FC35" s="122">
        <f>+$DJ35*EJ35+EJ35</f>
        <v>3523.5861249999998</v>
      </c>
      <c r="FD35" s="122">
        <f>+$DJ35*EK35+EK35</f>
        <v>3523.5861249999998</v>
      </c>
      <c r="FE35" s="122">
        <f>+$DJ35*EL35+EL35</f>
        <v>3523.5861249999998</v>
      </c>
      <c r="FF35" s="122">
        <f>+$DJ35*EM35+EM35</f>
        <v>3523.5861249999998</v>
      </c>
      <c r="FG35" s="122">
        <f>+$DJ35*EN35+EN35</f>
        <v>3523.5861249999998</v>
      </c>
      <c r="FH35" s="122">
        <f>+$DJ35*EO35+EO35</f>
        <v>3986.6490937500002</v>
      </c>
      <c r="FK35" s="121" t="s">
        <v>47</v>
      </c>
      <c r="FL35" s="18"/>
      <c r="FM35" s="122">
        <f>SUM(FP35:GA35)</f>
        <v>45829.196367730459</v>
      </c>
      <c r="FN35" s="12"/>
      <c r="FP35" s="124">
        <f>+$DJ35*EW35+EW35</f>
        <v>3533.3050628906253</v>
      </c>
      <c r="FQ35" s="122">
        <f>+$DJ35*EX35+EX35</f>
        <v>3533.3050628906253</v>
      </c>
      <c r="FR35" s="122">
        <f>+$DJ35*EY35+EY35</f>
        <v>4045.8495405234376</v>
      </c>
      <c r="FS35" s="122">
        <f>+$DJ35*EZ35+EZ35</f>
        <v>3611.6757781249999</v>
      </c>
      <c r="FT35" s="122">
        <f>+$DJ35*FA35+FA35</f>
        <v>3611.6757781249999</v>
      </c>
      <c r="FU35" s="122">
        <f>+$DJ35*FB35+FB35</f>
        <v>5348.69093345703</v>
      </c>
      <c r="FV35" s="122">
        <f>+$DJ35*FC35+FC35</f>
        <v>3611.6757781249999</v>
      </c>
      <c r="FW35" s="122">
        <f>+$DJ35*FD35+FD35</f>
        <v>3611.6757781249999</v>
      </c>
      <c r="FX35" s="122">
        <f>+$DJ35*FE35+FE35</f>
        <v>3611.6757781249999</v>
      </c>
      <c r="FY35" s="122">
        <f>+$DJ35*FF35+FF35</f>
        <v>3611.6757781249999</v>
      </c>
      <c r="FZ35" s="122">
        <f>+$DJ35*FG35+FG35</f>
        <v>3611.6757781249999</v>
      </c>
      <c r="GA35" s="122">
        <f>+$DJ35*FH35+FH35</f>
        <v>4086.3153210937503</v>
      </c>
      <c r="GD35" s="121" t="s">
        <v>47</v>
      </c>
      <c r="GE35" s="18"/>
      <c r="GF35" s="122">
        <f>SUM(GI35:GT35)</f>
        <v>46974.926276923732</v>
      </c>
      <c r="GG35" s="12"/>
      <c r="GI35" s="124">
        <f>+$DJ35*FP35+FP35</f>
        <v>3621.6376894628911</v>
      </c>
      <c r="GJ35" s="122">
        <f>+$DJ35*FQ35+FQ35</f>
        <v>3621.6376894628911</v>
      </c>
      <c r="GK35" s="122">
        <f>+$DJ35*FR35+FR35</f>
        <v>4146.9957790365233</v>
      </c>
      <c r="GL35" s="122">
        <f>+$DJ35*FS35+FS35</f>
        <v>3701.9676725781246</v>
      </c>
      <c r="GM35" s="122">
        <f>+$DJ35*FT35+FT35</f>
        <v>3701.9676725781246</v>
      </c>
      <c r="GN35" s="122">
        <f>+$DJ35*FU35+FU35</f>
        <v>5482.408206793456</v>
      </c>
      <c r="GO35" s="122">
        <f>+$DJ35*FV35+FV35</f>
        <v>3701.9676725781246</v>
      </c>
      <c r="GP35" s="122">
        <f>+$DJ35*FW35+FW35</f>
        <v>3701.9676725781246</v>
      </c>
      <c r="GQ35" s="122">
        <f>+$DJ35*FX35+FX35</f>
        <v>3701.9676725781246</v>
      </c>
      <c r="GR35" s="122">
        <f>+$DJ35*FY35+FY35</f>
        <v>3701.9676725781246</v>
      </c>
      <c r="GS35" s="122">
        <f>+$DJ35*FZ35+FZ35</f>
        <v>3701.9676725781246</v>
      </c>
      <c r="GT35" s="122">
        <f>+$DJ35*GA35+GA35</f>
        <v>4188.4732041210937</v>
      </c>
      <c r="GU35" s="121"/>
      <c r="GV35" s="18"/>
      <c r="GW35" s="121" t="s">
        <v>47</v>
      </c>
      <c r="GX35" s="18"/>
      <c r="GY35" s="122">
        <f>SUM(HB35:HM35)</f>
        <v>48149.299433846827</v>
      </c>
      <c r="GZ35" s="12"/>
      <c r="HB35" s="124">
        <f>+$DJ35*GI35+GI35</f>
        <v>3712.1786316994635</v>
      </c>
      <c r="HC35" s="122">
        <f>+$DJ35*GJ35+GJ35</f>
        <v>3712.1786316994635</v>
      </c>
      <c r="HD35" s="122">
        <f>+$DJ35*GK35+GK35</f>
        <v>4250.6706735124362</v>
      </c>
      <c r="HE35" s="122">
        <f>+$DJ35*GL35+GL35</f>
        <v>3794.5168643925776</v>
      </c>
      <c r="HF35" s="122">
        <f>+$DJ35*GM35+GM35</f>
        <v>3794.5168643925776</v>
      </c>
      <c r="HG35" s="122">
        <f>+$DJ35*GN35+GN35</f>
        <v>5619.4684119632921</v>
      </c>
      <c r="HH35" s="122">
        <f>+$DJ35*GO35+GO35</f>
        <v>3794.5168643925776</v>
      </c>
      <c r="HI35" s="122">
        <f>+$DJ35*GP35+GP35</f>
        <v>3794.5168643925776</v>
      </c>
      <c r="HJ35" s="122">
        <f>+$DJ35*GQ35+GQ35</f>
        <v>3794.5168643925776</v>
      </c>
      <c r="HK35" s="122">
        <f>+$DJ35*GR35+GR35</f>
        <v>3794.5168643925776</v>
      </c>
      <c r="HL35" s="122">
        <f>+$DJ35*GS35+GS35</f>
        <v>3794.5168643925776</v>
      </c>
      <c r="HM35" s="122">
        <f>+$DJ35*GT35+GT35</f>
        <v>4293.1850342241214</v>
      </c>
      <c r="HP35" s="121" t="s">
        <v>47</v>
      </c>
      <c r="HQ35" s="18"/>
      <c r="HR35" s="122">
        <f>SUM(HU35:IF35)</f>
        <v>49353.031919692985</v>
      </c>
      <c r="HS35" s="12"/>
      <c r="HU35" s="124">
        <f>+$DJ35*HB35+HB35</f>
        <v>3804.98309749195</v>
      </c>
      <c r="HV35" s="122">
        <f>+$DJ35*HC35+HC35</f>
        <v>3804.98309749195</v>
      </c>
      <c r="HW35" s="122">
        <f>+$DJ35*HD35+HD35</f>
        <v>4356.937440350247</v>
      </c>
      <c r="HX35" s="122">
        <f>+$DJ35*HE35+HE35</f>
        <v>3889.3797860023919</v>
      </c>
      <c r="HY35" s="122">
        <f>+$DJ35*HF35+HF35</f>
        <v>3889.3797860023919</v>
      </c>
      <c r="HZ35" s="122">
        <f>+$DJ35*HG35+HG35</f>
        <v>5759.9551222623741</v>
      </c>
      <c r="IA35" s="122">
        <f>+$DJ35*HH35+HH35</f>
        <v>3889.3797860023919</v>
      </c>
      <c r="IB35" s="122">
        <f>+$DJ35*HI35+HI35</f>
        <v>3889.3797860023919</v>
      </c>
      <c r="IC35" s="122">
        <f>+$DJ35*HJ35+HJ35</f>
        <v>3889.3797860023919</v>
      </c>
      <c r="ID35" s="122">
        <f>+$DJ35*HK35+HK35</f>
        <v>3889.3797860023919</v>
      </c>
      <c r="IE35" s="122">
        <f>+$DJ35*HL35+HL35</f>
        <v>3889.3797860023919</v>
      </c>
      <c r="IF35" s="122">
        <f>+$DJ35*HM35+HM35</f>
        <v>4400.5146600797243</v>
      </c>
      <c r="II35" s="121" t="s">
        <v>47</v>
      </c>
      <c r="IJ35" s="18"/>
      <c r="IK35" s="122">
        <f>SUM(IN35:IY35)</f>
        <v>50586.857717685314</v>
      </c>
      <c r="IL35" s="12"/>
      <c r="IN35" s="124">
        <f>+$DJ35*HU35+HU35</f>
        <v>3900.1076749292488</v>
      </c>
      <c r="IO35" s="122">
        <f>+$DJ35*HV35+HV35</f>
        <v>3900.1076749292488</v>
      </c>
      <c r="IP35" s="122">
        <f>+$DJ35*HW35+HW35</f>
        <v>4465.8608763590028</v>
      </c>
      <c r="IQ35" s="122">
        <f>+$DJ35*HX35+HX35</f>
        <v>3986.6142806524517</v>
      </c>
      <c r="IR35" s="122">
        <f>+$DJ35*HY35+HY35</f>
        <v>3986.6142806524517</v>
      </c>
      <c r="IS35" s="122">
        <f>+$DJ35*HZ35+HZ35</f>
        <v>5903.9540003189331</v>
      </c>
      <c r="IT35" s="122">
        <f>+$DJ35*IA35+IA35</f>
        <v>3986.6142806524517</v>
      </c>
      <c r="IU35" s="122">
        <f>+$DJ35*IB35+IB35</f>
        <v>3986.6142806524517</v>
      </c>
      <c r="IV35" s="122">
        <f>+$DJ35*IC35+IC35</f>
        <v>3986.6142806524517</v>
      </c>
      <c r="IW35" s="122">
        <f>+$DJ35*ID35+ID35</f>
        <v>3986.6142806524517</v>
      </c>
      <c r="IX35" s="122">
        <f>+$DJ35*IE35+IE35</f>
        <v>3986.6142806524517</v>
      </c>
      <c r="IY35" s="122">
        <f>+$DJ35*IF35+IF35</f>
        <v>4510.5275265817172</v>
      </c>
      <c r="IZ35" s="121"/>
      <c r="JA35" s="18"/>
      <c r="JB35" s="121" t="s">
        <v>47</v>
      </c>
      <c r="JC35" s="18"/>
      <c r="JD35" s="122">
        <f>SUM(JG35:JR35)</f>
        <v>51851.52916062744</v>
      </c>
      <c r="JE35" s="12"/>
      <c r="JG35" s="124">
        <f>+$DJ35*IN35+IN35</f>
        <v>3997.6103668024798</v>
      </c>
      <c r="JH35" s="122">
        <f>+$DJ35*IO35+IO35</f>
        <v>3997.6103668024798</v>
      </c>
      <c r="JI35" s="122">
        <f>+$DJ35*IP35+IP35</f>
        <v>4577.5073982679778</v>
      </c>
      <c r="JJ35" s="122">
        <f>+$DJ35*IQ35+IQ35</f>
        <v>4086.2796376687629</v>
      </c>
      <c r="JK35" s="122">
        <f>+$DJ35*IR35+IR35</f>
        <v>4086.2796376687629</v>
      </c>
      <c r="JL35" s="122">
        <f>+$DJ35*IS35+IS35</f>
        <v>6051.5528503269061</v>
      </c>
      <c r="JM35" s="122">
        <f>+$DJ35*IT35+IT35</f>
        <v>4086.2796376687629</v>
      </c>
      <c r="JN35" s="122">
        <f>+$DJ35*IU35+IU35</f>
        <v>4086.2796376687629</v>
      </c>
      <c r="JO35" s="122">
        <f>+$DJ35*IV35+IV35</f>
        <v>4086.2796376687629</v>
      </c>
      <c r="JP35" s="122">
        <f>+$DJ35*IW35+IW35</f>
        <v>4086.2796376687629</v>
      </c>
      <c r="JQ35" s="122">
        <f>+$DJ35*IX35+IX35</f>
        <v>4086.2796376687629</v>
      </c>
      <c r="JR35" s="122">
        <f>+$DJ35*IY35+IY35</f>
        <v>4623.2907147462602</v>
      </c>
      <c r="JU35" s="121" t="s">
        <v>47</v>
      </c>
      <c r="JV35" s="18"/>
      <c r="JW35" s="122">
        <f>SUM(JZ35:KK35)</f>
        <v>53147.81738964314</v>
      </c>
      <c r="JX35" s="12"/>
      <c r="JZ35" s="124">
        <f>+$DJ35*JG35+JG35</f>
        <v>4097.5506259725416</v>
      </c>
      <c r="KA35" s="122">
        <f>+$DJ35*JH35+JH35</f>
        <v>4097.5506259725416</v>
      </c>
      <c r="KB35" s="122">
        <f>+$DJ35*JI35+JI35</f>
        <v>4691.9450832246775</v>
      </c>
      <c r="KC35" s="122">
        <f>+$DJ35*JJ35+JJ35</f>
        <v>4188.4366286104823</v>
      </c>
      <c r="KD35" s="122">
        <f>+$DJ35*JK35+JK35</f>
        <v>4188.4366286104823</v>
      </c>
      <c r="KE35" s="122">
        <f>+$DJ35*JL35+JL35</f>
        <v>6202.841671585079</v>
      </c>
      <c r="KF35" s="122">
        <f>+$DJ35*JM35+JM35</f>
        <v>4188.4366286104823</v>
      </c>
      <c r="KG35" s="122">
        <f>+$DJ35*JN35+JN35</f>
        <v>4188.4366286104823</v>
      </c>
      <c r="KH35" s="122">
        <f>+$DJ35*JO35+JO35</f>
        <v>4188.4366286104823</v>
      </c>
      <c r="KI35" s="122">
        <f>+$DJ35*JP35+JP35</f>
        <v>4188.4366286104823</v>
      </c>
      <c r="KJ35" s="122">
        <f>+$DJ35*JQ35+JQ35</f>
        <v>4188.4366286104823</v>
      </c>
      <c r="KK35" s="122">
        <f>+$DJ35*JR35+JR35</f>
        <v>4738.8729826149165</v>
      </c>
      <c r="KN35" s="121" t="s">
        <v>47</v>
      </c>
      <c r="KO35" s="18"/>
      <c r="KP35" s="122">
        <f>SUM(KS35:LD35)</f>
        <v>54476.512824384212</v>
      </c>
      <c r="KQ35" s="12"/>
      <c r="KS35" s="124">
        <f>+$DJ35*JZ35+JZ35</f>
        <v>4199.9893916218552</v>
      </c>
      <c r="KT35" s="122">
        <f>+$DJ35*KA35+KA35</f>
        <v>4199.9893916218552</v>
      </c>
      <c r="KU35" s="122">
        <f>+$DJ35*KB35+KB35</f>
        <v>4809.2437103052944</v>
      </c>
      <c r="KV35" s="122">
        <f>+$DJ35*KC35+KC35</f>
        <v>4293.1475443257441</v>
      </c>
      <c r="KW35" s="122">
        <f>+$DJ35*KD35+KD35</f>
        <v>4293.1475443257441</v>
      </c>
      <c r="KX35" s="122">
        <f>+$DJ35*KE35+KE35</f>
        <v>6357.9127133747061</v>
      </c>
      <c r="KY35" s="122">
        <f>+$DJ35*KF35+KF35</f>
        <v>4293.1475443257441</v>
      </c>
      <c r="KZ35" s="122">
        <f>+$DJ35*KG35+KG35</f>
        <v>4293.1475443257441</v>
      </c>
      <c r="LA35" s="122">
        <f>+$DJ35*KH35+KH35</f>
        <v>4293.1475443257441</v>
      </c>
      <c r="LB35" s="122">
        <f>+$DJ35*KI35+KI35</f>
        <v>4293.1475443257441</v>
      </c>
      <c r="LC35" s="122">
        <f>+$DJ35*KJ35+KJ35</f>
        <v>4293.1475443257441</v>
      </c>
      <c r="LD35" s="122">
        <f>+$DJ35*KK35+KK35</f>
        <v>4857.3448071802895</v>
      </c>
      <c r="LE35" s="121"/>
      <c r="LF35" s="18"/>
      <c r="LG35" s="121" t="s">
        <v>47</v>
      </c>
      <c r="LH35" s="18"/>
      <c r="LI35" s="122">
        <f>SUM(LL35:LW35)</f>
        <v>55838.425644993797</v>
      </c>
      <c r="LJ35" s="12"/>
      <c r="LL35" s="124">
        <f>+$DJ35*KS35+KS35</f>
        <v>4304.9891264124017</v>
      </c>
      <c r="LM35" s="122">
        <f>+$DJ35*KT35+KT35</f>
        <v>4304.9891264124017</v>
      </c>
      <c r="LN35" s="122">
        <f>+$DJ35*KU35+KU35</f>
        <v>4929.4748030629271</v>
      </c>
      <c r="LO35" s="122">
        <f>+$DJ35*KV35+KV35</f>
        <v>4400.4762329338873</v>
      </c>
      <c r="LP35" s="122">
        <f>+$DJ35*KW35+KW35</f>
        <v>4400.4762329338873</v>
      </c>
      <c r="LQ35" s="122">
        <f>+$DJ35*KX35+KX35</f>
        <v>6516.860531209074</v>
      </c>
      <c r="LR35" s="122">
        <f>+$DJ35*KY35+KY35</f>
        <v>4400.4762329338873</v>
      </c>
      <c r="LS35" s="122">
        <f>+$DJ35*KZ35+KZ35</f>
        <v>4400.4762329338873</v>
      </c>
      <c r="LT35" s="122">
        <f>+$DJ35*LA35+LA35</f>
        <v>4400.4762329338873</v>
      </c>
      <c r="LU35" s="122">
        <f>+$DJ35*LB35+LB35</f>
        <v>4400.4762329338873</v>
      </c>
      <c r="LV35" s="122">
        <f>+$DJ35*LC35+LC35</f>
        <v>4400.4762329338873</v>
      </c>
      <c r="LW35" s="122">
        <f>+$DJ35*LD35+LD35</f>
        <v>4978.7784273597972</v>
      </c>
      <c r="LZ35" s="121" t="s">
        <v>47</v>
      </c>
      <c r="MA35" s="18"/>
      <c r="MB35" s="122">
        <f>SUM(ME35:MP35)</f>
        <v>57234.386286118643</v>
      </c>
      <c r="MC35" s="12"/>
      <c r="ME35" s="124">
        <f>+$DJ35*LL35+LL35</f>
        <v>4412.6138545727117</v>
      </c>
      <c r="MF35" s="122">
        <f>+$DJ35*LM35+LM35</f>
        <v>4412.6138545727117</v>
      </c>
      <c r="MG35" s="122">
        <f>+$DJ35*LN35+LN35</f>
        <v>5052.7116731394999</v>
      </c>
      <c r="MH35" s="122">
        <f>+$DJ35*LO35+LO35</f>
        <v>4510.4881387572341</v>
      </c>
      <c r="MI35" s="122">
        <f>+$DJ35*LP35+LP35</f>
        <v>4510.4881387572341</v>
      </c>
      <c r="MJ35" s="122">
        <f>+$DJ35*LQ35+LQ35</f>
        <v>6679.7820444893005</v>
      </c>
      <c r="MK35" s="122">
        <f>+$DJ35*LR35+LR35</f>
        <v>4510.4881387572341</v>
      </c>
      <c r="ML35" s="122">
        <f>+$DJ35*LS35+LS35</f>
        <v>4510.4881387572341</v>
      </c>
      <c r="MM35" s="122">
        <f>+$DJ35*LT35+LT35</f>
        <v>4510.4881387572341</v>
      </c>
      <c r="MN35" s="122">
        <f>+$DJ35*LU35+LU35</f>
        <v>4510.4881387572341</v>
      </c>
      <c r="MO35" s="122">
        <f>+$DJ35*LV35+LV35</f>
        <v>4510.4881387572341</v>
      </c>
      <c r="MP35" s="122">
        <f>+$DJ35*LW35+LW35</f>
        <v>5103.247888043792</v>
      </c>
    </row>
    <row r="36" spans="1:354" s="2" customFormat="1" x14ac:dyDescent="0.2">
      <c r="A36"/>
      <c r="B36" s="40"/>
      <c r="C36" s="91"/>
      <c r="D36" s="91"/>
      <c r="E36" s="92"/>
      <c r="F36" s="92"/>
      <c r="G36" s="92"/>
      <c r="H36" s="92"/>
      <c r="I36" s="92"/>
      <c r="J36" s="18"/>
      <c r="K36" s="92"/>
      <c r="L36" s="18"/>
      <c r="M36" s="24"/>
      <c r="N36" s="24"/>
      <c r="O36" s="24"/>
      <c r="P36" s="24"/>
      <c r="Q36"/>
      <c r="R36" s="18"/>
      <c r="S36" s="24"/>
      <c r="T36" s="12"/>
      <c r="U36" s="24"/>
      <c r="V36" s="12"/>
      <c r="W36" s="48"/>
      <c r="X36" s="129"/>
      <c r="Y36" s="24"/>
      <c r="Z36" s="12"/>
      <c r="AA36" s="24"/>
      <c r="AB36" s="12"/>
      <c r="AC36" s="24"/>
      <c r="AD36" s="12"/>
      <c r="AE36" s="24"/>
      <c r="AF36" s="12"/>
      <c r="AG36" s="24"/>
      <c r="AH36" s="12"/>
      <c r="AI36" s="24"/>
      <c r="AJ36" s="12"/>
      <c r="AK36" s="24"/>
      <c r="AL36" s="12"/>
      <c r="AM36" s="24"/>
      <c r="AN36" s="12"/>
      <c r="AO36" s="24"/>
      <c r="AP36" s="12"/>
      <c r="AQ36" s="24"/>
      <c r="AR36" s="12"/>
      <c r="AS36" s="24"/>
      <c r="AT36" s="12"/>
      <c r="AU36" s="24"/>
      <c r="AV36" s="12"/>
      <c r="AW36" s="24"/>
      <c r="AX36" s="1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/>
      <c r="BM36" s="25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5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3"/>
      <c r="CL36" s="3"/>
      <c r="CM36"/>
      <c r="CN36" s="18"/>
      <c r="CO36" s="24"/>
      <c r="CP36" s="12"/>
      <c r="CR36" s="25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F36"/>
      <c r="DG36" s="18"/>
      <c r="DH36" s="24"/>
      <c r="DI36" s="12"/>
      <c r="DJ36" s="134"/>
      <c r="DK36" s="25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Y36"/>
      <c r="DZ36" s="18"/>
      <c r="EA36" s="24"/>
      <c r="EB36" s="12"/>
      <c r="ED36" s="25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/>
      <c r="EQ36" s="18"/>
      <c r="ER36"/>
      <c r="ES36" s="18"/>
      <c r="ET36" s="24"/>
      <c r="EU36" s="12"/>
      <c r="EW36" s="25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K36"/>
      <c r="FL36" s="18"/>
      <c r="FM36" s="24"/>
      <c r="FN36" s="12"/>
      <c r="FP36" s="25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D36"/>
      <c r="GE36" s="18"/>
      <c r="GF36" s="24"/>
      <c r="GG36" s="12"/>
      <c r="GI36" s="25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/>
      <c r="GV36" s="18"/>
      <c r="GW36"/>
      <c r="GX36" s="18"/>
      <c r="GY36" s="24"/>
      <c r="GZ36" s="12"/>
      <c r="HB36" s="25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P36"/>
      <c r="HQ36" s="18"/>
      <c r="HR36" s="24"/>
      <c r="HS36" s="12"/>
      <c r="HU36" s="25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I36"/>
      <c r="IJ36" s="18"/>
      <c r="IK36" s="24"/>
      <c r="IL36" s="12"/>
      <c r="IN36" s="25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/>
      <c r="JA36" s="18"/>
      <c r="JB36"/>
      <c r="JC36" s="18"/>
      <c r="JD36" s="24"/>
      <c r="JE36" s="12"/>
      <c r="JG36" s="25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U36"/>
      <c r="JV36" s="18"/>
      <c r="JW36" s="24"/>
      <c r="JX36" s="12"/>
      <c r="JZ36" s="25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N36"/>
      <c r="KO36" s="18"/>
      <c r="KP36" s="24"/>
      <c r="KQ36" s="12"/>
      <c r="KS36" s="25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/>
      <c r="LF36" s="18"/>
      <c r="LG36"/>
      <c r="LH36" s="18"/>
      <c r="LI36" s="24"/>
      <c r="LJ36" s="12"/>
      <c r="LL36" s="25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Z36"/>
      <c r="MA36" s="18"/>
      <c r="MB36" s="24"/>
      <c r="MC36" s="12"/>
      <c r="ME36" s="25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</row>
    <row r="37" spans="1:354" s="2" customFormat="1" x14ac:dyDescent="0.2">
      <c r="A37" s="9" t="s">
        <v>49</v>
      </c>
      <c r="B37" s="40"/>
      <c r="C37" s="91"/>
      <c r="D37" s="91"/>
      <c r="E37" s="92"/>
      <c r="F37" s="92"/>
      <c r="G37" s="92"/>
      <c r="H37" s="92"/>
      <c r="I37" s="92"/>
      <c r="J37" s="18"/>
      <c r="K37" s="92"/>
      <c r="L37" s="18"/>
      <c r="M37" s="24"/>
      <c r="N37" s="24"/>
      <c r="O37" s="24"/>
      <c r="P37" s="24"/>
      <c r="Q37" s="9" t="s">
        <v>49</v>
      </c>
      <c r="R37" s="18"/>
      <c r="S37" s="24"/>
      <c r="T37" s="12"/>
      <c r="U37" s="24"/>
      <c r="V37" s="12"/>
      <c r="W37" s="48"/>
      <c r="X37" s="129"/>
      <c r="Y37" s="24"/>
      <c r="Z37" s="12"/>
      <c r="AA37" s="24"/>
      <c r="AB37" s="12"/>
      <c r="AC37" s="24"/>
      <c r="AD37" s="12"/>
      <c r="AE37" s="24"/>
      <c r="AF37" s="12"/>
      <c r="AG37" s="24"/>
      <c r="AH37" s="12"/>
      <c r="AI37" s="24"/>
      <c r="AJ37" s="12"/>
      <c r="AK37" s="24"/>
      <c r="AL37" s="12"/>
      <c r="AM37" s="24"/>
      <c r="AN37" s="12"/>
      <c r="AO37" s="24"/>
      <c r="AP37" s="12"/>
      <c r="AQ37" s="24"/>
      <c r="AR37" s="12"/>
      <c r="AS37" s="24"/>
      <c r="AT37" s="12"/>
      <c r="AU37" s="24"/>
      <c r="AV37" s="12"/>
      <c r="AW37" s="24"/>
      <c r="AX37" s="1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9" t="s">
        <v>49</v>
      </c>
      <c r="BM37" s="25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5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3"/>
      <c r="CL37" s="3"/>
      <c r="CM37" s="9" t="s">
        <v>49</v>
      </c>
      <c r="CN37" s="18"/>
      <c r="CO37" s="24"/>
      <c r="CP37" s="12"/>
      <c r="CR37" s="25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F37" s="121" t="s">
        <v>49</v>
      </c>
      <c r="DG37" s="18"/>
      <c r="DH37" s="24"/>
      <c r="DI37" s="12"/>
      <c r="DJ37" s="134"/>
      <c r="DK37" s="25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Y37" s="121" t="s">
        <v>49</v>
      </c>
      <c r="DZ37" s="18"/>
      <c r="EA37" s="24"/>
      <c r="EB37" s="12"/>
      <c r="ED37" s="25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121"/>
      <c r="EQ37" s="18"/>
      <c r="ER37" s="121" t="s">
        <v>49</v>
      </c>
      <c r="ES37" s="18"/>
      <c r="ET37" s="24"/>
      <c r="EU37" s="12"/>
      <c r="EW37" s="25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K37" s="121" t="s">
        <v>49</v>
      </c>
      <c r="FL37" s="18"/>
      <c r="FM37" s="24"/>
      <c r="FN37" s="12"/>
      <c r="FP37" s="25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D37" s="121" t="s">
        <v>49</v>
      </c>
      <c r="GE37" s="18"/>
      <c r="GF37" s="24"/>
      <c r="GG37" s="12"/>
      <c r="GI37" s="25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121"/>
      <c r="GV37" s="18"/>
      <c r="GW37" s="121" t="s">
        <v>49</v>
      </c>
      <c r="GX37" s="18"/>
      <c r="GY37" s="24"/>
      <c r="GZ37" s="12"/>
      <c r="HB37" s="25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P37" s="121" t="s">
        <v>49</v>
      </c>
      <c r="HQ37" s="18"/>
      <c r="HR37" s="24"/>
      <c r="HS37" s="12"/>
      <c r="HU37" s="25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I37" s="121" t="s">
        <v>49</v>
      </c>
      <c r="IJ37" s="18"/>
      <c r="IK37" s="24"/>
      <c r="IL37" s="12"/>
      <c r="IN37" s="25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121"/>
      <c r="JA37" s="18"/>
      <c r="JB37" s="121" t="s">
        <v>49</v>
      </c>
      <c r="JC37" s="18"/>
      <c r="JD37" s="24"/>
      <c r="JE37" s="12"/>
      <c r="JG37" s="25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U37" s="121" t="s">
        <v>49</v>
      </c>
      <c r="JV37" s="18"/>
      <c r="JW37" s="24"/>
      <c r="JX37" s="12"/>
      <c r="JZ37" s="25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N37" s="121" t="s">
        <v>49</v>
      </c>
      <c r="KO37" s="18"/>
      <c r="KP37" s="24"/>
      <c r="KQ37" s="12"/>
      <c r="KS37" s="25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121"/>
      <c r="LF37" s="18"/>
      <c r="LG37" s="121" t="s">
        <v>49</v>
      </c>
      <c r="LH37" s="18"/>
      <c r="LI37" s="24"/>
      <c r="LJ37" s="12"/>
      <c r="LL37" s="25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Z37" s="121" t="s">
        <v>49</v>
      </c>
      <c r="MA37" s="18"/>
      <c r="MB37" s="24"/>
      <c r="MC37" s="12"/>
      <c r="ME37" s="25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</row>
    <row r="38" spans="1:354" s="2" customFormat="1" x14ac:dyDescent="0.2">
      <c r="A38" t="s">
        <v>50</v>
      </c>
      <c r="B38" s="40"/>
      <c r="C38" s="91"/>
      <c r="D38" s="91"/>
      <c r="E38" s="92"/>
      <c r="F38" s="92"/>
      <c r="G38" s="92"/>
      <c r="H38" s="92"/>
      <c r="I38" s="92"/>
      <c r="J38" s="18"/>
      <c r="K38" s="92"/>
      <c r="L38" s="18"/>
      <c r="M38" s="24"/>
      <c r="N38" s="24"/>
      <c r="O38" s="24"/>
      <c r="P38" s="24"/>
      <c r="Q38" t="s">
        <v>50</v>
      </c>
      <c r="R38" s="18"/>
      <c r="S38" s="24">
        <f>SUM(BM38:BX38)</f>
        <v>3789</v>
      </c>
      <c r="T38" s="15">
        <f>+S38/$S$35</f>
        <v>9.1184752003465458E-2</v>
      </c>
      <c r="U38" s="24">
        <f t="shared" ref="U37:U40" si="58">SUM(BY38:CJ38)</f>
        <v>3553.1099999999997</v>
      </c>
      <c r="V38" s="15">
        <f>+U38/U$35</f>
        <v>8.5577948789216693E-2</v>
      </c>
      <c r="W38" s="48">
        <f>SUM(CR38:DC38)</f>
        <v>4240</v>
      </c>
      <c r="X38" s="15">
        <f>+W38/W$35</f>
        <v>0.10212194468121696</v>
      </c>
      <c r="Y38" s="24">
        <f>+DH38</f>
        <v>4346</v>
      </c>
      <c r="Z38" s="15">
        <f>+Y38/Y$35</f>
        <v>0.10212194468121696</v>
      </c>
      <c r="AA38" s="24">
        <f>+EA38</f>
        <v>4454.6499999999987</v>
      </c>
      <c r="AB38" s="15">
        <f>+AA38/AA$35</f>
        <v>0.10212194468121695</v>
      </c>
      <c r="AC38" s="24">
        <f>+ET38</f>
        <v>4566.0162499999997</v>
      </c>
      <c r="AD38" s="15">
        <f>+AC38/AC$35</f>
        <v>0.10212194468121694</v>
      </c>
      <c r="AE38" s="24">
        <f>+FM38</f>
        <v>4680.1666562500004</v>
      </c>
      <c r="AF38" s="15">
        <f>+AE38/AE$35</f>
        <v>0.10212194468121699</v>
      </c>
      <c r="AG38" s="24">
        <f>+GF38</f>
        <v>4797.1708226562496</v>
      </c>
      <c r="AH38" s="15">
        <f>+AG38/AG$35</f>
        <v>0.10212194468121695</v>
      </c>
      <c r="AI38" s="24">
        <f>+GY38</f>
        <v>4917.1000932226543</v>
      </c>
      <c r="AJ38" s="15">
        <f>+AI38/AI$35</f>
        <v>0.10212194468121691</v>
      </c>
      <c r="AK38" s="24">
        <f>+HR38</f>
        <v>5040.0275955532225</v>
      </c>
      <c r="AL38" s="15">
        <f>+AK38/AK$35</f>
        <v>0.10212194468121698</v>
      </c>
      <c r="AM38" s="24">
        <f>+IK38</f>
        <v>5166.028285442052</v>
      </c>
      <c r="AN38" s="15">
        <f>+AM38/AM$35</f>
        <v>0.10212194468121694</v>
      </c>
      <c r="AO38" s="24">
        <f>+JD38</f>
        <v>5295.1789925781031</v>
      </c>
      <c r="AP38" s="15">
        <f>+AO38/AO$35</f>
        <v>0.10212194468121695</v>
      </c>
      <c r="AQ38" s="24">
        <f>+JW38</f>
        <v>5427.5584673925568</v>
      </c>
      <c r="AR38" s="15">
        <f>+AQ38/AQ$35</f>
        <v>0.10212194468121695</v>
      </c>
      <c r="AS38" s="24">
        <f>+KP38</f>
        <v>5563.2474290773716</v>
      </c>
      <c r="AT38" s="15">
        <f>+AS38/AS$35</f>
        <v>0.10212194468121698</v>
      </c>
      <c r="AU38" s="24">
        <f>+LI38</f>
        <v>5702.3286148043035</v>
      </c>
      <c r="AV38" s="15">
        <f>+AU38/AU$35</f>
        <v>0.10212194468121696</v>
      </c>
      <c r="AW38" s="24">
        <f>+MB38</f>
        <v>5844.8868301744133</v>
      </c>
      <c r="AX38" s="15">
        <f>+AW38/AW$35</f>
        <v>0.10212194468121701</v>
      </c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t="s">
        <v>50</v>
      </c>
      <c r="BM38" s="25">
        <v>307</v>
      </c>
      <c r="BN38" s="24">
        <v>307</v>
      </c>
      <c r="BO38" s="24">
        <v>307</v>
      </c>
      <c r="BP38" s="24">
        <v>307</v>
      </c>
      <c r="BQ38" s="24">
        <v>307</v>
      </c>
      <c r="BR38" s="24">
        <v>322</v>
      </c>
      <c r="BS38" s="24">
        <v>322</v>
      </c>
      <c r="BT38" s="24">
        <v>322</v>
      </c>
      <c r="BU38" s="24">
        <v>322</v>
      </c>
      <c r="BV38" s="24">
        <v>322</v>
      </c>
      <c r="BW38" s="24">
        <v>322</v>
      </c>
      <c r="BX38" s="24">
        <v>322</v>
      </c>
      <c r="BY38" s="25">
        <v>291</v>
      </c>
      <c r="BZ38" s="24">
        <v>291</v>
      </c>
      <c r="CA38" s="24">
        <v>291</v>
      </c>
      <c r="CB38" s="24">
        <v>291</v>
      </c>
      <c r="CC38" s="24">
        <v>291</v>
      </c>
      <c r="CD38" s="24">
        <v>291</v>
      </c>
      <c r="CE38" s="24">
        <f>+$CD$38*103.5%</f>
        <v>301.185</v>
      </c>
      <c r="CF38" s="24">
        <f>+CE38</f>
        <v>301.185</v>
      </c>
      <c r="CG38" s="24">
        <f>+CF38</f>
        <v>301.185</v>
      </c>
      <c r="CH38" s="24">
        <f>+CG38</f>
        <v>301.185</v>
      </c>
      <c r="CI38" s="24">
        <f>+CH38</f>
        <v>301.185</v>
      </c>
      <c r="CJ38" s="24">
        <f>+CI38</f>
        <v>301.185</v>
      </c>
      <c r="CK38" s="3"/>
      <c r="CL38" s="3"/>
      <c r="CM38" t="s">
        <v>50</v>
      </c>
      <c r="CN38" s="18"/>
      <c r="CO38" s="24">
        <f t="shared" ref="CO38:CO44" si="59">SUM(CR38:DC38)</f>
        <v>4240</v>
      </c>
      <c r="CP38" s="15">
        <f>+CO38/CO$35</f>
        <v>0.10212194468121696</v>
      </c>
      <c r="CR38" s="25">
        <v>365</v>
      </c>
      <c r="CS38" s="24">
        <f>+CR38</f>
        <v>365</v>
      </c>
      <c r="CT38" s="24">
        <f>+CS38</f>
        <v>365</v>
      </c>
      <c r="CU38" s="24">
        <f>+CT38</f>
        <v>365</v>
      </c>
      <c r="CV38" s="24">
        <f>+CU38</f>
        <v>365</v>
      </c>
      <c r="CW38" s="24">
        <f>+CV38-20</f>
        <v>345</v>
      </c>
      <c r="CX38" s="24">
        <f>+CW38</f>
        <v>345</v>
      </c>
      <c r="CY38" s="24">
        <f>+CX38</f>
        <v>345</v>
      </c>
      <c r="CZ38" s="24">
        <f>+CY38</f>
        <v>345</v>
      </c>
      <c r="DA38" s="24">
        <f>+CZ38</f>
        <v>345</v>
      </c>
      <c r="DB38" s="24">
        <f>+DA38</f>
        <v>345</v>
      </c>
      <c r="DC38" s="24">
        <f>+DB38</f>
        <v>345</v>
      </c>
      <c r="DF38" t="s">
        <v>50</v>
      </c>
      <c r="DG38" s="18"/>
      <c r="DH38" s="24">
        <f>SUM(DK38:DV38)</f>
        <v>4346</v>
      </c>
      <c r="DI38" s="15">
        <f>+DH38/DH$35</f>
        <v>0.10212194468121696</v>
      </c>
      <c r="DJ38" s="134">
        <v>2.5000000000000001E-2</v>
      </c>
      <c r="DK38" s="25">
        <f>+$DJ38*CR38+CR38</f>
        <v>374.125</v>
      </c>
      <c r="DL38" s="24">
        <f>+$DJ38*CS38+CS38</f>
        <v>374.125</v>
      </c>
      <c r="DM38" s="24">
        <f>+$DJ38*CT38+CT38</f>
        <v>374.125</v>
      </c>
      <c r="DN38" s="24">
        <f>+$DJ38*CU38+CU38</f>
        <v>374.125</v>
      </c>
      <c r="DO38" s="24">
        <f>+$DJ38*CV38+CV38</f>
        <v>374.125</v>
      </c>
      <c r="DP38" s="24">
        <f>+$DJ38*CW38+CW38</f>
        <v>353.625</v>
      </c>
      <c r="DQ38" s="24">
        <f>+$DJ38*CX38+CX38</f>
        <v>353.625</v>
      </c>
      <c r="DR38" s="24">
        <f>+$DJ38*CY38+CY38</f>
        <v>353.625</v>
      </c>
      <c r="DS38" s="24">
        <f>+$DJ38*CZ38+CZ38</f>
        <v>353.625</v>
      </c>
      <c r="DT38" s="24">
        <f>+$DJ38*DA38+DA38</f>
        <v>353.625</v>
      </c>
      <c r="DU38" s="24">
        <f>+$DJ38*DB38+DB38</f>
        <v>353.625</v>
      </c>
      <c r="DV38" s="24">
        <f>+$DJ38*DC38+DC38</f>
        <v>353.625</v>
      </c>
      <c r="DY38" t="s">
        <v>50</v>
      </c>
      <c r="DZ38" s="18"/>
      <c r="EA38" s="24">
        <f>SUM(ED38:EO38)</f>
        <v>4454.6499999999987</v>
      </c>
      <c r="EB38" s="15">
        <f>+EA38/EA$35</f>
        <v>0.10212194468121695</v>
      </c>
      <c r="ED38" s="25">
        <f>+$DJ38*DK38+DK38</f>
        <v>383.47812499999998</v>
      </c>
      <c r="EE38" s="24">
        <f>+$DJ38*DL38+DL38</f>
        <v>383.47812499999998</v>
      </c>
      <c r="EF38" s="24">
        <f>+$DJ38*DM38+DM38</f>
        <v>383.47812499999998</v>
      </c>
      <c r="EG38" s="24">
        <f>+$DJ38*DN38+DN38</f>
        <v>383.47812499999998</v>
      </c>
      <c r="EH38" s="24">
        <f>+$DJ38*DO38+DO38</f>
        <v>383.47812499999998</v>
      </c>
      <c r="EI38" s="24">
        <f>+$DJ38*DP38+DP38</f>
        <v>362.46562499999999</v>
      </c>
      <c r="EJ38" s="24">
        <f>+$DJ38*DQ38+DQ38</f>
        <v>362.46562499999999</v>
      </c>
      <c r="EK38" s="24">
        <f>+$DJ38*DR38+DR38</f>
        <v>362.46562499999999</v>
      </c>
      <c r="EL38" s="24">
        <f>+$DJ38*DS38+DS38</f>
        <v>362.46562499999999</v>
      </c>
      <c r="EM38" s="24">
        <f>+$DJ38*DT38+DT38</f>
        <v>362.46562499999999</v>
      </c>
      <c r="EN38" s="24">
        <f>+$DJ38*DU38+DU38</f>
        <v>362.46562499999999</v>
      </c>
      <c r="EO38" s="24">
        <f>+$DJ38*DV38+DV38</f>
        <v>362.46562499999999</v>
      </c>
      <c r="EP38"/>
      <c r="EQ38" s="18"/>
      <c r="ER38" t="s">
        <v>50</v>
      </c>
      <c r="ES38" s="18"/>
      <c r="ET38" s="24">
        <f>SUM(EW38:FH38)</f>
        <v>4566.0162499999997</v>
      </c>
      <c r="EU38" s="15">
        <f>+ET38/ET$35</f>
        <v>0.10212194468121694</v>
      </c>
      <c r="EW38" s="25">
        <f>+$DJ38*ED38+ED38</f>
        <v>393.06507812499996</v>
      </c>
      <c r="EX38" s="24">
        <f>+$DJ38*EE38+EE38</f>
        <v>393.06507812499996</v>
      </c>
      <c r="EY38" s="24">
        <f>+$DJ38*EF38+EF38</f>
        <v>393.06507812499996</v>
      </c>
      <c r="EZ38" s="24">
        <f>+$DJ38*EG38+EG38</f>
        <v>393.06507812499996</v>
      </c>
      <c r="FA38" s="24">
        <f>+$DJ38*EH38+EH38</f>
        <v>393.06507812499996</v>
      </c>
      <c r="FB38" s="24">
        <f>+$DJ38*EI38+EI38</f>
        <v>371.52726562499998</v>
      </c>
      <c r="FC38" s="24">
        <f>+$DJ38*EJ38+EJ38</f>
        <v>371.52726562499998</v>
      </c>
      <c r="FD38" s="24">
        <f>+$DJ38*EK38+EK38</f>
        <v>371.52726562499998</v>
      </c>
      <c r="FE38" s="24">
        <f>+$DJ38*EL38+EL38</f>
        <v>371.52726562499998</v>
      </c>
      <c r="FF38" s="24">
        <f>+$DJ38*EM38+EM38</f>
        <v>371.52726562499998</v>
      </c>
      <c r="FG38" s="24">
        <f>+$DJ38*EN38+EN38</f>
        <v>371.52726562499998</v>
      </c>
      <c r="FH38" s="24">
        <f>+$DJ38*EO38+EO38</f>
        <v>371.52726562499998</v>
      </c>
      <c r="FK38" t="s">
        <v>50</v>
      </c>
      <c r="FL38" s="18"/>
      <c r="FM38" s="24">
        <f>SUM(FP38:GA38)</f>
        <v>4680.1666562500004</v>
      </c>
      <c r="FN38" s="15">
        <f>+FM38/FM$35</f>
        <v>0.10212194468121699</v>
      </c>
      <c r="FP38" s="25">
        <f>+$DJ38*EW38+EW38</f>
        <v>402.89170507812497</v>
      </c>
      <c r="FQ38" s="24">
        <f>+$DJ38*EX38+EX38</f>
        <v>402.89170507812497</v>
      </c>
      <c r="FR38" s="24">
        <f>+$DJ38*EY38+EY38</f>
        <v>402.89170507812497</v>
      </c>
      <c r="FS38" s="24">
        <f>+$DJ38*EZ38+EZ38</f>
        <v>402.89170507812497</v>
      </c>
      <c r="FT38" s="24">
        <f>+$DJ38*FA38+FA38</f>
        <v>402.89170507812497</v>
      </c>
      <c r="FU38" s="24">
        <f>+$DJ38*FB38+FB38</f>
        <v>380.81544726562498</v>
      </c>
      <c r="FV38" s="24">
        <f>+$DJ38*FC38+FC38</f>
        <v>380.81544726562498</v>
      </c>
      <c r="FW38" s="24">
        <f>+$DJ38*FD38+FD38</f>
        <v>380.81544726562498</v>
      </c>
      <c r="FX38" s="24">
        <f>+$DJ38*FE38+FE38</f>
        <v>380.81544726562498</v>
      </c>
      <c r="FY38" s="24">
        <f>+$DJ38*FF38+FF38</f>
        <v>380.81544726562498</v>
      </c>
      <c r="FZ38" s="24">
        <f>+$DJ38*FG38+FG38</f>
        <v>380.81544726562498</v>
      </c>
      <c r="GA38" s="24">
        <f>+$DJ38*FH38+FH38</f>
        <v>380.81544726562498</v>
      </c>
      <c r="GD38" t="s">
        <v>50</v>
      </c>
      <c r="GE38" s="18"/>
      <c r="GF38" s="24">
        <f>SUM(GI38:GT38)</f>
        <v>4797.1708226562496</v>
      </c>
      <c r="GG38" s="15">
        <f>+GF38/GF$35</f>
        <v>0.10212194468121695</v>
      </c>
      <c r="GI38" s="25">
        <f>+$DJ38*FP38+FP38</f>
        <v>412.9639977050781</v>
      </c>
      <c r="GJ38" s="24">
        <f>+$DJ38*FQ38+FQ38</f>
        <v>412.9639977050781</v>
      </c>
      <c r="GK38" s="24">
        <f>+$DJ38*FR38+FR38</f>
        <v>412.9639977050781</v>
      </c>
      <c r="GL38" s="24">
        <f>+$DJ38*FS38+FS38</f>
        <v>412.9639977050781</v>
      </c>
      <c r="GM38" s="24">
        <f>+$DJ38*FT38+FT38</f>
        <v>412.9639977050781</v>
      </c>
      <c r="GN38" s="24">
        <f>+$DJ38*FU38+FU38</f>
        <v>390.3358334472656</v>
      </c>
      <c r="GO38" s="24">
        <f>+$DJ38*FV38+FV38</f>
        <v>390.3358334472656</v>
      </c>
      <c r="GP38" s="24">
        <f>+$DJ38*FW38+FW38</f>
        <v>390.3358334472656</v>
      </c>
      <c r="GQ38" s="24">
        <f>+$DJ38*FX38+FX38</f>
        <v>390.3358334472656</v>
      </c>
      <c r="GR38" s="24">
        <f>+$DJ38*FY38+FY38</f>
        <v>390.3358334472656</v>
      </c>
      <c r="GS38" s="24">
        <f>+$DJ38*FZ38+FZ38</f>
        <v>390.3358334472656</v>
      </c>
      <c r="GT38" s="24">
        <f>+$DJ38*GA38+GA38</f>
        <v>390.3358334472656</v>
      </c>
      <c r="GU38"/>
      <c r="GV38" s="18"/>
      <c r="GW38" t="s">
        <v>50</v>
      </c>
      <c r="GX38" s="18"/>
      <c r="GY38" s="24">
        <f>SUM(HB38:HM38)</f>
        <v>4917.1000932226543</v>
      </c>
      <c r="GZ38" s="15">
        <f>+GY38/GY$35</f>
        <v>0.10212194468121691</v>
      </c>
      <c r="HB38" s="25">
        <f>+$DJ38*GI38+GI38</f>
        <v>423.28809764770506</v>
      </c>
      <c r="HC38" s="24">
        <f>+$DJ38*GJ38+GJ38</f>
        <v>423.28809764770506</v>
      </c>
      <c r="HD38" s="24">
        <f>+$DJ38*GK38+GK38</f>
        <v>423.28809764770506</v>
      </c>
      <c r="HE38" s="24">
        <f>+$DJ38*GL38+GL38</f>
        <v>423.28809764770506</v>
      </c>
      <c r="HF38" s="24">
        <f>+$DJ38*GM38+GM38</f>
        <v>423.28809764770506</v>
      </c>
      <c r="HG38" s="24">
        <f>+$DJ38*GN38+GN38</f>
        <v>400.09422928344725</v>
      </c>
      <c r="HH38" s="24">
        <f>+$DJ38*GO38+GO38</f>
        <v>400.09422928344725</v>
      </c>
      <c r="HI38" s="24">
        <f>+$DJ38*GP38+GP38</f>
        <v>400.09422928344725</v>
      </c>
      <c r="HJ38" s="24">
        <f>+$DJ38*GQ38+GQ38</f>
        <v>400.09422928344725</v>
      </c>
      <c r="HK38" s="24">
        <f>+$DJ38*GR38+GR38</f>
        <v>400.09422928344725</v>
      </c>
      <c r="HL38" s="24">
        <f>+$DJ38*GS38+GS38</f>
        <v>400.09422928344725</v>
      </c>
      <c r="HM38" s="24">
        <f>+$DJ38*GT38+GT38</f>
        <v>400.09422928344725</v>
      </c>
      <c r="HP38" t="s">
        <v>50</v>
      </c>
      <c r="HQ38" s="18"/>
      <c r="HR38" s="24">
        <f>SUM(HU38:IF38)</f>
        <v>5040.0275955532225</v>
      </c>
      <c r="HS38" s="15">
        <f>+HR38/HR$35</f>
        <v>0.10212194468121698</v>
      </c>
      <c r="HU38" s="25">
        <f>+$DJ38*HB38+HB38</f>
        <v>433.87030008889769</v>
      </c>
      <c r="HV38" s="24">
        <f>+$DJ38*HC38+HC38</f>
        <v>433.87030008889769</v>
      </c>
      <c r="HW38" s="24">
        <f>+$DJ38*HD38+HD38</f>
        <v>433.87030008889769</v>
      </c>
      <c r="HX38" s="24">
        <f>+$DJ38*HE38+HE38</f>
        <v>433.87030008889769</v>
      </c>
      <c r="HY38" s="24">
        <f>+$DJ38*HF38+HF38</f>
        <v>433.87030008889769</v>
      </c>
      <c r="HZ38" s="24">
        <f>+$DJ38*HG38+HG38</f>
        <v>410.09658501553344</v>
      </c>
      <c r="IA38" s="24">
        <f>+$DJ38*HH38+HH38</f>
        <v>410.09658501553344</v>
      </c>
      <c r="IB38" s="24">
        <f>+$DJ38*HI38+HI38</f>
        <v>410.09658501553344</v>
      </c>
      <c r="IC38" s="24">
        <f>+$DJ38*HJ38+HJ38</f>
        <v>410.09658501553344</v>
      </c>
      <c r="ID38" s="24">
        <f>+$DJ38*HK38+HK38</f>
        <v>410.09658501553344</v>
      </c>
      <c r="IE38" s="24">
        <f>+$DJ38*HL38+HL38</f>
        <v>410.09658501553344</v>
      </c>
      <c r="IF38" s="24">
        <f>+$DJ38*HM38+HM38</f>
        <v>410.09658501553344</v>
      </c>
      <c r="II38" t="s">
        <v>50</v>
      </c>
      <c r="IJ38" s="18"/>
      <c r="IK38" s="24">
        <f>SUM(IN38:IY38)</f>
        <v>5166.028285442052</v>
      </c>
      <c r="IL38" s="15">
        <f>+IK38/IK$35</f>
        <v>0.10212194468121694</v>
      </c>
      <c r="IN38" s="25">
        <f>+$DJ38*HU38+HU38</f>
        <v>444.71705759112012</v>
      </c>
      <c r="IO38" s="24">
        <f>+$DJ38*HV38+HV38</f>
        <v>444.71705759112012</v>
      </c>
      <c r="IP38" s="24">
        <f>+$DJ38*HW38+HW38</f>
        <v>444.71705759112012</v>
      </c>
      <c r="IQ38" s="24">
        <f>+$DJ38*HX38+HX38</f>
        <v>444.71705759112012</v>
      </c>
      <c r="IR38" s="24">
        <f>+$DJ38*HY38+HY38</f>
        <v>444.71705759112012</v>
      </c>
      <c r="IS38" s="24">
        <f>+$DJ38*HZ38+HZ38</f>
        <v>420.34899964092176</v>
      </c>
      <c r="IT38" s="24">
        <f>+$DJ38*IA38+IA38</f>
        <v>420.34899964092176</v>
      </c>
      <c r="IU38" s="24">
        <f>+$DJ38*IB38+IB38</f>
        <v>420.34899964092176</v>
      </c>
      <c r="IV38" s="24">
        <f>+$DJ38*IC38+IC38</f>
        <v>420.34899964092176</v>
      </c>
      <c r="IW38" s="24">
        <f>+$DJ38*ID38+ID38</f>
        <v>420.34899964092176</v>
      </c>
      <c r="IX38" s="24">
        <f>+$DJ38*IE38+IE38</f>
        <v>420.34899964092176</v>
      </c>
      <c r="IY38" s="24">
        <f>+$DJ38*IF38+IF38</f>
        <v>420.34899964092176</v>
      </c>
      <c r="IZ38"/>
      <c r="JA38" s="18"/>
      <c r="JB38" t="s">
        <v>50</v>
      </c>
      <c r="JC38" s="18"/>
      <c r="JD38" s="24">
        <f>SUM(JG38:JR38)</f>
        <v>5295.1789925781031</v>
      </c>
      <c r="JE38" s="15">
        <f>+JD38/JD$35</f>
        <v>0.10212194468121695</v>
      </c>
      <c r="JG38" s="25">
        <f>+$DJ38*IN38+IN38</f>
        <v>455.83498403089811</v>
      </c>
      <c r="JH38" s="24">
        <f>+$DJ38*IO38+IO38</f>
        <v>455.83498403089811</v>
      </c>
      <c r="JI38" s="24">
        <f>+$DJ38*IP38+IP38</f>
        <v>455.83498403089811</v>
      </c>
      <c r="JJ38" s="24">
        <f>+$DJ38*IQ38+IQ38</f>
        <v>455.83498403089811</v>
      </c>
      <c r="JK38" s="24">
        <f>+$DJ38*IR38+IR38</f>
        <v>455.83498403089811</v>
      </c>
      <c r="JL38" s="24">
        <f>+$DJ38*IS38+IS38</f>
        <v>430.85772463194479</v>
      </c>
      <c r="JM38" s="24">
        <f>+$DJ38*IT38+IT38</f>
        <v>430.85772463194479</v>
      </c>
      <c r="JN38" s="24">
        <f>+$DJ38*IU38+IU38</f>
        <v>430.85772463194479</v>
      </c>
      <c r="JO38" s="24">
        <f>+$DJ38*IV38+IV38</f>
        <v>430.85772463194479</v>
      </c>
      <c r="JP38" s="24">
        <f>+$DJ38*IW38+IW38</f>
        <v>430.85772463194479</v>
      </c>
      <c r="JQ38" s="24">
        <f>+$DJ38*IX38+IX38</f>
        <v>430.85772463194479</v>
      </c>
      <c r="JR38" s="24">
        <f>+$DJ38*IY38+IY38</f>
        <v>430.85772463194479</v>
      </c>
      <c r="JU38" t="s">
        <v>50</v>
      </c>
      <c r="JV38" s="18"/>
      <c r="JW38" s="24">
        <f>SUM(JZ38:KK38)</f>
        <v>5427.5584673925568</v>
      </c>
      <c r="JX38" s="15">
        <f>+JW38/JW$35</f>
        <v>0.10212194468121695</v>
      </c>
      <c r="JZ38" s="25">
        <f>+$DJ38*JG38+JG38</f>
        <v>467.23085863167057</v>
      </c>
      <c r="KA38" s="24">
        <f>+$DJ38*JH38+JH38</f>
        <v>467.23085863167057</v>
      </c>
      <c r="KB38" s="24">
        <f>+$DJ38*JI38+JI38</f>
        <v>467.23085863167057</v>
      </c>
      <c r="KC38" s="24">
        <f>+$DJ38*JJ38+JJ38</f>
        <v>467.23085863167057</v>
      </c>
      <c r="KD38" s="24">
        <f>+$DJ38*JK38+JK38</f>
        <v>467.23085863167057</v>
      </c>
      <c r="KE38" s="24">
        <f>+$DJ38*JL38+JL38</f>
        <v>441.6291677477434</v>
      </c>
      <c r="KF38" s="24">
        <f>+$DJ38*JM38+JM38</f>
        <v>441.6291677477434</v>
      </c>
      <c r="KG38" s="24">
        <f>+$DJ38*JN38+JN38</f>
        <v>441.6291677477434</v>
      </c>
      <c r="KH38" s="24">
        <f>+$DJ38*JO38+JO38</f>
        <v>441.6291677477434</v>
      </c>
      <c r="KI38" s="24">
        <f>+$DJ38*JP38+JP38</f>
        <v>441.6291677477434</v>
      </c>
      <c r="KJ38" s="24">
        <f>+$DJ38*JQ38+JQ38</f>
        <v>441.6291677477434</v>
      </c>
      <c r="KK38" s="24">
        <f>+$DJ38*JR38+JR38</f>
        <v>441.6291677477434</v>
      </c>
      <c r="KN38" t="s">
        <v>50</v>
      </c>
      <c r="KO38" s="18"/>
      <c r="KP38" s="24">
        <f>SUM(KS38:LD38)</f>
        <v>5563.2474290773716</v>
      </c>
      <c r="KQ38" s="15">
        <f>+KP38/KP$35</f>
        <v>0.10212194468121698</v>
      </c>
      <c r="KS38" s="25">
        <f>+$DJ38*JZ38+JZ38</f>
        <v>478.91163009746231</v>
      </c>
      <c r="KT38" s="24">
        <f>+$DJ38*KA38+KA38</f>
        <v>478.91163009746231</v>
      </c>
      <c r="KU38" s="24">
        <f>+$DJ38*KB38+KB38</f>
        <v>478.91163009746231</v>
      </c>
      <c r="KV38" s="24">
        <f>+$DJ38*KC38+KC38</f>
        <v>478.91163009746231</v>
      </c>
      <c r="KW38" s="24">
        <f>+$DJ38*KD38+KD38</f>
        <v>478.91163009746231</v>
      </c>
      <c r="KX38" s="24">
        <f>+$DJ38*KE38+KE38</f>
        <v>452.669896941437</v>
      </c>
      <c r="KY38" s="24">
        <f>+$DJ38*KF38+KF38</f>
        <v>452.669896941437</v>
      </c>
      <c r="KZ38" s="24">
        <f>+$DJ38*KG38+KG38</f>
        <v>452.669896941437</v>
      </c>
      <c r="LA38" s="24">
        <f>+$DJ38*KH38+KH38</f>
        <v>452.669896941437</v>
      </c>
      <c r="LB38" s="24">
        <f>+$DJ38*KI38+KI38</f>
        <v>452.669896941437</v>
      </c>
      <c r="LC38" s="24">
        <f>+$DJ38*KJ38+KJ38</f>
        <v>452.669896941437</v>
      </c>
      <c r="LD38" s="24">
        <f>+$DJ38*KK38+KK38</f>
        <v>452.669896941437</v>
      </c>
      <c r="LE38"/>
      <c r="LF38" s="18"/>
      <c r="LG38" t="s">
        <v>50</v>
      </c>
      <c r="LH38" s="18"/>
      <c r="LI38" s="24">
        <f>SUM(LL38:LW38)</f>
        <v>5702.3286148043035</v>
      </c>
      <c r="LJ38" s="15">
        <f>+LI38/LI$35</f>
        <v>0.10212194468121696</v>
      </c>
      <c r="LL38" s="25">
        <f>+$DJ38*KS38+KS38</f>
        <v>490.88442084989885</v>
      </c>
      <c r="LM38" s="24">
        <f>+$DJ38*KT38+KT38</f>
        <v>490.88442084989885</v>
      </c>
      <c r="LN38" s="24">
        <f>+$DJ38*KU38+KU38</f>
        <v>490.88442084989885</v>
      </c>
      <c r="LO38" s="24">
        <f>+$DJ38*KV38+KV38</f>
        <v>490.88442084989885</v>
      </c>
      <c r="LP38" s="24">
        <f>+$DJ38*KW38+KW38</f>
        <v>490.88442084989885</v>
      </c>
      <c r="LQ38" s="24">
        <f>+$DJ38*KX38+KX38</f>
        <v>463.9866443649729</v>
      </c>
      <c r="LR38" s="24">
        <f>+$DJ38*KY38+KY38</f>
        <v>463.9866443649729</v>
      </c>
      <c r="LS38" s="24">
        <f>+$DJ38*KZ38+KZ38</f>
        <v>463.9866443649729</v>
      </c>
      <c r="LT38" s="24">
        <f>+$DJ38*LA38+LA38</f>
        <v>463.9866443649729</v>
      </c>
      <c r="LU38" s="24">
        <f>+$DJ38*LB38+LB38</f>
        <v>463.9866443649729</v>
      </c>
      <c r="LV38" s="24">
        <f>+$DJ38*LC38+LC38</f>
        <v>463.9866443649729</v>
      </c>
      <c r="LW38" s="24">
        <f>+$DJ38*LD38+LD38</f>
        <v>463.9866443649729</v>
      </c>
      <c r="LZ38" t="s">
        <v>50</v>
      </c>
      <c r="MA38" s="18"/>
      <c r="MB38" s="24">
        <f>SUM(ME38:MP38)</f>
        <v>5844.8868301744133</v>
      </c>
      <c r="MC38" s="15">
        <f>+MB38/MB$35</f>
        <v>0.10212194468121701</v>
      </c>
      <c r="ME38" s="25">
        <f>+$DJ38*LL38+LL38</f>
        <v>503.15653137114634</v>
      </c>
      <c r="MF38" s="24">
        <f>+$DJ38*LM38+LM38</f>
        <v>503.15653137114634</v>
      </c>
      <c r="MG38" s="24">
        <f>+$DJ38*LN38+LN38</f>
        <v>503.15653137114634</v>
      </c>
      <c r="MH38" s="24">
        <f>+$DJ38*LO38+LO38</f>
        <v>503.15653137114634</v>
      </c>
      <c r="MI38" s="24">
        <f>+$DJ38*LP38+LP38</f>
        <v>503.15653137114634</v>
      </c>
      <c r="MJ38" s="24">
        <f>+$DJ38*LQ38+LQ38</f>
        <v>475.58631047409722</v>
      </c>
      <c r="MK38" s="24">
        <f>+$DJ38*LR38+LR38</f>
        <v>475.58631047409722</v>
      </c>
      <c r="ML38" s="24">
        <f>+$DJ38*LS38+LS38</f>
        <v>475.58631047409722</v>
      </c>
      <c r="MM38" s="24">
        <f>+$DJ38*LT38+LT38</f>
        <v>475.58631047409722</v>
      </c>
      <c r="MN38" s="24">
        <f>+$DJ38*LU38+LU38</f>
        <v>475.58631047409722</v>
      </c>
      <c r="MO38" s="24">
        <f>+$DJ38*LV38+LV38</f>
        <v>475.58631047409722</v>
      </c>
      <c r="MP38" s="24">
        <f>+$DJ38*LW38+LW38</f>
        <v>475.58631047409722</v>
      </c>
    </row>
    <row r="39" spans="1:354" s="2" customFormat="1" x14ac:dyDescent="0.2">
      <c r="A39" t="s">
        <v>51</v>
      </c>
      <c r="B39" s="40"/>
      <c r="C39" s="48"/>
      <c r="D39" s="48"/>
      <c r="E39" s="8"/>
      <c r="F39" s="8"/>
      <c r="G39" s="8"/>
      <c r="H39" s="8"/>
      <c r="I39" s="8"/>
      <c r="J39" s="24"/>
      <c r="K39" s="8"/>
      <c r="L39" s="24"/>
      <c r="M39" s="24"/>
      <c r="N39" s="24"/>
      <c r="O39" s="24"/>
      <c r="P39" s="24"/>
      <c r="Q39" t="s">
        <v>51</v>
      </c>
      <c r="R39" s="24"/>
      <c r="S39" s="24">
        <f>SUM(BM39:BX39)</f>
        <v>6273</v>
      </c>
      <c r="T39" s="15">
        <f>+S39/$S$35</f>
        <v>0.15096382932640243</v>
      </c>
      <c r="U39" s="24">
        <f t="shared" si="58"/>
        <v>2244</v>
      </c>
      <c r="V39" s="15">
        <f t="shared" ref="V39:V53" si="60">+U39/U$35</f>
        <v>5.4047557515247847E-2</v>
      </c>
      <c r="W39" s="48">
        <f>SUM(CR39:DC39)</f>
        <v>6660</v>
      </c>
      <c r="X39" s="127">
        <f>+W39/W$35</f>
        <v>0.16040852631530778</v>
      </c>
      <c r="Y39" s="24">
        <f>+DH39</f>
        <v>6660</v>
      </c>
      <c r="Z39" s="15">
        <f>+Y39/Y$35</f>
        <v>0.15649612323444662</v>
      </c>
      <c r="AA39" s="24">
        <f>+EA39</f>
        <v>6660</v>
      </c>
      <c r="AB39" s="15">
        <f>+AA39/AA$35</f>
        <v>0.15267914461897231</v>
      </c>
      <c r="AC39" s="24">
        <f>+ET39</f>
        <v>6660</v>
      </c>
      <c r="AD39" s="15">
        <f>+AC39/AC$35</f>
        <v>0.14895526304289977</v>
      </c>
      <c r="AE39" s="24">
        <f>+FM39</f>
        <v>6660</v>
      </c>
      <c r="AF39" s="15">
        <f>+AE39/AE$35</f>
        <v>0.14532220784673155</v>
      </c>
      <c r="AG39" s="24">
        <f>+GF39</f>
        <v>6660</v>
      </c>
      <c r="AH39" s="15">
        <f>+AG39/AG$35</f>
        <v>0.14177776375290879</v>
      </c>
      <c r="AI39" s="24">
        <f>+GY39</f>
        <v>6660</v>
      </c>
      <c r="AJ39" s="15">
        <f>+AI39/AI$35</f>
        <v>0.13831976951503297</v>
      </c>
      <c r="AK39" s="24">
        <f>+HR39</f>
        <v>6660</v>
      </c>
      <c r="AL39" s="15">
        <f>+AK39/AK$35</f>
        <v>0.1349461166000322</v>
      </c>
      <c r="AM39" s="24">
        <f>+IK39</f>
        <v>6660</v>
      </c>
      <c r="AN39" s="15">
        <f>+AM39/AM$35</f>
        <v>0.13165474790247042</v>
      </c>
      <c r="AO39" s="24">
        <f>+JD39</f>
        <v>6660</v>
      </c>
      <c r="AP39" s="15">
        <f>+AO39/AO$35</f>
        <v>0.12844365649021505</v>
      </c>
      <c r="AQ39" s="24">
        <f>+JW39</f>
        <v>6660</v>
      </c>
      <c r="AR39" s="15">
        <f>+AQ39/AQ$35</f>
        <v>0.1253108843806976</v>
      </c>
      <c r="AS39" s="24">
        <f>+KP39</f>
        <v>6660</v>
      </c>
      <c r="AT39" s="15">
        <f>+AS39/AS$35</f>
        <v>0.12225452134702205</v>
      </c>
      <c r="AU39" s="24">
        <f>+LI39</f>
        <v>6660</v>
      </c>
      <c r="AV39" s="15">
        <f>+AU39/AU$35</f>
        <v>0.11927270375319228</v>
      </c>
      <c r="AW39" s="24">
        <f>+MB39</f>
        <v>6660</v>
      </c>
      <c r="AX39" s="15">
        <f>+AW39/AW$35</f>
        <v>0.11636361341774858</v>
      </c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t="s">
        <v>51</v>
      </c>
      <c r="BM39" s="25">
        <v>541</v>
      </c>
      <c r="BN39" s="24">
        <v>541</v>
      </c>
      <c r="BO39" s="24">
        <v>541</v>
      </c>
      <c r="BP39" s="24">
        <v>541</v>
      </c>
      <c r="BQ39" s="24">
        <v>541</v>
      </c>
      <c r="BR39" s="24">
        <v>541</v>
      </c>
      <c r="BS39" s="24">
        <v>541</v>
      </c>
      <c r="BT39" s="24">
        <v>541</v>
      </c>
      <c r="BU39" s="24">
        <v>490</v>
      </c>
      <c r="BV39" s="24">
        <v>485</v>
      </c>
      <c r="BW39" s="24">
        <v>485</v>
      </c>
      <c r="BX39" s="24">
        <v>485</v>
      </c>
      <c r="BY39" s="25">
        <v>182</v>
      </c>
      <c r="BZ39" s="24">
        <f>+BY39</f>
        <v>182</v>
      </c>
      <c r="CA39" s="24">
        <f t="shared" ref="CA39:CF39" si="61">+BZ39</f>
        <v>182</v>
      </c>
      <c r="CB39" s="24">
        <f t="shared" si="61"/>
        <v>182</v>
      </c>
      <c r="CC39" s="24">
        <f t="shared" si="61"/>
        <v>182</v>
      </c>
      <c r="CD39" s="24">
        <f t="shared" si="61"/>
        <v>182</v>
      </c>
      <c r="CE39" s="24">
        <f t="shared" si="61"/>
        <v>182</v>
      </c>
      <c r="CF39" s="24">
        <f t="shared" si="61"/>
        <v>182</v>
      </c>
      <c r="CG39" s="24">
        <f>+BY39+15</f>
        <v>197</v>
      </c>
      <c r="CH39" s="24">
        <f t="shared" ref="CH39:CJ39" si="62">+BZ39+15</f>
        <v>197</v>
      </c>
      <c r="CI39" s="24">
        <f t="shared" si="62"/>
        <v>197</v>
      </c>
      <c r="CJ39" s="24">
        <f t="shared" si="62"/>
        <v>197</v>
      </c>
      <c r="CK39" s="3" t="s">
        <v>102</v>
      </c>
      <c r="CL39" s="3"/>
      <c r="CM39" t="s">
        <v>51</v>
      </c>
      <c r="CN39" s="24"/>
      <c r="CO39" s="24">
        <f t="shared" si="59"/>
        <v>6660</v>
      </c>
      <c r="CP39" s="15">
        <f>+CO39/CO$35</f>
        <v>0.16040852631530778</v>
      </c>
      <c r="CR39" s="25">
        <v>550</v>
      </c>
      <c r="CS39" s="24">
        <f>+CR39</f>
        <v>550</v>
      </c>
      <c r="CT39" s="24">
        <f>+CS39</f>
        <v>550</v>
      </c>
      <c r="CU39" s="24">
        <f>+CT39</f>
        <v>550</v>
      </c>
      <c r="CV39" s="24">
        <f>+CU39</f>
        <v>550</v>
      </c>
      <c r="CW39" s="24">
        <f>+CV39</f>
        <v>550</v>
      </c>
      <c r="CX39" s="24">
        <f>+CW39</f>
        <v>550</v>
      </c>
      <c r="CY39" s="24">
        <f>+CX39</f>
        <v>550</v>
      </c>
      <c r="CZ39" s="24">
        <f>+CR39+15</f>
        <v>565</v>
      </c>
      <c r="DA39" s="24">
        <f>+CS39+15</f>
        <v>565</v>
      </c>
      <c r="DB39" s="24">
        <f>+CT39+15</f>
        <v>565</v>
      </c>
      <c r="DC39" s="24">
        <f>+CU39+15</f>
        <v>565</v>
      </c>
      <c r="DF39" t="s">
        <v>51</v>
      </c>
      <c r="DG39" s="24"/>
      <c r="DH39" s="24">
        <f>SUM(DK39:DV39)</f>
        <v>6660</v>
      </c>
      <c r="DI39" s="15">
        <f>+DH39/DH$35</f>
        <v>0.15649612323444662</v>
      </c>
      <c r="DJ39" s="134">
        <v>0</v>
      </c>
      <c r="DK39" s="25">
        <f>+$DJ39*CR39+CR39</f>
        <v>550</v>
      </c>
      <c r="DL39" s="24">
        <f>+$DJ39*CS39+CS39</f>
        <v>550</v>
      </c>
      <c r="DM39" s="24">
        <f>+$DJ39*CT39+CT39</f>
        <v>550</v>
      </c>
      <c r="DN39" s="24">
        <f>+$DJ39*CU39+CU39</f>
        <v>550</v>
      </c>
      <c r="DO39" s="24">
        <f>+$DJ39*CV39+CV39</f>
        <v>550</v>
      </c>
      <c r="DP39" s="24">
        <f>+$DJ39*CW39+CW39</f>
        <v>550</v>
      </c>
      <c r="DQ39" s="24">
        <f>+$DJ39*CX39+CX39</f>
        <v>550</v>
      </c>
      <c r="DR39" s="24">
        <f>+$DJ39*CY39+CY39</f>
        <v>550</v>
      </c>
      <c r="DS39" s="24">
        <f>+$DJ39*CZ39+CZ39</f>
        <v>565</v>
      </c>
      <c r="DT39" s="24">
        <f>+$DJ39*DA39+DA39</f>
        <v>565</v>
      </c>
      <c r="DU39" s="24">
        <f>+$DJ39*DB39+DB39</f>
        <v>565</v>
      </c>
      <c r="DV39" s="24">
        <f>+$DJ39*DC39+DC39</f>
        <v>565</v>
      </c>
      <c r="DY39" t="s">
        <v>51</v>
      </c>
      <c r="DZ39" s="24"/>
      <c r="EA39" s="24">
        <f>SUM(ED39:EO39)</f>
        <v>6660</v>
      </c>
      <c r="EB39" s="15">
        <f>+EA39/EA$35</f>
        <v>0.15267914461897231</v>
      </c>
      <c r="ED39" s="25">
        <f>+$DJ39*DK39+DK39</f>
        <v>550</v>
      </c>
      <c r="EE39" s="24">
        <f>+$DJ39*DL39+DL39</f>
        <v>550</v>
      </c>
      <c r="EF39" s="24">
        <f>+$DJ39*DM39+DM39</f>
        <v>550</v>
      </c>
      <c r="EG39" s="24">
        <f>+$DJ39*DN39+DN39</f>
        <v>550</v>
      </c>
      <c r="EH39" s="24">
        <f>+$DJ39*DO39+DO39</f>
        <v>550</v>
      </c>
      <c r="EI39" s="24">
        <f>+$DJ39*DP39+DP39</f>
        <v>550</v>
      </c>
      <c r="EJ39" s="24">
        <f>+$DJ39*DQ39+DQ39</f>
        <v>550</v>
      </c>
      <c r="EK39" s="24">
        <f>+$DJ39*DR39+DR39</f>
        <v>550</v>
      </c>
      <c r="EL39" s="24">
        <f>+$DJ39*DS39+DS39</f>
        <v>565</v>
      </c>
      <c r="EM39" s="24">
        <f>+$DJ39*DT39+DT39</f>
        <v>565</v>
      </c>
      <c r="EN39" s="24">
        <f>+$DJ39*DU39+DU39</f>
        <v>565</v>
      </c>
      <c r="EO39" s="24">
        <f>+$DJ39*DV39+DV39</f>
        <v>565</v>
      </c>
      <c r="EP39"/>
      <c r="EQ39" s="24"/>
      <c r="ER39" t="s">
        <v>51</v>
      </c>
      <c r="ES39" s="24"/>
      <c r="ET39" s="24">
        <f>SUM(EW39:FH39)</f>
        <v>6660</v>
      </c>
      <c r="EU39" s="15">
        <f>+ET39/ET$35</f>
        <v>0.14895526304289977</v>
      </c>
      <c r="EW39" s="25">
        <f>+$DJ39*ED39+ED39</f>
        <v>550</v>
      </c>
      <c r="EX39" s="24">
        <f>+$DJ39*EE39+EE39</f>
        <v>550</v>
      </c>
      <c r="EY39" s="24">
        <f>+$DJ39*EF39+EF39</f>
        <v>550</v>
      </c>
      <c r="EZ39" s="24">
        <f>+$DJ39*EG39+EG39</f>
        <v>550</v>
      </c>
      <c r="FA39" s="24">
        <f>+$DJ39*EH39+EH39</f>
        <v>550</v>
      </c>
      <c r="FB39" s="24">
        <f>+$DJ39*EI39+EI39</f>
        <v>550</v>
      </c>
      <c r="FC39" s="24">
        <f>+$DJ39*EJ39+EJ39</f>
        <v>550</v>
      </c>
      <c r="FD39" s="24">
        <f>+$DJ39*EK39+EK39</f>
        <v>550</v>
      </c>
      <c r="FE39" s="24">
        <f>+$DJ39*EL39+EL39</f>
        <v>565</v>
      </c>
      <c r="FF39" s="24">
        <f>+$DJ39*EM39+EM39</f>
        <v>565</v>
      </c>
      <c r="FG39" s="24">
        <f>+$DJ39*EN39+EN39</f>
        <v>565</v>
      </c>
      <c r="FH39" s="24">
        <f>+$DJ39*EO39+EO39</f>
        <v>565</v>
      </c>
      <c r="FK39" t="s">
        <v>51</v>
      </c>
      <c r="FL39" s="24"/>
      <c r="FM39" s="24">
        <f>SUM(FP39:GA39)</f>
        <v>6660</v>
      </c>
      <c r="FN39" s="15">
        <f>+FM39/FM$35</f>
        <v>0.14532220784673155</v>
      </c>
      <c r="FP39" s="25">
        <f>+$DJ39*EW39+EW39</f>
        <v>550</v>
      </c>
      <c r="FQ39" s="24">
        <f>+$DJ39*EX39+EX39</f>
        <v>550</v>
      </c>
      <c r="FR39" s="24">
        <f>+$DJ39*EY39+EY39</f>
        <v>550</v>
      </c>
      <c r="FS39" s="24">
        <f>+$DJ39*EZ39+EZ39</f>
        <v>550</v>
      </c>
      <c r="FT39" s="24">
        <f>+$DJ39*FA39+FA39</f>
        <v>550</v>
      </c>
      <c r="FU39" s="24">
        <f>+$DJ39*FB39+FB39</f>
        <v>550</v>
      </c>
      <c r="FV39" s="24">
        <f>+$DJ39*FC39+FC39</f>
        <v>550</v>
      </c>
      <c r="FW39" s="24">
        <f>+$DJ39*FD39+FD39</f>
        <v>550</v>
      </c>
      <c r="FX39" s="24">
        <f>+$DJ39*FE39+FE39</f>
        <v>565</v>
      </c>
      <c r="FY39" s="24">
        <f>+$DJ39*FF39+FF39</f>
        <v>565</v>
      </c>
      <c r="FZ39" s="24">
        <f>+$DJ39*FG39+FG39</f>
        <v>565</v>
      </c>
      <c r="GA39" s="24">
        <f>+$DJ39*FH39+FH39</f>
        <v>565</v>
      </c>
      <c r="GD39" t="s">
        <v>51</v>
      </c>
      <c r="GE39" s="24"/>
      <c r="GF39" s="24">
        <f>SUM(GI39:GT39)</f>
        <v>6660</v>
      </c>
      <c r="GG39" s="15">
        <f>+GF39/GF$35</f>
        <v>0.14177776375290879</v>
      </c>
      <c r="GI39" s="25">
        <f>+$DJ39*FP39+FP39</f>
        <v>550</v>
      </c>
      <c r="GJ39" s="24">
        <f>+$DJ39*FQ39+FQ39</f>
        <v>550</v>
      </c>
      <c r="GK39" s="24">
        <f>+$DJ39*FR39+FR39</f>
        <v>550</v>
      </c>
      <c r="GL39" s="24">
        <f>+$DJ39*FS39+FS39</f>
        <v>550</v>
      </c>
      <c r="GM39" s="24">
        <f>+$DJ39*FT39+FT39</f>
        <v>550</v>
      </c>
      <c r="GN39" s="24">
        <f>+$DJ39*FU39+FU39</f>
        <v>550</v>
      </c>
      <c r="GO39" s="24">
        <f>+$DJ39*FV39+FV39</f>
        <v>550</v>
      </c>
      <c r="GP39" s="24">
        <f>+$DJ39*FW39+FW39</f>
        <v>550</v>
      </c>
      <c r="GQ39" s="24">
        <f>+$DJ39*FX39+FX39</f>
        <v>565</v>
      </c>
      <c r="GR39" s="24">
        <f>+$DJ39*FY39+FY39</f>
        <v>565</v>
      </c>
      <c r="GS39" s="24">
        <f>+$DJ39*FZ39+FZ39</f>
        <v>565</v>
      </c>
      <c r="GT39" s="24">
        <f>+$DJ39*GA39+GA39</f>
        <v>565</v>
      </c>
      <c r="GU39"/>
      <c r="GV39" s="24"/>
      <c r="GW39" t="s">
        <v>51</v>
      </c>
      <c r="GX39" s="24"/>
      <c r="GY39" s="24">
        <f>SUM(HB39:HM39)</f>
        <v>6660</v>
      </c>
      <c r="GZ39" s="15">
        <f>+GY39/GY$35</f>
        <v>0.13831976951503297</v>
      </c>
      <c r="HB39" s="25">
        <f>+$DJ39*GI39+GI39</f>
        <v>550</v>
      </c>
      <c r="HC39" s="24">
        <f>+$DJ39*GJ39+GJ39</f>
        <v>550</v>
      </c>
      <c r="HD39" s="24">
        <f>+$DJ39*GK39+GK39</f>
        <v>550</v>
      </c>
      <c r="HE39" s="24">
        <f>+$DJ39*GL39+GL39</f>
        <v>550</v>
      </c>
      <c r="HF39" s="24">
        <f>+$DJ39*GM39+GM39</f>
        <v>550</v>
      </c>
      <c r="HG39" s="24">
        <f>+$DJ39*GN39+GN39</f>
        <v>550</v>
      </c>
      <c r="HH39" s="24">
        <f>+$DJ39*GO39+GO39</f>
        <v>550</v>
      </c>
      <c r="HI39" s="24">
        <f>+$DJ39*GP39+GP39</f>
        <v>550</v>
      </c>
      <c r="HJ39" s="24">
        <f>+$DJ39*GQ39+GQ39</f>
        <v>565</v>
      </c>
      <c r="HK39" s="24">
        <f>+$DJ39*GR39+GR39</f>
        <v>565</v>
      </c>
      <c r="HL39" s="24">
        <f>+$DJ39*GS39+GS39</f>
        <v>565</v>
      </c>
      <c r="HM39" s="24">
        <f>+$DJ39*GT39+GT39</f>
        <v>565</v>
      </c>
      <c r="HP39" t="s">
        <v>51</v>
      </c>
      <c r="HQ39" s="24"/>
      <c r="HR39" s="24">
        <f>SUM(HU39:IF39)</f>
        <v>6660</v>
      </c>
      <c r="HS39" s="15">
        <f>+HR39/HR$35</f>
        <v>0.1349461166000322</v>
      </c>
      <c r="HU39" s="25">
        <f>+$DJ39*HB39+HB39</f>
        <v>550</v>
      </c>
      <c r="HV39" s="24">
        <f>+$DJ39*HC39+HC39</f>
        <v>550</v>
      </c>
      <c r="HW39" s="24">
        <f>+$DJ39*HD39+HD39</f>
        <v>550</v>
      </c>
      <c r="HX39" s="24">
        <f>+$DJ39*HE39+HE39</f>
        <v>550</v>
      </c>
      <c r="HY39" s="24">
        <f>+$DJ39*HF39+HF39</f>
        <v>550</v>
      </c>
      <c r="HZ39" s="24">
        <f>+$DJ39*HG39+HG39</f>
        <v>550</v>
      </c>
      <c r="IA39" s="24">
        <f>+$DJ39*HH39+HH39</f>
        <v>550</v>
      </c>
      <c r="IB39" s="24">
        <f>+$DJ39*HI39+HI39</f>
        <v>550</v>
      </c>
      <c r="IC39" s="24">
        <f>+$DJ39*HJ39+HJ39</f>
        <v>565</v>
      </c>
      <c r="ID39" s="24">
        <f>+$DJ39*HK39+HK39</f>
        <v>565</v>
      </c>
      <c r="IE39" s="24">
        <f>+$DJ39*HL39+HL39</f>
        <v>565</v>
      </c>
      <c r="IF39" s="24">
        <f>+$DJ39*HM39+HM39</f>
        <v>565</v>
      </c>
      <c r="II39" t="s">
        <v>51</v>
      </c>
      <c r="IJ39" s="24"/>
      <c r="IK39" s="24">
        <f>SUM(IN39:IY39)</f>
        <v>6660</v>
      </c>
      <c r="IL39" s="15">
        <f>+IK39/IK$35</f>
        <v>0.13165474790247042</v>
      </c>
      <c r="IN39" s="25">
        <f>+$DJ39*HU39+HU39</f>
        <v>550</v>
      </c>
      <c r="IO39" s="24">
        <f>+$DJ39*HV39+HV39</f>
        <v>550</v>
      </c>
      <c r="IP39" s="24">
        <f>+$DJ39*HW39+HW39</f>
        <v>550</v>
      </c>
      <c r="IQ39" s="24">
        <f>+$DJ39*HX39+HX39</f>
        <v>550</v>
      </c>
      <c r="IR39" s="24">
        <f>+$DJ39*HY39+HY39</f>
        <v>550</v>
      </c>
      <c r="IS39" s="24">
        <f>+$DJ39*HZ39+HZ39</f>
        <v>550</v>
      </c>
      <c r="IT39" s="24">
        <f>+$DJ39*IA39+IA39</f>
        <v>550</v>
      </c>
      <c r="IU39" s="24">
        <f>+$DJ39*IB39+IB39</f>
        <v>550</v>
      </c>
      <c r="IV39" s="24">
        <f>+$DJ39*IC39+IC39</f>
        <v>565</v>
      </c>
      <c r="IW39" s="24">
        <f>+$DJ39*ID39+ID39</f>
        <v>565</v>
      </c>
      <c r="IX39" s="24">
        <f>+$DJ39*IE39+IE39</f>
        <v>565</v>
      </c>
      <c r="IY39" s="24">
        <f>+$DJ39*IF39+IF39</f>
        <v>565</v>
      </c>
      <c r="IZ39"/>
      <c r="JA39" s="24"/>
      <c r="JB39" t="s">
        <v>51</v>
      </c>
      <c r="JC39" s="24"/>
      <c r="JD39" s="24">
        <f>SUM(JG39:JR39)</f>
        <v>6660</v>
      </c>
      <c r="JE39" s="15">
        <f>+JD39/JD$35</f>
        <v>0.12844365649021505</v>
      </c>
      <c r="JG39" s="25">
        <f>+$DJ39*IN39+IN39</f>
        <v>550</v>
      </c>
      <c r="JH39" s="24">
        <f>+$DJ39*IO39+IO39</f>
        <v>550</v>
      </c>
      <c r="JI39" s="24">
        <f>+$DJ39*IP39+IP39</f>
        <v>550</v>
      </c>
      <c r="JJ39" s="24">
        <f>+$DJ39*IQ39+IQ39</f>
        <v>550</v>
      </c>
      <c r="JK39" s="24">
        <f>+$DJ39*IR39+IR39</f>
        <v>550</v>
      </c>
      <c r="JL39" s="24">
        <f>+$DJ39*IS39+IS39</f>
        <v>550</v>
      </c>
      <c r="JM39" s="24">
        <f>+$DJ39*IT39+IT39</f>
        <v>550</v>
      </c>
      <c r="JN39" s="24">
        <f>+$DJ39*IU39+IU39</f>
        <v>550</v>
      </c>
      <c r="JO39" s="24">
        <f>+$DJ39*IV39+IV39</f>
        <v>565</v>
      </c>
      <c r="JP39" s="24">
        <f>+$DJ39*IW39+IW39</f>
        <v>565</v>
      </c>
      <c r="JQ39" s="24">
        <f>+$DJ39*IX39+IX39</f>
        <v>565</v>
      </c>
      <c r="JR39" s="24">
        <f>+$DJ39*IY39+IY39</f>
        <v>565</v>
      </c>
      <c r="JU39" t="s">
        <v>51</v>
      </c>
      <c r="JV39" s="24"/>
      <c r="JW39" s="24">
        <f>SUM(JZ39:KK39)</f>
        <v>6660</v>
      </c>
      <c r="JX39" s="15">
        <f>+JW39/JW$35</f>
        <v>0.1253108843806976</v>
      </c>
      <c r="JZ39" s="25">
        <f>+$DJ39*JG39+JG39</f>
        <v>550</v>
      </c>
      <c r="KA39" s="24">
        <f>+$DJ39*JH39+JH39</f>
        <v>550</v>
      </c>
      <c r="KB39" s="24">
        <f>+$DJ39*JI39+JI39</f>
        <v>550</v>
      </c>
      <c r="KC39" s="24">
        <f>+$DJ39*JJ39+JJ39</f>
        <v>550</v>
      </c>
      <c r="KD39" s="24">
        <f>+$DJ39*JK39+JK39</f>
        <v>550</v>
      </c>
      <c r="KE39" s="24">
        <f>+$DJ39*JL39+JL39</f>
        <v>550</v>
      </c>
      <c r="KF39" s="24">
        <f>+$DJ39*JM39+JM39</f>
        <v>550</v>
      </c>
      <c r="KG39" s="24">
        <f>+$DJ39*JN39+JN39</f>
        <v>550</v>
      </c>
      <c r="KH39" s="24">
        <f>+$DJ39*JO39+JO39</f>
        <v>565</v>
      </c>
      <c r="KI39" s="24">
        <f>+$DJ39*JP39+JP39</f>
        <v>565</v>
      </c>
      <c r="KJ39" s="24">
        <f>+$DJ39*JQ39+JQ39</f>
        <v>565</v>
      </c>
      <c r="KK39" s="24">
        <f>+$DJ39*JR39+JR39</f>
        <v>565</v>
      </c>
      <c r="KN39" t="s">
        <v>51</v>
      </c>
      <c r="KO39" s="24"/>
      <c r="KP39" s="24">
        <f>SUM(KS39:LD39)</f>
        <v>6660</v>
      </c>
      <c r="KQ39" s="15">
        <f>+KP39/KP$35</f>
        <v>0.12225452134702205</v>
      </c>
      <c r="KS39" s="25">
        <f>+$DJ39*JZ39+JZ39</f>
        <v>550</v>
      </c>
      <c r="KT39" s="24">
        <f>+$DJ39*KA39+KA39</f>
        <v>550</v>
      </c>
      <c r="KU39" s="24">
        <f>+$DJ39*KB39+KB39</f>
        <v>550</v>
      </c>
      <c r="KV39" s="24">
        <f>+$DJ39*KC39+KC39</f>
        <v>550</v>
      </c>
      <c r="KW39" s="24">
        <f>+$DJ39*KD39+KD39</f>
        <v>550</v>
      </c>
      <c r="KX39" s="24">
        <f>+$DJ39*KE39+KE39</f>
        <v>550</v>
      </c>
      <c r="KY39" s="24">
        <f>+$DJ39*KF39+KF39</f>
        <v>550</v>
      </c>
      <c r="KZ39" s="24">
        <f>+$DJ39*KG39+KG39</f>
        <v>550</v>
      </c>
      <c r="LA39" s="24">
        <f>+$DJ39*KH39+KH39</f>
        <v>565</v>
      </c>
      <c r="LB39" s="24">
        <f>+$DJ39*KI39+KI39</f>
        <v>565</v>
      </c>
      <c r="LC39" s="24">
        <f>+$DJ39*KJ39+KJ39</f>
        <v>565</v>
      </c>
      <c r="LD39" s="24">
        <f>+$DJ39*KK39+KK39</f>
        <v>565</v>
      </c>
      <c r="LE39"/>
      <c r="LF39" s="24"/>
      <c r="LG39" t="s">
        <v>51</v>
      </c>
      <c r="LH39" s="24"/>
      <c r="LI39" s="24">
        <f>SUM(LL39:LW39)</f>
        <v>6660</v>
      </c>
      <c r="LJ39" s="15">
        <f>+LI39/LI$35</f>
        <v>0.11927270375319228</v>
      </c>
      <c r="LL39" s="25">
        <f>+$DJ39*KS39+KS39</f>
        <v>550</v>
      </c>
      <c r="LM39" s="24">
        <f>+$DJ39*KT39+KT39</f>
        <v>550</v>
      </c>
      <c r="LN39" s="24">
        <f>+$DJ39*KU39+KU39</f>
        <v>550</v>
      </c>
      <c r="LO39" s="24">
        <f>+$DJ39*KV39+KV39</f>
        <v>550</v>
      </c>
      <c r="LP39" s="24">
        <f>+$DJ39*KW39+KW39</f>
        <v>550</v>
      </c>
      <c r="LQ39" s="24">
        <f>+$DJ39*KX39+KX39</f>
        <v>550</v>
      </c>
      <c r="LR39" s="24">
        <f>+$DJ39*KY39+KY39</f>
        <v>550</v>
      </c>
      <c r="LS39" s="24">
        <f>+$DJ39*KZ39+KZ39</f>
        <v>550</v>
      </c>
      <c r="LT39" s="24">
        <f>+$DJ39*LA39+LA39</f>
        <v>565</v>
      </c>
      <c r="LU39" s="24">
        <f>+$DJ39*LB39+LB39</f>
        <v>565</v>
      </c>
      <c r="LV39" s="24">
        <f>+$DJ39*LC39+LC39</f>
        <v>565</v>
      </c>
      <c r="LW39" s="24">
        <f>+$DJ39*LD39+LD39</f>
        <v>565</v>
      </c>
      <c r="LZ39" t="s">
        <v>51</v>
      </c>
      <c r="MA39" s="24"/>
      <c r="MB39" s="24">
        <f>SUM(ME39:MP39)</f>
        <v>6660</v>
      </c>
      <c r="MC39" s="15">
        <f>+MB39/MB$35</f>
        <v>0.11636361341774858</v>
      </c>
      <c r="ME39" s="25">
        <f>+$DJ39*LL39+LL39</f>
        <v>550</v>
      </c>
      <c r="MF39" s="24">
        <f>+$DJ39*LM39+LM39</f>
        <v>550</v>
      </c>
      <c r="MG39" s="24">
        <f>+$DJ39*LN39+LN39</f>
        <v>550</v>
      </c>
      <c r="MH39" s="24">
        <f>+$DJ39*LO39+LO39</f>
        <v>550</v>
      </c>
      <c r="MI39" s="24">
        <f>+$DJ39*LP39+LP39</f>
        <v>550</v>
      </c>
      <c r="MJ39" s="24">
        <f>+$DJ39*LQ39+LQ39</f>
        <v>550</v>
      </c>
      <c r="MK39" s="24">
        <f>+$DJ39*LR39+LR39</f>
        <v>550</v>
      </c>
      <c r="ML39" s="24">
        <f>+$DJ39*LS39+LS39</f>
        <v>550</v>
      </c>
      <c r="MM39" s="24">
        <f>+$DJ39*LT39+LT39</f>
        <v>565</v>
      </c>
      <c r="MN39" s="24">
        <f>+$DJ39*LU39+LU39</f>
        <v>565</v>
      </c>
      <c r="MO39" s="24">
        <f>+$DJ39*LV39+LV39</f>
        <v>565</v>
      </c>
      <c r="MP39" s="24">
        <f>+$DJ39*LW39+LW39</f>
        <v>565</v>
      </c>
    </row>
    <row r="40" spans="1:354" s="2" customFormat="1" x14ac:dyDescent="0.2">
      <c r="A40" t="s">
        <v>53</v>
      </c>
      <c r="B40" s="40"/>
      <c r="C40" s="48"/>
      <c r="D40" s="48"/>
      <c r="E40" s="8"/>
      <c r="F40" s="8"/>
      <c r="G40" s="8"/>
      <c r="H40" s="8"/>
      <c r="I40" s="8"/>
      <c r="J40" s="24"/>
      <c r="K40" s="8"/>
      <c r="L40" s="24"/>
      <c r="M40" s="24"/>
      <c r="N40" s="24"/>
      <c r="O40" s="24"/>
      <c r="P40" s="24"/>
      <c r="Q40" t="s">
        <v>53</v>
      </c>
      <c r="R40" s="24"/>
      <c r="S40" s="24">
        <f>SUM(BM40:BX40)</f>
        <v>394</v>
      </c>
      <c r="T40" s="15">
        <f>+S40/$S$35</f>
        <v>9.4818665318990199E-3</v>
      </c>
      <c r="U40" s="24">
        <f t="shared" si="58"/>
        <v>402</v>
      </c>
      <c r="V40" s="15">
        <f t="shared" si="60"/>
        <v>9.6823164532663254E-3</v>
      </c>
      <c r="W40" s="48">
        <f>SUM(CR40:DC40)</f>
        <v>402</v>
      </c>
      <c r="X40" s="127">
        <f>+W40/W$35</f>
        <v>9.6823164532663254E-3</v>
      </c>
      <c r="Y40" s="24">
        <f>+DH40</f>
        <v>410.03999999999996</v>
      </c>
      <c r="Z40" s="15">
        <f>+Y40/Y$35</f>
        <v>9.6350856412991716E-3</v>
      </c>
      <c r="AA40" s="24">
        <f>+EA40</f>
        <v>418.24079999999998</v>
      </c>
      <c r="AB40" s="15">
        <f>+AA40/AA$35</f>
        <v>9.5880852235367374E-3</v>
      </c>
      <c r="AC40" s="24">
        <f>+ET40</f>
        <v>426.60561600000005</v>
      </c>
      <c r="AD40" s="15">
        <f>+AC40/AC$35</f>
        <v>9.5413140761048502E-3</v>
      </c>
      <c r="AE40" s="24">
        <f>+FM40</f>
        <v>435.13772832000006</v>
      </c>
      <c r="AF40" s="15">
        <f>+AE40/AE$35</f>
        <v>9.4947710806116588E-3</v>
      </c>
      <c r="AG40" s="24">
        <f>+GF40</f>
        <v>443.84048288639991</v>
      </c>
      <c r="AH40" s="15">
        <f>+AG40/AG$35</f>
        <v>9.4484551241208643E-3</v>
      </c>
      <c r="AI40" s="24">
        <f>+GY40</f>
        <v>452.71729254412799</v>
      </c>
      <c r="AJ40" s="15">
        <f>+AI40/AI$35</f>
        <v>9.4023650991251553E-3</v>
      </c>
      <c r="AK40" s="24">
        <f>+HR40</f>
        <v>461.77163839501054</v>
      </c>
      <c r="AL40" s="15">
        <f>+AK40/AK$35</f>
        <v>9.3564999035196678E-3</v>
      </c>
      <c r="AM40" s="24">
        <f>+IK40</f>
        <v>471.00707116291073</v>
      </c>
      <c r="AN40" s="15">
        <f>+AM40/AM$35</f>
        <v>9.3108584405756697E-3</v>
      </c>
      <c r="AO40" s="24">
        <f>+JD40</f>
        <v>480.42721258616899</v>
      </c>
      <c r="AP40" s="15">
        <f>+AO40/AO$35</f>
        <v>9.2654396189143264E-3</v>
      </c>
      <c r="AQ40" s="24">
        <f>+JW40</f>
        <v>490.03575683789234</v>
      </c>
      <c r="AR40" s="15">
        <f>+AQ40/AQ$35</f>
        <v>9.2202423524805951E-3</v>
      </c>
      <c r="AS40" s="24">
        <f>+KP40</f>
        <v>499.83647197465012</v>
      </c>
      <c r="AT40" s="15">
        <f>+AS40/AS$35</f>
        <v>9.1752655605172751E-3</v>
      </c>
      <c r="AU40" s="24">
        <f>+LI40</f>
        <v>509.83320141414333</v>
      </c>
      <c r="AV40" s="15">
        <f>+AU40/AU$35</f>
        <v>9.1305081675391482E-3</v>
      </c>
      <c r="AW40" s="24">
        <f>+MB40</f>
        <v>520.02986544242594</v>
      </c>
      <c r="AX40" s="15">
        <f>+AW40/AW$35</f>
        <v>9.0859691033072457E-3</v>
      </c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t="s">
        <v>53</v>
      </c>
      <c r="BM40" s="25">
        <v>15</v>
      </c>
      <c r="BN40" s="24">
        <v>85</v>
      </c>
      <c r="BO40" s="24">
        <v>12</v>
      </c>
      <c r="BP40" s="24">
        <v>11</v>
      </c>
      <c r="BQ40" s="24">
        <v>75</v>
      </c>
      <c r="BR40" s="24">
        <v>8</v>
      </c>
      <c r="BS40" s="24">
        <v>8</v>
      </c>
      <c r="BT40" s="24">
        <v>70</v>
      </c>
      <c r="BU40" s="24">
        <v>10</v>
      </c>
      <c r="BV40" s="24">
        <v>10</v>
      </c>
      <c r="BW40" s="24">
        <v>75</v>
      </c>
      <c r="BX40" s="24">
        <v>15</v>
      </c>
      <c r="BY40" s="25">
        <v>12</v>
      </c>
      <c r="BZ40" s="24">
        <v>83</v>
      </c>
      <c r="CA40" s="24">
        <v>11</v>
      </c>
      <c r="CB40" s="24">
        <v>11</v>
      </c>
      <c r="CC40" s="24">
        <v>80</v>
      </c>
      <c r="CD40" s="24">
        <v>8</v>
      </c>
      <c r="CE40" s="24">
        <v>8</v>
      </c>
      <c r="CF40" s="24">
        <v>76</v>
      </c>
      <c r="CG40" s="24">
        <v>8</v>
      </c>
      <c r="CH40" s="24">
        <v>9</v>
      </c>
      <c r="CI40" s="24">
        <v>83</v>
      </c>
      <c r="CJ40" s="24">
        <v>13</v>
      </c>
      <c r="CK40" s="3"/>
      <c r="CL40" s="3"/>
      <c r="CM40" t="s">
        <v>53</v>
      </c>
      <c r="CN40" s="24"/>
      <c r="CO40" s="24">
        <f t="shared" si="59"/>
        <v>402</v>
      </c>
      <c r="CP40" s="15">
        <f>+CO40/CO$35</f>
        <v>9.6823164532663254E-3</v>
      </c>
      <c r="CR40" s="25">
        <v>12</v>
      </c>
      <c r="CS40" s="24">
        <v>83</v>
      </c>
      <c r="CT40" s="24">
        <v>11</v>
      </c>
      <c r="CU40" s="24">
        <v>11</v>
      </c>
      <c r="CV40" s="24">
        <v>80</v>
      </c>
      <c r="CW40" s="24">
        <v>8</v>
      </c>
      <c r="CX40" s="24">
        <v>8</v>
      </c>
      <c r="CY40" s="24">
        <v>76</v>
      </c>
      <c r="CZ40" s="24">
        <v>8</v>
      </c>
      <c r="DA40" s="24">
        <v>9</v>
      </c>
      <c r="DB40" s="24">
        <v>83</v>
      </c>
      <c r="DC40" s="24">
        <v>13</v>
      </c>
      <c r="DF40" t="s">
        <v>53</v>
      </c>
      <c r="DG40" s="24"/>
      <c r="DH40" s="24">
        <f>SUM(DK40:DV40)</f>
        <v>410.03999999999996</v>
      </c>
      <c r="DI40" s="15">
        <f>+DH40/DH$35</f>
        <v>9.6350856412991716E-3</v>
      </c>
      <c r="DJ40" s="134">
        <v>0.02</v>
      </c>
      <c r="DK40" s="25">
        <f>+$DJ40*CR40+CR40</f>
        <v>12.24</v>
      </c>
      <c r="DL40" s="24">
        <f>+$DJ40*CS40+CS40</f>
        <v>84.66</v>
      </c>
      <c r="DM40" s="24">
        <f>+$DJ40*CT40+CT40</f>
        <v>11.22</v>
      </c>
      <c r="DN40" s="24">
        <f>+$DJ40*CU40+CU40</f>
        <v>11.22</v>
      </c>
      <c r="DO40" s="24">
        <f>+$DJ40*CV40+CV40</f>
        <v>81.599999999999994</v>
      </c>
      <c r="DP40" s="24">
        <f>+$DJ40*CW40+CW40</f>
        <v>8.16</v>
      </c>
      <c r="DQ40" s="24">
        <f>+$DJ40*CX40+CX40</f>
        <v>8.16</v>
      </c>
      <c r="DR40" s="24">
        <f>+$DJ40*CY40+CY40</f>
        <v>77.52</v>
      </c>
      <c r="DS40" s="24">
        <f>+$DJ40*CZ40+CZ40</f>
        <v>8.16</v>
      </c>
      <c r="DT40" s="24">
        <f>+$DJ40*DA40+DA40</f>
        <v>9.18</v>
      </c>
      <c r="DU40" s="24">
        <f>+$DJ40*DB40+DB40</f>
        <v>84.66</v>
      </c>
      <c r="DV40" s="24">
        <f>+$DJ40*DC40+DC40</f>
        <v>13.26</v>
      </c>
      <c r="DY40" t="s">
        <v>53</v>
      </c>
      <c r="DZ40" s="24"/>
      <c r="EA40" s="24">
        <f>SUM(ED40:EO40)</f>
        <v>418.24079999999998</v>
      </c>
      <c r="EB40" s="15">
        <f>+EA40/EA$35</f>
        <v>9.5880852235367374E-3</v>
      </c>
      <c r="ED40" s="25">
        <f>+$DJ40*DK40+DK40</f>
        <v>12.4848</v>
      </c>
      <c r="EE40" s="24">
        <f>+$DJ40*DL40+DL40</f>
        <v>86.353200000000001</v>
      </c>
      <c r="EF40" s="24">
        <f>+$DJ40*DM40+DM40</f>
        <v>11.4444</v>
      </c>
      <c r="EG40" s="24">
        <f>+$DJ40*DN40+DN40</f>
        <v>11.4444</v>
      </c>
      <c r="EH40" s="24">
        <f>+$DJ40*DO40+DO40</f>
        <v>83.231999999999999</v>
      </c>
      <c r="EI40" s="24">
        <f>+$DJ40*DP40+DP40</f>
        <v>8.3231999999999999</v>
      </c>
      <c r="EJ40" s="24">
        <f>+$DJ40*DQ40+DQ40</f>
        <v>8.3231999999999999</v>
      </c>
      <c r="EK40" s="24">
        <f>+$DJ40*DR40+DR40</f>
        <v>79.070399999999992</v>
      </c>
      <c r="EL40" s="24">
        <f>+$DJ40*DS40+DS40</f>
        <v>8.3231999999999999</v>
      </c>
      <c r="EM40" s="24">
        <f>+$DJ40*DT40+DT40</f>
        <v>9.3635999999999999</v>
      </c>
      <c r="EN40" s="24">
        <f>+$DJ40*DU40+DU40</f>
        <v>86.353200000000001</v>
      </c>
      <c r="EO40" s="24">
        <f>+$DJ40*DV40+DV40</f>
        <v>13.5252</v>
      </c>
      <c r="EP40"/>
      <c r="EQ40" s="24"/>
      <c r="ER40" t="s">
        <v>53</v>
      </c>
      <c r="ES40" s="24"/>
      <c r="ET40" s="24">
        <f>SUM(EW40:FH40)</f>
        <v>426.60561600000005</v>
      </c>
      <c r="EU40" s="15">
        <f>+ET40/ET$35</f>
        <v>9.5413140761048502E-3</v>
      </c>
      <c r="EW40" s="25">
        <f>+$DJ40*ED40+ED40</f>
        <v>12.734496</v>
      </c>
      <c r="EX40" s="24">
        <f>+$DJ40*EE40+EE40</f>
        <v>88.080264</v>
      </c>
      <c r="EY40" s="24">
        <f>+$DJ40*EF40+EF40</f>
        <v>11.673287999999999</v>
      </c>
      <c r="EZ40" s="24">
        <f>+$DJ40*EG40+EG40</f>
        <v>11.673287999999999</v>
      </c>
      <c r="FA40" s="24">
        <f>+$DJ40*EH40+EH40</f>
        <v>84.896640000000005</v>
      </c>
      <c r="FB40" s="24">
        <f>+$DJ40*EI40+EI40</f>
        <v>8.4896639999999994</v>
      </c>
      <c r="FC40" s="24">
        <f>+$DJ40*EJ40+EJ40</f>
        <v>8.4896639999999994</v>
      </c>
      <c r="FD40" s="24">
        <f>+$DJ40*EK40+EK40</f>
        <v>80.651807999999988</v>
      </c>
      <c r="FE40" s="24">
        <f>+$DJ40*EL40+EL40</f>
        <v>8.4896639999999994</v>
      </c>
      <c r="FF40" s="24">
        <f>+$DJ40*EM40+EM40</f>
        <v>9.550872</v>
      </c>
      <c r="FG40" s="24">
        <f>+$DJ40*EN40+EN40</f>
        <v>88.080264</v>
      </c>
      <c r="FH40" s="24">
        <f>+$DJ40*EO40+EO40</f>
        <v>13.795704000000001</v>
      </c>
      <c r="FK40" t="s">
        <v>53</v>
      </c>
      <c r="FL40" s="24"/>
      <c r="FM40" s="24">
        <f>SUM(FP40:GA40)</f>
        <v>435.13772832000006</v>
      </c>
      <c r="FN40" s="15">
        <f>+FM40/FM$35</f>
        <v>9.4947710806116588E-3</v>
      </c>
      <c r="FP40" s="25">
        <f>+$DJ40*EW40+EW40</f>
        <v>12.989185920000001</v>
      </c>
      <c r="FQ40" s="24">
        <f>+$DJ40*EX40+EX40</f>
        <v>89.841869279999997</v>
      </c>
      <c r="FR40" s="24">
        <f>+$DJ40*EY40+EY40</f>
        <v>11.906753759999999</v>
      </c>
      <c r="FS40" s="24">
        <f>+$DJ40*EZ40+EZ40</f>
        <v>11.906753759999999</v>
      </c>
      <c r="FT40" s="24">
        <f>+$DJ40*FA40+FA40</f>
        <v>86.594572800000009</v>
      </c>
      <c r="FU40" s="24">
        <f>+$DJ40*FB40+FB40</f>
        <v>8.6594572799999998</v>
      </c>
      <c r="FV40" s="24">
        <f>+$DJ40*FC40+FC40</f>
        <v>8.6594572799999998</v>
      </c>
      <c r="FW40" s="24">
        <f>+$DJ40*FD40+FD40</f>
        <v>82.264844159999981</v>
      </c>
      <c r="FX40" s="24">
        <f>+$DJ40*FE40+FE40</f>
        <v>8.6594572799999998</v>
      </c>
      <c r="FY40" s="24">
        <f>+$DJ40*FF40+FF40</f>
        <v>9.7418894399999996</v>
      </c>
      <c r="FZ40" s="24">
        <f>+$DJ40*FG40+FG40</f>
        <v>89.841869279999997</v>
      </c>
      <c r="GA40" s="24">
        <f>+$DJ40*FH40+FH40</f>
        <v>14.07161808</v>
      </c>
      <c r="GD40" t="s">
        <v>53</v>
      </c>
      <c r="GE40" s="24"/>
      <c r="GF40" s="24">
        <f>SUM(GI40:GT40)</f>
        <v>443.84048288639991</v>
      </c>
      <c r="GG40" s="15">
        <f>+GF40/GF$35</f>
        <v>9.4484551241208643E-3</v>
      </c>
      <c r="GI40" s="25">
        <f>+$DJ40*FP40+FP40</f>
        <v>13.2489696384</v>
      </c>
      <c r="GJ40" s="24">
        <f>+$DJ40*FQ40+FQ40</f>
        <v>91.638706665599997</v>
      </c>
      <c r="GK40" s="24">
        <f>+$DJ40*FR40+FR40</f>
        <v>12.1448888352</v>
      </c>
      <c r="GL40" s="24">
        <f>+$DJ40*FS40+FS40</f>
        <v>12.1448888352</v>
      </c>
      <c r="GM40" s="24">
        <f>+$DJ40*FT40+FT40</f>
        <v>88.326464256000008</v>
      </c>
      <c r="GN40" s="24">
        <f>+$DJ40*FU40+FU40</f>
        <v>8.8326464256000001</v>
      </c>
      <c r="GO40" s="24">
        <f>+$DJ40*FV40+FV40</f>
        <v>8.8326464256000001</v>
      </c>
      <c r="GP40" s="24">
        <f>+$DJ40*FW40+FW40</f>
        <v>83.910141043199985</v>
      </c>
      <c r="GQ40" s="24">
        <f>+$DJ40*FX40+FX40</f>
        <v>8.8326464256000001</v>
      </c>
      <c r="GR40" s="24">
        <f>+$DJ40*FY40+FY40</f>
        <v>9.9367272287999988</v>
      </c>
      <c r="GS40" s="24">
        <f>+$DJ40*FZ40+FZ40</f>
        <v>91.638706665599997</v>
      </c>
      <c r="GT40" s="24">
        <f>+$DJ40*GA40+GA40</f>
        <v>14.353050441600001</v>
      </c>
      <c r="GU40"/>
      <c r="GV40" s="24"/>
      <c r="GW40" t="s">
        <v>53</v>
      </c>
      <c r="GX40" s="24"/>
      <c r="GY40" s="24">
        <f>SUM(HB40:HM40)</f>
        <v>452.71729254412799</v>
      </c>
      <c r="GZ40" s="15">
        <f>+GY40/GY$35</f>
        <v>9.4023650991251553E-3</v>
      </c>
      <c r="HB40" s="25">
        <f>+$DJ40*GI40+GI40</f>
        <v>13.513949031168</v>
      </c>
      <c r="HC40" s="24">
        <f>+$DJ40*GJ40+GJ40</f>
        <v>93.471480798911998</v>
      </c>
      <c r="HD40" s="24">
        <f>+$DJ40*GK40+GK40</f>
        <v>12.387786611904</v>
      </c>
      <c r="HE40" s="24">
        <f>+$DJ40*GL40+GL40</f>
        <v>12.387786611904</v>
      </c>
      <c r="HF40" s="24">
        <f>+$DJ40*GM40+GM40</f>
        <v>90.092993541120009</v>
      </c>
      <c r="HG40" s="24">
        <f>+$DJ40*GN40+GN40</f>
        <v>9.0092993541120006</v>
      </c>
      <c r="HH40" s="24">
        <f>+$DJ40*GO40+GO40</f>
        <v>9.0092993541120006</v>
      </c>
      <c r="HI40" s="24">
        <f>+$DJ40*GP40+GP40</f>
        <v>85.588343864063987</v>
      </c>
      <c r="HJ40" s="24">
        <f>+$DJ40*GQ40+GQ40</f>
        <v>9.0092993541120006</v>
      </c>
      <c r="HK40" s="24">
        <f>+$DJ40*GR40+GR40</f>
        <v>10.135461773375999</v>
      </c>
      <c r="HL40" s="24">
        <f>+$DJ40*GS40+GS40</f>
        <v>93.471480798911998</v>
      </c>
      <c r="HM40" s="24">
        <f>+$DJ40*GT40+GT40</f>
        <v>14.640111450432</v>
      </c>
      <c r="HP40" t="s">
        <v>53</v>
      </c>
      <c r="HQ40" s="24"/>
      <c r="HR40" s="24">
        <f>SUM(HU40:IF40)</f>
        <v>461.77163839501054</v>
      </c>
      <c r="HS40" s="15">
        <f>+HR40/HR$35</f>
        <v>9.3564999035196678E-3</v>
      </c>
      <c r="HU40" s="25">
        <f>+$DJ40*HB40+HB40</f>
        <v>13.78422801179136</v>
      </c>
      <c r="HV40" s="24">
        <f>+$DJ40*HC40+HC40</f>
        <v>95.340910414890232</v>
      </c>
      <c r="HW40" s="24">
        <f>+$DJ40*HD40+HD40</f>
        <v>12.635542344142079</v>
      </c>
      <c r="HX40" s="24">
        <f>+$DJ40*HE40+HE40</f>
        <v>12.635542344142079</v>
      </c>
      <c r="HY40" s="24">
        <f>+$DJ40*HF40+HF40</f>
        <v>91.894853411942407</v>
      </c>
      <c r="HZ40" s="24">
        <f>+$DJ40*HG40+HG40</f>
        <v>9.1894853411942403</v>
      </c>
      <c r="IA40" s="24">
        <f>+$DJ40*HH40+HH40</f>
        <v>9.1894853411942403</v>
      </c>
      <c r="IB40" s="24">
        <f>+$DJ40*HI40+HI40</f>
        <v>87.300110741345264</v>
      </c>
      <c r="IC40" s="24">
        <f>+$DJ40*HJ40+HJ40</f>
        <v>9.1894853411942403</v>
      </c>
      <c r="ID40" s="24">
        <f>+$DJ40*HK40+HK40</f>
        <v>10.338171008843519</v>
      </c>
      <c r="IE40" s="24">
        <f>+$DJ40*HL40+HL40</f>
        <v>95.340910414890232</v>
      </c>
      <c r="IF40" s="24">
        <f>+$DJ40*HM40+HM40</f>
        <v>14.93291367944064</v>
      </c>
      <c r="II40" t="s">
        <v>53</v>
      </c>
      <c r="IJ40" s="24"/>
      <c r="IK40" s="24">
        <f>SUM(IN40:IY40)</f>
        <v>471.00707116291073</v>
      </c>
      <c r="IL40" s="15">
        <f>+IK40/IK$35</f>
        <v>9.3108584405756697E-3</v>
      </c>
      <c r="IN40" s="25">
        <f>+$DJ40*HU40+HU40</f>
        <v>14.059912572027187</v>
      </c>
      <c r="IO40" s="24">
        <f>+$DJ40*HV40+HV40</f>
        <v>97.247728623188038</v>
      </c>
      <c r="IP40" s="24">
        <f>+$DJ40*HW40+HW40</f>
        <v>12.888253191024921</v>
      </c>
      <c r="IQ40" s="24">
        <f>+$DJ40*HX40+HX40</f>
        <v>12.888253191024921</v>
      </c>
      <c r="IR40" s="24">
        <f>+$DJ40*HY40+HY40</f>
        <v>93.732750480181252</v>
      </c>
      <c r="IS40" s="24">
        <f>+$DJ40*HZ40+HZ40</f>
        <v>9.3732750480181259</v>
      </c>
      <c r="IT40" s="24">
        <f>+$DJ40*IA40+IA40</f>
        <v>9.3732750480181259</v>
      </c>
      <c r="IU40" s="24">
        <f>+$DJ40*IB40+IB40</f>
        <v>89.046112956172166</v>
      </c>
      <c r="IV40" s="24">
        <f>+$DJ40*IC40+IC40</f>
        <v>9.3732750480181259</v>
      </c>
      <c r="IW40" s="24">
        <f>+$DJ40*ID40+ID40</f>
        <v>10.544934429020389</v>
      </c>
      <c r="IX40" s="24">
        <f>+$DJ40*IE40+IE40</f>
        <v>97.247728623188038</v>
      </c>
      <c r="IY40" s="24">
        <f>+$DJ40*IF40+IF40</f>
        <v>15.231571953029453</v>
      </c>
      <c r="IZ40"/>
      <c r="JA40" s="24"/>
      <c r="JB40" t="s">
        <v>53</v>
      </c>
      <c r="JC40" s="24"/>
      <c r="JD40" s="24">
        <f>SUM(JG40:JR40)</f>
        <v>480.42721258616899</v>
      </c>
      <c r="JE40" s="15">
        <f>+JD40/JD$35</f>
        <v>9.2654396189143264E-3</v>
      </c>
      <c r="JG40" s="25">
        <f>+$DJ40*IN40+IN40</f>
        <v>14.34111082346773</v>
      </c>
      <c r="JH40" s="24">
        <f>+$DJ40*IO40+IO40</f>
        <v>99.192683195651796</v>
      </c>
      <c r="JI40" s="24">
        <f>+$DJ40*IP40+IP40</f>
        <v>13.146018254845419</v>
      </c>
      <c r="JJ40" s="24">
        <f>+$DJ40*IQ40+IQ40</f>
        <v>13.146018254845419</v>
      </c>
      <c r="JK40" s="24">
        <f>+$DJ40*IR40+IR40</f>
        <v>95.607405489784881</v>
      </c>
      <c r="JL40" s="24">
        <f>+$DJ40*IS40+IS40</f>
        <v>9.5607405489784885</v>
      </c>
      <c r="JM40" s="24">
        <f>+$DJ40*IT40+IT40</f>
        <v>9.5607405489784885</v>
      </c>
      <c r="JN40" s="24">
        <f>+$DJ40*IU40+IU40</f>
        <v>90.827035215295609</v>
      </c>
      <c r="JO40" s="24">
        <f>+$DJ40*IV40+IV40</f>
        <v>9.5607405489784885</v>
      </c>
      <c r="JP40" s="24">
        <f>+$DJ40*IW40+IW40</f>
        <v>10.755833117600796</v>
      </c>
      <c r="JQ40" s="24">
        <f>+$DJ40*IX40+IX40</f>
        <v>99.192683195651796</v>
      </c>
      <c r="JR40" s="24">
        <f>+$DJ40*IY40+IY40</f>
        <v>15.536203392090043</v>
      </c>
      <c r="JU40" t="s">
        <v>53</v>
      </c>
      <c r="JV40" s="24"/>
      <c r="JW40" s="24">
        <f>SUM(JZ40:KK40)</f>
        <v>490.03575683789234</v>
      </c>
      <c r="JX40" s="15">
        <f>+JW40/JW$35</f>
        <v>9.2202423524805951E-3</v>
      </c>
      <c r="JZ40" s="25">
        <f>+$DJ40*JG40+JG40</f>
        <v>14.627933039937085</v>
      </c>
      <c r="KA40" s="24">
        <f>+$DJ40*JH40+JH40</f>
        <v>101.17653685956483</v>
      </c>
      <c r="KB40" s="24">
        <f>+$DJ40*JI40+JI40</f>
        <v>13.408938619942328</v>
      </c>
      <c r="KC40" s="24">
        <f>+$DJ40*JJ40+JJ40</f>
        <v>13.408938619942328</v>
      </c>
      <c r="KD40" s="24">
        <f>+$DJ40*JK40+JK40</f>
        <v>97.519553599580576</v>
      </c>
      <c r="KE40" s="24">
        <f>+$DJ40*JL40+JL40</f>
        <v>9.7519553599580586</v>
      </c>
      <c r="KF40" s="24">
        <f>+$DJ40*JM40+JM40</f>
        <v>9.7519553599580586</v>
      </c>
      <c r="KG40" s="24">
        <f>+$DJ40*JN40+JN40</f>
        <v>92.643575919601517</v>
      </c>
      <c r="KH40" s="24">
        <f>+$DJ40*JO40+JO40</f>
        <v>9.7519553599580586</v>
      </c>
      <c r="KI40" s="24">
        <f>+$DJ40*JP40+JP40</f>
        <v>10.970949779952811</v>
      </c>
      <c r="KJ40" s="24">
        <f>+$DJ40*JQ40+JQ40</f>
        <v>101.17653685956483</v>
      </c>
      <c r="KK40" s="24">
        <f>+$DJ40*JR40+JR40</f>
        <v>15.846927459931843</v>
      </c>
      <c r="KN40" t="s">
        <v>53</v>
      </c>
      <c r="KO40" s="24"/>
      <c r="KP40" s="24">
        <f>SUM(KS40:LD40)</f>
        <v>499.83647197465012</v>
      </c>
      <c r="KQ40" s="15">
        <f>+KP40/KP$35</f>
        <v>9.1752655605172751E-3</v>
      </c>
      <c r="KS40" s="25">
        <f>+$DJ40*JZ40+JZ40</f>
        <v>14.920491700735827</v>
      </c>
      <c r="KT40" s="24">
        <f>+$DJ40*KA40+KA40</f>
        <v>103.20006759675613</v>
      </c>
      <c r="KU40" s="24">
        <f>+$DJ40*KB40+KB40</f>
        <v>13.677117392341174</v>
      </c>
      <c r="KV40" s="24">
        <f>+$DJ40*KC40+KC40</f>
        <v>13.677117392341174</v>
      </c>
      <c r="KW40" s="24">
        <f>+$DJ40*KD40+KD40</f>
        <v>99.469944671572193</v>
      </c>
      <c r="KX40" s="24">
        <f>+$DJ40*KE40+KE40</f>
        <v>9.9469944671572197</v>
      </c>
      <c r="KY40" s="24">
        <f>+$DJ40*KF40+KF40</f>
        <v>9.9469944671572197</v>
      </c>
      <c r="KZ40" s="24">
        <f>+$DJ40*KG40+KG40</f>
        <v>94.496447437993552</v>
      </c>
      <c r="LA40" s="24">
        <f>+$DJ40*KH40+KH40</f>
        <v>9.9469944671572197</v>
      </c>
      <c r="LB40" s="24">
        <f>+$DJ40*KI40+KI40</f>
        <v>11.190368775551867</v>
      </c>
      <c r="LC40" s="24">
        <f>+$DJ40*KJ40+KJ40</f>
        <v>103.20006759675613</v>
      </c>
      <c r="LD40" s="24">
        <f>+$DJ40*KK40+KK40</f>
        <v>16.16386600913048</v>
      </c>
      <c r="LE40"/>
      <c r="LF40" s="24"/>
      <c r="LG40" t="s">
        <v>53</v>
      </c>
      <c r="LH40" s="24"/>
      <c r="LI40" s="24">
        <f>SUM(LL40:LW40)</f>
        <v>509.83320141414333</v>
      </c>
      <c r="LJ40" s="15">
        <f>+LI40/LI$35</f>
        <v>9.1305081675391482E-3</v>
      </c>
      <c r="LL40" s="25">
        <f>+$DJ40*KS40+KS40</f>
        <v>15.218901534750543</v>
      </c>
      <c r="LM40" s="24">
        <f>+$DJ40*KT40+KT40</f>
        <v>105.26406894869125</v>
      </c>
      <c r="LN40" s="24">
        <f>+$DJ40*KU40+KU40</f>
        <v>13.950659740187998</v>
      </c>
      <c r="LO40" s="24">
        <f>+$DJ40*KV40+KV40</f>
        <v>13.950659740187998</v>
      </c>
      <c r="LP40" s="24">
        <f>+$DJ40*KW40+KW40</f>
        <v>101.45934356500364</v>
      </c>
      <c r="LQ40" s="24">
        <f>+$DJ40*KX40+KX40</f>
        <v>10.145934356500364</v>
      </c>
      <c r="LR40" s="24">
        <f>+$DJ40*KY40+KY40</f>
        <v>10.145934356500364</v>
      </c>
      <c r="LS40" s="24">
        <f>+$DJ40*KZ40+KZ40</f>
        <v>96.386376386753426</v>
      </c>
      <c r="LT40" s="24">
        <f>+$DJ40*LA40+LA40</f>
        <v>10.145934356500364</v>
      </c>
      <c r="LU40" s="24">
        <f>+$DJ40*LB40+LB40</f>
        <v>11.414176151062906</v>
      </c>
      <c r="LV40" s="24">
        <f>+$DJ40*LC40+LC40</f>
        <v>105.26406894869125</v>
      </c>
      <c r="LW40" s="24">
        <f>+$DJ40*LD40+LD40</f>
        <v>16.487143329313088</v>
      </c>
      <c r="LZ40" t="s">
        <v>53</v>
      </c>
      <c r="MA40" s="24"/>
      <c r="MB40" s="24">
        <f>SUM(ME40:MP40)</f>
        <v>520.02986544242594</v>
      </c>
      <c r="MC40" s="15">
        <f>+MB40/MB$35</f>
        <v>9.0859691033072457E-3</v>
      </c>
      <c r="ME40" s="25">
        <f>+$DJ40*LL40+LL40</f>
        <v>15.523279565445554</v>
      </c>
      <c r="MF40" s="24">
        <f>+$DJ40*LM40+LM40</f>
        <v>107.36935032766507</v>
      </c>
      <c r="MG40" s="24">
        <f>+$DJ40*LN40+LN40</f>
        <v>14.229672934991758</v>
      </c>
      <c r="MH40" s="24">
        <f>+$DJ40*LO40+LO40</f>
        <v>14.229672934991758</v>
      </c>
      <c r="MI40" s="24">
        <f>+$DJ40*LP40+LP40</f>
        <v>103.48853043630371</v>
      </c>
      <c r="MJ40" s="24">
        <f>+$DJ40*LQ40+LQ40</f>
        <v>10.348853043630371</v>
      </c>
      <c r="MK40" s="24">
        <f>+$DJ40*LR40+LR40</f>
        <v>10.348853043630371</v>
      </c>
      <c r="ML40" s="24">
        <f>+$DJ40*LS40+LS40</f>
        <v>98.314103914488499</v>
      </c>
      <c r="MM40" s="24">
        <f>+$DJ40*LT40+LT40</f>
        <v>10.348853043630371</v>
      </c>
      <c r="MN40" s="24">
        <f>+$DJ40*LU40+LU40</f>
        <v>11.642459674084163</v>
      </c>
      <c r="MO40" s="24">
        <f>+$DJ40*LV40+LV40</f>
        <v>107.36935032766507</v>
      </c>
      <c r="MP40" s="24">
        <f>+$DJ40*LW40+LW40</f>
        <v>16.81688619589935</v>
      </c>
    </row>
    <row r="41" spans="1:354" s="2" customFormat="1" x14ac:dyDescent="0.2">
      <c r="A41" t="s">
        <v>54</v>
      </c>
      <c r="B41" s="40"/>
      <c r="C41" s="48"/>
      <c r="D41" s="48"/>
      <c r="E41" s="8"/>
      <c r="F41" s="8"/>
      <c r="G41" s="8"/>
      <c r="H41" s="8"/>
      <c r="I41" s="8"/>
      <c r="J41" s="24"/>
      <c r="K41" s="8"/>
      <c r="L41" s="24"/>
      <c r="M41" s="24"/>
      <c r="N41" s="24"/>
      <c r="P41" s="24"/>
      <c r="Q41" t="s">
        <v>54</v>
      </c>
      <c r="R41" s="24"/>
      <c r="S41" s="24">
        <f>SUM(BM41:BX41)</f>
        <v>4080</v>
      </c>
      <c r="T41" s="15">
        <f>+S41/$S$35</f>
        <v>9.8187856472456869E-2</v>
      </c>
      <c r="U41" s="24">
        <f>SUM(BY41:CJ41)</f>
        <v>3900</v>
      </c>
      <c r="V41" s="15">
        <f t="shared" si="60"/>
        <v>9.3932920815270313E-2</v>
      </c>
      <c r="W41" s="48">
        <f>SUM(CR41:DC41)</f>
        <v>3900</v>
      </c>
      <c r="X41" s="127">
        <f>+W41/W$35</f>
        <v>9.3932920815270313E-2</v>
      </c>
      <c r="Y41" s="24">
        <f>+DH41</f>
        <v>3997.5</v>
      </c>
      <c r="Z41" s="15">
        <f>+Y41/Y$35</f>
        <v>9.3932920815270313E-2</v>
      </c>
      <c r="AA41" s="24">
        <f>+EA41</f>
        <v>4097.4375</v>
      </c>
      <c r="AB41" s="15">
        <f>+AA41/AA$35</f>
        <v>9.3932920815270327E-2</v>
      </c>
      <c r="AC41" s="24">
        <f>+ET41</f>
        <v>4199.8734375000013</v>
      </c>
      <c r="AD41" s="15">
        <f>+AC41/AC$35</f>
        <v>9.3932920815270327E-2</v>
      </c>
      <c r="AE41" s="24">
        <f>+FM41</f>
        <v>4304.8702734375011</v>
      </c>
      <c r="AF41" s="15">
        <f>+AE41/AE$35</f>
        <v>9.3932920815270354E-2</v>
      </c>
      <c r="AG41" s="24">
        <f>+GF41</f>
        <v>4412.4920302734372</v>
      </c>
      <c r="AH41" s="15">
        <f>+AG41/AG$35</f>
        <v>9.3932920815270299E-2</v>
      </c>
      <c r="AI41" s="24">
        <f>+GY41</f>
        <v>4522.8043310302737</v>
      </c>
      <c r="AJ41" s="15">
        <f>+AI41/AI$35</f>
        <v>9.3932920815270313E-2</v>
      </c>
      <c r="AK41" s="24">
        <f>+HR41</f>
        <v>4635.8744393060306</v>
      </c>
      <c r="AL41" s="15">
        <f>+AK41/AK$35</f>
        <v>9.393292081527034E-2</v>
      </c>
      <c r="AM41" s="24">
        <f>+IK41</f>
        <v>4751.7713002886803</v>
      </c>
      <c r="AN41" s="15">
        <f>+AM41/AM$35</f>
        <v>9.3932920815270313E-2</v>
      </c>
      <c r="AO41" s="24">
        <f>+JD41</f>
        <v>4870.5655827958972</v>
      </c>
      <c r="AP41" s="15">
        <f>+AO41/AO$35</f>
        <v>9.3932920815270313E-2</v>
      </c>
      <c r="AQ41" s="24">
        <f>+JW41</f>
        <v>4992.3297223657964</v>
      </c>
      <c r="AR41" s="15">
        <f>+AQ41/AQ$35</f>
        <v>9.3932920815270327E-2</v>
      </c>
      <c r="AS41" s="24">
        <f>+KP41</f>
        <v>5117.1379654249422</v>
      </c>
      <c r="AT41" s="15">
        <f>+AS41/AS$35</f>
        <v>9.3932920815270354E-2</v>
      </c>
      <c r="AU41" s="24">
        <f>+LI41</f>
        <v>5245.0664145605642</v>
      </c>
      <c r="AV41" s="15">
        <f>+AU41/AU$35</f>
        <v>9.3932920815270368E-2</v>
      </c>
      <c r="AW41" s="24">
        <f>+MB41</f>
        <v>5376.1930749245785</v>
      </c>
      <c r="AX41" s="15">
        <f>+AW41/AW$35</f>
        <v>9.3932920815270368E-2</v>
      </c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t="s">
        <v>54</v>
      </c>
      <c r="BM41" s="25">
        <v>340</v>
      </c>
      <c r="BN41" s="24">
        <v>340</v>
      </c>
      <c r="BO41" s="24">
        <v>340</v>
      </c>
      <c r="BP41" s="24">
        <v>340</v>
      </c>
      <c r="BQ41" s="24">
        <v>340</v>
      </c>
      <c r="BR41" s="24">
        <v>340</v>
      </c>
      <c r="BS41" s="24">
        <v>340</v>
      </c>
      <c r="BT41" s="24">
        <v>340</v>
      </c>
      <c r="BU41" s="24">
        <v>340</v>
      </c>
      <c r="BV41" s="24">
        <v>340</v>
      </c>
      <c r="BW41" s="24">
        <v>340</v>
      </c>
      <c r="BX41" s="24">
        <v>340</v>
      </c>
      <c r="BY41" s="25">
        <v>325</v>
      </c>
      <c r="BZ41" s="24">
        <v>325</v>
      </c>
      <c r="CA41" s="24">
        <v>325</v>
      </c>
      <c r="CB41" s="24">
        <v>325</v>
      </c>
      <c r="CC41" s="24">
        <v>325</v>
      </c>
      <c r="CD41" s="24">
        <v>325</v>
      </c>
      <c r="CE41" s="24">
        <v>325</v>
      </c>
      <c r="CF41" s="24">
        <v>325</v>
      </c>
      <c r="CG41" s="24">
        <v>325</v>
      </c>
      <c r="CH41" s="24">
        <v>325</v>
      </c>
      <c r="CI41" s="24">
        <v>325</v>
      </c>
      <c r="CJ41" s="24">
        <v>325</v>
      </c>
      <c r="CK41" s="3"/>
      <c r="CL41" s="3"/>
      <c r="CM41" t="s">
        <v>54</v>
      </c>
      <c r="CN41" s="24"/>
      <c r="CO41" s="24">
        <f t="shared" si="59"/>
        <v>3900</v>
      </c>
      <c r="CP41" s="15">
        <f>+CO41/CO$35</f>
        <v>9.3932920815270313E-2</v>
      </c>
      <c r="CR41" s="25">
        <v>325</v>
      </c>
      <c r="CS41" s="24">
        <v>325</v>
      </c>
      <c r="CT41" s="24">
        <v>325</v>
      </c>
      <c r="CU41" s="24">
        <v>325</v>
      </c>
      <c r="CV41" s="24">
        <v>325</v>
      </c>
      <c r="CW41" s="24">
        <v>325</v>
      </c>
      <c r="CX41" s="24">
        <v>325</v>
      </c>
      <c r="CY41" s="24">
        <v>325</v>
      </c>
      <c r="CZ41" s="24">
        <v>325</v>
      </c>
      <c r="DA41" s="24">
        <v>325</v>
      </c>
      <c r="DB41" s="24">
        <v>325</v>
      </c>
      <c r="DC41" s="24">
        <v>325</v>
      </c>
      <c r="DF41" t="s">
        <v>54</v>
      </c>
      <c r="DG41" s="24"/>
      <c r="DH41" s="24">
        <f>SUM(DK41:DV41)</f>
        <v>3997.5</v>
      </c>
      <c r="DI41" s="15">
        <f>+DH41/DH$35</f>
        <v>9.3932920815270313E-2</v>
      </c>
      <c r="DJ41" s="134">
        <v>2.5000000000000001E-2</v>
      </c>
      <c r="DK41" s="25">
        <f>+$DJ41*CR41+CR41</f>
        <v>333.125</v>
      </c>
      <c r="DL41" s="24">
        <f>+$DJ41*CS41+CS41</f>
        <v>333.125</v>
      </c>
      <c r="DM41" s="24">
        <f>+$DJ41*CT41+CT41</f>
        <v>333.125</v>
      </c>
      <c r="DN41" s="24">
        <f>+$DJ41*CU41+CU41</f>
        <v>333.125</v>
      </c>
      <c r="DO41" s="24">
        <f>+$DJ41*CV41+CV41</f>
        <v>333.125</v>
      </c>
      <c r="DP41" s="24">
        <f>+$DJ41*CW41+CW41</f>
        <v>333.125</v>
      </c>
      <c r="DQ41" s="24">
        <f>+$DJ41*CX41+CX41</f>
        <v>333.125</v>
      </c>
      <c r="DR41" s="24">
        <f>+$DJ41*CY41+CY41</f>
        <v>333.125</v>
      </c>
      <c r="DS41" s="24">
        <f>+$DJ41*CZ41+CZ41</f>
        <v>333.125</v>
      </c>
      <c r="DT41" s="24">
        <f>+$DJ41*DA41+DA41</f>
        <v>333.125</v>
      </c>
      <c r="DU41" s="24">
        <f>+$DJ41*DB41+DB41</f>
        <v>333.125</v>
      </c>
      <c r="DV41" s="24">
        <f>+$DJ41*DC41+DC41</f>
        <v>333.125</v>
      </c>
      <c r="DY41" t="s">
        <v>54</v>
      </c>
      <c r="DZ41" s="24"/>
      <c r="EA41" s="24">
        <f>SUM(ED41:EO41)</f>
        <v>4097.4375</v>
      </c>
      <c r="EB41" s="15">
        <f>+EA41/EA$35</f>
        <v>9.3932920815270327E-2</v>
      </c>
      <c r="ED41" s="25">
        <f>+$DJ41*DK41+DK41</f>
        <v>341.453125</v>
      </c>
      <c r="EE41" s="24">
        <f>+$DJ41*DL41+DL41</f>
        <v>341.453125</v>
      </c>
      <c r="EF41" s="24">
        <f>+$DJ41*DM41+DM41</f>
        <v>341.453125</v>
      </c>
      <c r="EG41" s="24">
        <f>+$DJ41*DN41+DN41</f>
        <v>341.453125</v>
      </c>
      <c r="EH41" s="24">
        <f>+$DJ41*DO41+DO41</f>
        <v>341.453125</v>
      </c>
      <c r="EI41" s="24">
        <f>+$DJ41*DP41+DP41</f>
        <v>341.453125</v>
      </c>
      <c r="EJ41" s="24">
        <f>+$DJ41*DQ41+DQ41</f>
        <v>341.453125</v>
      </c>
      <c r="EK41" s="24">
        <f>+$DJ41*DR41+DR41</f>
        <v>341.453125</v>
      </c>
      <c r="EL41" s="24">
        <f>+$DJ41*DS41+DS41</f>
        <v>341.453125</v>
      </c>
      <c r="EM41" s="24">
        <f>+$DJ41*DT41+DT41</f>
        <v>341.453125</v>
      </c>
      <c r="EN41" s="24">
        <f>+$DJ41*DU41+DU41</f>
        <v>341.453125</v>
      </c>
      <c r="EO41" s="24">
        <f>+$DJ41*DV41+DV41</f>
        <v>341.453125</v>
      </c>
      <c r="EP41"/>
      <c r="EQ41" s="24"/>
      <c r="ER41" t="s">
        <v>54</v>
      </c>
      <c r="ES41" s="24"/>
      <c r="ET41" s="24">
        <f>SUM(EW41:FH41)</f>
        <v>4199.8734375000013</v>
      </c>
      <c r="EU41" s="15">
        <f>+ET41/ET$35</f>
        <v>9.3932920815270327E-2</v>
      </c>
      <c r="EW41" s="25">
        <f>+$DJ41*ED41+ED41</f>
        <v>349.98945312500001</v>
      </c>
      <c r="EX41" s="24">
        <f>+$DJ41*EE41+EE41</f>
        <v>349.98945312500001</v>
      </c>
      <c r="EY41" s="24">
        <f>+$DJ41*EF41+EF41</f>
        <v>349.98945312500001</v>
      </c>
      <c r="EZ41" s="24">
        <f>+$DJ41*EG41+EG41</f>
        <v>349.98945312500001</v>
      </c>
      <c r="FA41" s="24">
        <f>+$DJ41*EH41+EH41</f>
        <v>349.98945312500001</v>
      </c>
      <c r="FB41" s="24">
        <f>+$DJ41*EI41+EI41</f>
        <v>349.98945312500001</v>
      </c>
      <c r="FC41" s="24">
        <f>+$DJ41*EJ41+EJ41</f>
        <v>349.98945312500001</v>
      </c>
      <c r="FD41" s="24">
        <f>+$DJ41*EK41+EK41</f>
        <v>349.98945312500001</v>
      </c>
      <c r="FE41" s="24">
        <f>+$DJ41*EL41+EL41</f>
        <v>349.98945312500001</v>
      </c>
      <c r="FF41" s="24">
        <f>+$DJ41*EM41+EM41</f>
        <v>349.98945312500001</v>
      </c>
      <c r="FG41" s="24">
        <f>+$DJ41*EN41+EN41</f>
        <v>349.98945312500001</v>
      </c>
      <c r="FH41" s="24">
        <f>+$DJ41*EO41+EO41</f>
        <v>349.98945312500001</v>
      </c>
      <c r="FK41" t="s">
        <v>54</v>
      </c>
      <c r="FL41" s="24"/>
      <c r="FM41" s="24">
        <f>SUM(FP41:GA41)</f>
        <v>4304.8702734375011</v>
      </c>
      <c r="FN41" s="15">
        <f>+FM41/FM$35</f>
        <v>9.3932920815270354E-2</v>
      </c>
      <c r="FP41" s="25">
        <f>+$DJ41*EW41+EW41</f>
        <v>358.73918945312499</v>
      </c>
      <c r="FQ41" s="24">
        <f>+$DJ41*EX41+EX41</f>
        <v>358.73918945312499</v>
      </c>
      <c r="FR41" s="24">
        <f>+$DJ41*EY41+EY41</f>
        <v>358.73918945312499</v>
      </c>
      <c r="FS41" s="24">
        <f>+$DJ41*EZ41+EZ41</f>
        <v>358.73918945312499</v>
      </c>
      <c r="FT41" s="24">
        <f>+$DJ41*FA41+FA41</f>
        <v>358.73918945312499</v>
      </c>
      <c r="FU41" s="24">
        <f>+$DJ41*FB41+FB41</f>
        <v>358.73918945312499</v>
      </c>
      <c r="FV41" s="24">
        <f>+$DJ41*FC41+FC41</f>
        <v>358.73918945312499</v>
      </c>
      <c r="FW41" s="24">
        <f>+$DJ41*FD41+FD41</f>
        <v>358.73918945312499</v>
      </c>
      <c r="FX41" s="24">
        <f>+$DJ41*FE41+FE41</f>
        <v>358.73918945312499</v>
      </c>
      <c r="FY41" s="24">
        <f>+$DJ41*FF41+FF41</f>
        <v>358.73918945312499</v>
      </c>
      <c r="FZ41" s="24">
        <f>+$DJ41*FG41+FG41</f>
        <v>358.73918945312499</v>
      </c>
      <c r="GA41" s="24">
        <f>+$DJ41*FH41+FH41</f>
        <v>358.73918945312499</v>
      </c>
      <c r="GD41" t="s">
        <v>54</v>
      </c>
      <c r="GE41" s="24"/>
      <c r="GF41" s="24">
        <f>SUM(GI41:GT41)</f>
        <v>4412.4920302734372</v>
      </c>
      <c r="GG41" s="15">
        <f>+GF41/GF$35</f>
        <v>9.3932920815270299E-2</v>
      </c>
      <c r="GI41" s="25">
        <f>+$DJ41*FP41+FP41</f>
        <v>367.7076691894531</v>
      </c>
      <c r="GJ41" s="24">
        <f>+$DJ41*FQ41+FQ41</f>
        <v>367.7076691894531</v>
      </c>
      <c r="GK41" s="24">
        <f>+$DJ41*FR41+FR41</f>
        <v>367.7076691894531</v>
      </c>
      <c r="GL41" s="24">
        <f>+$DJ41*FS41+FS41</f>
        <v>367.7076691894531</v>
      </c>
      <c r="GM41" s="24">
        <f>+$DJ41*FT41+FT41</f>
        <v>367.7076691894531</v>
      </c>
      <c r="GN41" s="24">
        <f>+$DJ41*FU41+FU41</f>
        <v>367.7076691894531</v>
      </c>
      <c r="GO41" s="24">
        <f>+$DJ41*FV41+FV41</f>
        <v>367.7076691894531</v>
      </c>
      <c r="GP41" s="24">
        <f>+$DJ41*FW41+FW41</f>
        <v>367.7076691894531</v>
      </c>
      <c r="GQ41" s="24">
        <f>+$DJ41*FX41+FX41</f>
        <v>367.7076691894531</v>
      </c>
      <c r="GR41" s="24">
        <f>+$DJ41*FY41+FY41</f>
        <v>367.7076691894531</v>
      </c>
      <c r="GS41" s="24">
        <f>+$DJ41*FZ41+FZ41</f>
        <v>367.7076691894531</v>
      </c>
      <c r="GT41" s="24">
        <f>+$DJ41*GA41+GA41</f>
        <v>367.7076691894531</v>
      </c>
      <c r="GU41"/>
      <c r="GV41" s="24"/>
      <c r="GW41" t="s">
        <v>54</v>
      </c>
      <c r="GX41" s="24"/>
      <c r="GY41" s="24">
        <f>SUM(HB41:HM41)</f>
        <v>4522.8043310302737</v>
      </c>
      <c r="GZ41" s="15">
        <f>+GY41/GY$35</f>
        <v>9.3932920815270313E-2</v>
      </c>
      <c r="HB41" s="25">
        <f>+$DJ41*GI41+GI41</f>
        <v>376.90036091918944</v>
      </c>
      <c r="HC41" s="24">
        <f>+$DJ41*GJ41+GJ41</f>
        <v>376.90036091918944</v>
      </c>
      <c r="HD41" s="24">
        <f>+$DJ41*GK41+GK41</f>
        <v>376.90036091918944</v>
      </c>
      <c r="HE41" s="24">
        <f>+$DJ41*GL41+GL41</f>
        <v>376.90036091918944</v>
      </c>
      <c r="HF41" s="24">
        <f>+$DJ41*GM41+GM41</f>
        <v>376.90036091918944</v>
      </c>
      <c r="HG41" s="24">
        <f>+$DJ41*GN41+GN41</f>
        <v>376.90036091918944</v>
      </c>
      <c r="HH41" s="24">
        <f>+$DJ41*GO41+GO41</f>
        <v>376.90036091918944</v>
      </c>
      <c r="HI41" s="24">
        <f>+$DJ41*GP41+GP41</f>
        <v>376.90036091918944</v>
      </c>
      <c r="HJ41" s="24">
        <f>+$DJ41*GQ41+GQ41</f>
        <v>376.90036091918944</v>
      </c>
      <c r="HK41" s="24">
        <f>+$DJ41*GR41+GR41</f>
        <v>376.90036091918944</v>
      </c>
      <c r="HL41" s="24">
        <f>+$DJ41*GS41+GS41</f>
        <v>376.90036091918944</v>
      </c>
      <c r="HM41" s="24">
        <f>+$DJ41*GT41+GT41</f>
        <v>376.90036091918944</v>
      </c>
      <c r="HP41" t="s">
        <v>54</v>
      </c>
      <c r="HQ41" s="24"/>
      <c r="HR41" s="24">
        <f>SUM(HU41:IF41)</f>
        <v>4635.8744393060306</v>
      </c>
      <c r="HS41" s="15">
        <f>+HR41/HR$35</f>
        <v>9.393292081527034E-2</v>
      </c>
      <c r="HU41" s="25">
        <f>+$DJ41*HB41+HB41</f>
        <v>386.32286994216918</v>
      </c>
      <c r="HV41" s="24">
        <f>+$DJ41*HC41+HC41</f>
        <v>386.32286994216918</v>
      </c>
      <c r="HW41" s="24">
        <f>+$DJ41*HD41+HD41</f>
        <v>386.32286994216918</v>
      </c>
      <c r="HX41" s="24">
        <f>+$DJ41*HE41+HE41</f>
        <v>386.32286994216918</v>
      </c>
      <c r="HY41" s="24">
        <f>+$DJ41*HF41+HF41</f>
        <v>386.32286994216918</v>
      </c>
      <c r="HZ41" s="24">
        <f>+$DJ41*HG41+HG41</f>
        <v>386.32286994216918</v>
      </c>
      <c r="IA41" s="24">
        <f>+$DJ41*HH41+HH41</f>
        <v>386.32286994216918</v>
      </c>
      <c r="IB41" s="24">
        <f>+$DJ41*HI41+HI41</f>
        <v>386.32286994216918</v>
      </c>
      <c r="IC41" s="24">
        <f>+$DJ41*HJ41+HJ41</f>
        <v>386.32286994216918</v>
      </c>
      <c r="ID41" s="24">
        <f>+$DJ41*HK41+HK41</f>
        <v>386.32286994216918</v>
      </c>
      <c r="IE41" s="24">
        <f>+$DJ41*HL41+HL41</f>
        <v>386.32286994216918</v>
      </c>
      <c r="IF41" s="24">
        <f>+$DJ41*HM41+HM41</f>
        <v>386.32286994216918</v>
      </c>
      <c r="II41" t="s">
        <v>54</v>
      </c>
      <c r="IJ41" s="24"/>
      <c r="IK41" s="24">
        <f>SUM(IN41:IY41)</f>
        <v>4751.7713002886803</v>
      </c>
      <c r="IL41" s="15">
        <f>+IK41/IK$35</f>
        <v>9.3932920815270313E-2</v>
      </c>
      <c r="IN41" s="25">
        <f>+$DJ41*HU41+HU41</f>
        <v>395.9809416907234</v>
      </c>
      <c r="IO41" s="24">
        <f>+$DJ41*HV41+HV41</f>
        <v>395.9809416907234</v>
      </c>
      <c r="IP41" s="24">
        <f>+$DJ41*HW41+HW41</f>
        <v>395.9809416907234</v>
      </c>
      <c r="IQ41" s="24">
        <f>+$DJ41*HX41+HX41</f>
        <v>395.9809416907234</v>
      </c>
      <c r="IR41" s="24">
        <f>+$DJ41*HY41+HY41</f>
        <v>395.9809416907234</v>
      </c>
      <c r="IS41" s="24">
        <f>+$DJ41*HZ41+HZ41</f>
        <v>395.9809416907234</v>
      </c>
      <c r="IT41" s="24">
        <f>+$DJ41*IA41+IA41</f>
        <v>395.9809416907234</v>
      </c>
      <c r="IU41" s="24">
        <f>+$DJ41*IB41+IB41</f>
        <v>395.9809416907234</v>
      </c>
      <c r="IV41" s="24">
        <f>+$DJ41*IC41+IC41</f>
        <v>395.9809416907234</v>
      </c>
      <c r="IW41" s="24">
        <f>+$DJ41*ID41+ID41</f>
        <v>395.9809416907234</v>
      </c>
      <c r="IX41" s="24">
        <f>+$DJ41*IE41+IE41</f>
        <v>395.9809416907234</v>
      </c>
      <c r="IY41" s="24">
        <f>+$DJ41*IF41+IF41</f>
        <v>395.9809416907234</v>
      </c>
      <c r="IZ41"/>
      <c r="JA41" s="24"/>
      <c r="JB41" t="s">
        <v>54</v>
      </c>
      <c r="JC41" s="24"/>
      <c r="JD41" s="24">
        <f>SUM(JG41:JR41)</f>
        <v>4870.5655827958972</v>
      </c>
      <c r="JE41" s="15">
        <f>+JD41/JD$35</f>
        <v>9.3932920815270313E-2</v>
      </c>
      <c r="JG41" s="25">
        <f>+$DJ41*IN41+IN41</f>
        <v>405.88046523299147</v>
      </c>
      <c r="JH41" s="24">
        <f>+$DJ41*IO41+IO41</f>
        <v>405.88046523299147</v>
      </c>
      <c r="JI41" s="24">
        <f>+$DJ41*IP41+IP41</f>
        <v>405.88046523299147</v>
      </c>
      <c r="JJ41" s="24">
        <f>+$DJ41*IQ41+IQ41</f>
        <v>405.88046523299147</v>
      </c>
      <c r="JK41" s="24">
        <f>+$DJ41*IR41+IR41</f>
        <v>405.88046523299147</v>
      </c>
      <c r="JL41" s="24">
        <f>+$DJ41*IS41+IS41</f>
        <v>405.88046523299147</v>
      </c>
      <c r="JM41" s="24">
        <f>+$DJ41*IT41+IT41</f>
        <v>405.88046523299147</v>
      </c>
      <c r="JN41" s="24">
        <f>+$DJ41*IU41+IU41</f>
        <v>405.88046523299147</v>
      </c>
      <c r="JO41" s="24">
        <f>+$DJ41*IV41+IV41</f>
        <v>405.88046523299147</v>
      </c>
      <c r="JP41" s="24">
        <f>+$DJ41*IW41+IW41</f>
        <v>405.88046523299147</v>
      </c>
      <c r="JQ41" s="24">
        <f>+$DJ41*IX41+IX41</f>
        <v>405.88046523299147</v>
      </c>
      <c r="JR41" s="24">
        <f>+$DJ41*IY41+IY41</f>
        <v>405.88046523299147</v>
      </c>
      <c r="JU41" t="s">
        <v>54</v>
      </c>
      <c r="JV41" s="24"/>
      <c r="JW41" s="24">
        <f>SUM(JZ41:KK41)</f>
        <v>4992.3297223657964</v>
      </c>
      <c r="JX41" s="15">
        <f>+JW41/JW$35</f>
        <v>9.3932920815270327E-2</v>
      </c>
      <c r="JZ41" s="25">
        <f>+$DJ41*JG41+JG41</f>
        <v>416.02747686381628</v>
      </c>
      <c r="KA41" s="24">
        <f>+$DJ41*JH41+JH41</f>
        <v>416.02747686381628</v>
      </c>
      <c r="KB41" s="24">
        <f>+$DJ41*JI41+JI41</f>
        <v>416.02747686381628</v>
      </c>
      <c r="KC41" s="24">
        <f>+$DJ41*JJ41+JJ41</f>
        <v>416.02747686381628</v>
      </c>
      <c r="KD41" s="24">
        <f>+$DJ41*JK41+JK41</f>
        <v>416.02747686381628</v>
      </c>
      <c r="KE41" s="24">
        <f>+$DJ41*JL41+JL41</f>
        <v>416.02747686381628</v>
      </c>
      <c r="KF41" s="24">
        <f>+$DJ41*JM41+JM41</f>
        <v>416.02747686381628</v>
      </c>
      <c r="KG41" s="24">
        <f>+$DJ41*JN41+JN41</f>
        <v>416.02747686381628</v>
      </c>
      <c r="KH41" s="24">
        <f>+$DJ41*JO41+JO41</f>
        <v>416.02747686381628</v>
      </c>
      <c r="KI41" s="24">
        <f>+$DJ41*JP41+JP41</f>
        <v>416.02747686381628</v>
      </c>
      <c r="KJ41" s="24">
        <f>+$DJ41*JQ41+JQ41</f>
        <v>416.02747686381628</v>
      </c>
      <c r="KK41" s="24">
        <f>+$DJ41*JR41+JR41</f>
        <v>416.02747686381628</v>
      </c>
      <c r="KN41" t="s">
        <v>54</v>
      </c>
      <c r="KO41" s="24"/>
      <c r="KP41" s="24">
        <f>SUM(KS41:LD41)</f>
        <v>5117.1379654249422</v>
      </c>
      <c r="KQ41" s="15">
        <f>+KP41/KP$35</f>
        <v>9.3932920815270354E-2</v>
      </c>
      <c r="KS41" s="25">
        <f>+$DJ41*JZ41+JZ41</f>
        <v>426.4281637854117</v>
      </c>
      <c r="KT41" s="24">
        <f>+$DJ41*KA41+KA41</f>
        <v>426.4281637854117</v>
      </c>
      <c r="KU41" s="24">
        <f>+$DJ41*KB41+KB41</f>
        <v>426.4281637854117</v>
      </c>
      <c r="KV41" s="24">
        <f>+$DJ41*KC41+KC41</f>
        <v>426.4281637854117</v>
      </c>
      <c r="KW41" s="24">
        <f>+$DJ41*KD41+KD41</f>
        <v>426.4281637854117</v>
      </c>
      <c r="KX41" s="24">
        <f>+$DJ41*KE41+KE41</f>
        <v>426.4281637854117</v>
      </c>
      <c r="KY41" s="24">
        <f>+$DJ41*KF41+KF41</f>
        <v>426.4281637854117</v>
      </c>
      <c r="KZ41" s="24">
        <f>+$DJ41*KG41+KG41</f>
        <v>426.4281637854117</v>
      </c>
      <c r="LA41" s="24">
        <f>+$DJ41*KH41+KH41</f>
        <v>426.4281637854117</v>
      </c>
      <c r="LB41" s="24">
        <f>+$DJ41*KI41+KI41</f>
        <v>426.4281637854117</v>
      </c>
      <c r="LC41" s="24">
        <f>+$DJ41*KJ41+KJ41</f>
        <v>426.4281637854117</v>
      </c>
      <c r="LD41" s="24">
        <f>+$DJ41*KK41+KK41</f>
        <v>426.4281637854117</v>
      </c>
      <c r="LE41"/>
      <c r="LF41" s="24"/>
      <c r="LG41" t="s">
        <v>54</v>
      </c>
      <c r="LH41" s="24"/>
      <c r="LI41" s="24">
        <f>SUM(LL41:LW41)</f>
        <v>5245.0664145605642</v>
      </c>
      <c r="LJ41" s="15">
        <f>+LI41/LI$35</f>
        <v>9.3932920815270368E-2</v>
      </c>
      <c r="LL41" s="25">
        <f>+$DJ41*KS41+KS41</f>
        <v>437.08886788004702</v>
      </c>
      <c r="LM41" s="24">
        <f>+$DJ41*KT41+KT41</f>
        <v>437.08886788004702</v>
      </c>
      <c r="LN41" s="24">
        <f>+$DJ41*KU41+KU41</f>
        <v>437.08886788004702</v>
      </c>
      <c r="LO41" s="24">
        <f>+$DJ41*KV41+KV41</f>
        <v>437.08886788004702</v>
      </c>
      <c r="LP41" s="24">
        <f>+$DJ41*KW41+KW41</f>
        <v>437.08886788004702</v>
      </c>
      <c r="LQ41" s="24">
        <f>+$DJ41*KX41+KX41</f>
        <v>437.08886788004702</v>
      </c>
      <c r="LR41" s="24">
        <f>+$DJ41*KY41+KY41</f>
        <v>437.08886788004702</v>
      </c>
      <c r="LS41" s="24">
        <f>+$DJ41*KZ41+KZ41</f>
        <v>437.08886788004702</v>
      </c>
      <c r="LT41" s="24">
        <f>+$DJ41*LA41+LA41</f>
        <v>437.08886788004702</v>
      </c>
      <c r="LU41" s="24">
        <f>+$DJ41*LB41+LB41</f>
        <v>437.08886788004702</v>
      </c>
      <c r="LV41" s="24">
        <f>+$DJ41*LC41+LC41</f>
        <v>437.08886788004702</v>
      </c>
      <c r="LW41" s="24">
        <f>+$DJ41*LD41+LD41</f>
        <v>437.08886788004702</v>
      </c>
      <c r="LZ41" t="s">
        <v>54</v>
      </c>
      <c r="MA41" s="24"/>
      <c r="MB41" s="24">
        <f>SUM(ME41:MP41)</f>
        <v>5376.1930749245785</v>
      </c>
      <c r="MC41" s="15">
        <f>+MB41/MB$35</f>
        <v>9.3932920815270368E-2</v>
      </c>
      <c r="ME41" s="25">
        <f>+$DJ41*LL41+LL41</f>
        <v>448.01608957704821</v>
      </c>
      <c r="MF41" s="24">
        <f>+$DJ41*LM41+LM41</f>
        <v>448.01608957704821</v>
      </c>
      <c r="MG41" s="24">
        <f>+$DJ41*LN41+LN41</f>
        <v>448.01608957704821</v>
      </c>
      <c r="MH41" s="24">
        <f>+$DJ41*LO41+LO41</f>
        <v>448.01608957704821</v>
      </c>
      <c r="MI41" s="24">
        <f>+$DJ41*LP41+LP41</f>
        <v>448.01608957704821</v>
      </c>
      <c r="MJ41" s="24">
        <f>+$DJ41*LQ41+LQ41</f>
        <v>448.01608957704821</v>
      </c>
      <c r="MK41" s="24">
        <f>+$DJ41*LR41+LR41</f>
        <v>448.01608957704821</v>
      </c>
      <c r="ML41" s="24">
        <f>+$DJ41*LS41+LS41</f>
        <v>448.01608957704821</v>
      </c>
      <c r="MM41" s="24">
        <f>+$DJ41*LT41+LT41</f>
        <v>448.01608957704821</v>
      </c>
      <c r="MN41" s="24">
        <f>+$DJ41*LU41+LU41</f>
        <v>448.01608957704821</v>
      </c>
      <c r="MO41" s="24">
        <f>+$DJ41*LV41+LV41</f>
        <v>448.01608957704821</v>
      </c>
      <c r="MP41" s="24">
        <f>+$DJ41*LW41+LW41</f>
        <v>448.01608957704821</v>
      </c>
    </row>
    <row r="42" spans="1:354" s="2" customFormat="1" x14ac:dyDescent="0.2">
      <c r="A42" t="s">
        <v>56</v>
      </c>
      <c r="B42" s="40"/>
      <c r="C42" s="48"/>
      <c r="D42" s="48"/>
      <c r="E42" s="8"/>
      <c r="F42" s="8"/>
      <c r="G42" s="8"/>
      <c r="H42" s="8"/>
      <c r="I42" s="8"/>
      <c r="J42" s="24"/>
      <c r="K42" s="8"/>
      <c r="L42" s="24"/>
      <c r="M42" s="24"/>
      <c r="N42" s="24"/>
      <c r="O42" s="24"/>
      <c r="P42" s="24"/>
      <c r="Q42" t="s">
        <v>56</v>
      </c>
      <c r="R42" s="24"/>
      <c r="S42" s="24">
        <f>SUM(BM42:BX42)</f>
        <v>240</v>
      </c>
      <c r="T42" s="15">
        <f>+S42/$S$35</f>
        <v>5.7757562630856981E-3</v>
      </c>
      <c r="U42" s="24">
        <f>SUM(BY42:CJ42)</f>
        <v>228</v>
      </c>
      <c r="V42" s="15">
        <f t="shared" si="60"/>
        <v>5.4914630630465725E-3</v>
      </c>
      <c r="W42" s="48">
        <f>SUM(CR42:DC42)</f>
        <v>228</v>
      </c>
      <c r="X42" s="127">
        <f>+W42/W$35</f>
        <v>5.4914630630465725E-3</v>
      </c>
      <c r="Y42" s="24">
        <f>+DH42</f>
        <v>231.42</v>
      </c>
      <c r="Z42" s="15">
        <f>+Y42/Y$35</f>
        <v>5.4378878136509953E-3</v>
      </c>
      <c r="AA42" s="24">
        <f>+EA42</f>
        <v>234.8913</v>
      </c>
      <c r="AB42" s="15">
        <f>+AA42/AA$35</f>
        <v>5.3848352496153771E-3</v>
      </c>
      <c r="AC42" s="24">
        <f>+ET42</f>
        <v>238.41466950000003</v>
      </c>
      <c r="AD42" s="15">
        <f>+AC42/AC$35</f>
        <v>5.3323002715703486E-3</v>
      </c>
      <c r="AE42" s="24">
        <f>+FM42</f>
        <v>241.99088954250007</v>
      </c>
      <c r="AF42" s="15">
        <f>+AE42/AE$35</f>
        <v>5.2802778298964943E-3</v>
      </c>
      <c r="AG42" s="24">
        <f>+GF42</f>
        <v>245.62075288563747</v>
      </c>
      <c r="AH42" s="15">
        <f>+AG42/AG$35</f>
        <v>5.2287629242389637E-3</v>
      </c>
      <c r="AI42" s="24">
        <f>+GY42</f>
        <v>249.30506417892204</v>
      </c>
      <c r="AJ42" s="15">
        <f>+AI42/AI$35</f>
        <v>5.1777506030268759E-3</v>
      </c>
      <c r="AK42" s="24">
        <f>+HR42</f>
        <v>253.0446401416059</v>
      </c>
      <c r="AL42" s="15">
        <f>+AK42/AK$35</f>
        <v>5.1272359629973476E-3</v>
      </c>
      <c r="AM42" s="24">
        <f>+IK42</f>
        <v>256.84030974373007</v>
      </c>
      <c r="AN42" s="15">
        <f>+AM42/AM$35</f>
        <v>5.077214148724204E-3</v>
      </c>
      <c r="AO42" s="24">
        <f>+JD42</f>
        <v>260.69291438988591</v>
      </c>
      <c r="AP42" s="15">
        <f>+AO42/AO$35</f>
        <v>5.0276803521512835E-3</v>
      </c>
      <c r="AQ42" s="24">
        <f>+JW42</f>
        <v>264.60330810573424</v>
      </c>
      <c r="AR42" s="15">
        <f>+AQ42/AQ$35</f>
        <v>4.9786298121302945E-3</v>
      </c>
      <c r="AS42" s="24">
        <f>+KP42</f>
        <v>268.57235772732025</v>
      </c>
      <c r="AT42" s="15">
        <f>+AS42/AS$35</f>
        <v>4.9300578139631701E-3</v>
      </c>
      <c r="AU42" s="24">
        <f>+LI42</f>
        <v>272.60094309323</v>
      </c>
      <c r="AV42" s="15">
        <f>+AU42/AU$35</f>
        <v>4.8819596889488961E-3</v>
      </c>
      <c r="AW42" s="24">
        <f>+MB42</f>
        <v>276.68995723962854</v>
      </c>
      <c r="AX42" s="15">
        <f>+AW42/AW$35</f>
        <v>4.834330813934762E-3</v>
      </c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t="s">
        <v>56</v>
      </c>
      <c r="BM42" s="25">
        <v>20</v>
      </c>
      <c r="BN42" s="24">
        <v>20</v>
      </c>
      <c r="BO42" s="24">
        <v>20</v>
      </c>
      <c r="BP42" s="24">
        <v>20</v>
      </c>
      <c r="BQ42" s="24">
        <v>20</v>
      </c>
      <c r="BR42" s="24">
        <v>20</v>
      </c>
      <c r="BS42" s="24">
        <v>20</v>
      </c>
      <c r="BT42" s="24">
        <v>20</v>
      </c>
      <c r="BU42" s="24">
        <v>20</v>
      </c>
      <c r="BV42" s="24">
        <v>20</v>
      </c>
      <c r="BW42" s="24">
        <v>20</v>
      </c>
      <c r="BX42" s="24">
        <v>20</v>
      </c>
      <c r="BY42" s="25">
        <v>19</v>
      </c>
      <c r="BZ42" s="24">
        <v>19</v>
      </c>
      <c r="CA42" s="24">
        <v>19</v>
      </c>
      <c r="CB42" s="24">
        <v>19</v>
      </c>
      <c r="CC42" s="24">
        <v>19</v>
      </c>
      <c r="CD42" s="24">
        <v>19</v>
      </c>
      <c r="CE42" s="24">
        <v>19</v>
      </c>
      <c r="CF42" s="24">
        <v>19</v>
      </c>
      <c r="CG42" s="24">
        <v>19</v>
      </c>
      <c r="CH42" s="24">
        <v>19</v>
      </c>
      <c r="CI42" s="24">
        <v>19</v>
      </c>
      <c r="CJ42" s="24">
        <v>19</v>
      </c>
      <c r="CK42" s="3"/>
      <c r="CL42" s="3"/>
      <c r="CM42" t="s">
        <v>56</v>
      </c>
      <c r="CN42" s="24"/>
      <c r="CO42" s="24">
        <f t="shared" si="59"/>
        <v>228</v>
      </c>
      <c r="CP42" s="15">
        <f>+CO42/CO$35</f>
        <v>5.4914630630465725E-3</v>
      </c>
      <c r="CR42" s="25">
        <v>19</v>
      </c>
      <c r="CS42" s="24">
        <v>19</v>
      </c>
      <c r="CT42" s="24">
        <v>19</v>
      </c>
      <c r="CU42" s="24">
        <v>19</v>
      </c>
      <c r="CV42" s="24">
        <v>19</v>
      </c>
      <c r="CW42" s="24">
        <v>19</v>
      </c>
      <c r="CX42" s="24">
        <v>19</v>
      </c>
      <c r="CY42" s="24">
        <v>19</v>
      </c>
      <c r="CZ42" s="24">
        <v>19</v>
      </c>
      <c r="DA42" s="24">
        <v>19</v>
      </c>
      <c r="DB42" s="24">
        <v>19</v>
      </c>
      <c r="DC42" s="24">
        <v>19</v>
      </c>
      <c r="DF42" t="s">
        <v>56</v>
      </c>
      <c r="DG42" s="24"/>
      <c r="DH42" s="24">
        <f>SUM(DK42:DV42)</f>
        <v>231.42</v>
      </c>
      <c r="DI42" s="15">
        <f>+DH42/DH$35</f>
        <v>5.4378878136509953E-3</v>
      </c>
      <c r="DJ42" s="134">
        <v>1.4999999999999999E-2</v>
      </c>
      <c r="DK42" s="25">
        <f>+$DJ42*CR42+CR42</f>
        <v>19.285</v>
      </c>
      <c r="DL42" s="24">
        <f>+$DJ42*CS42+CS42</f>
        <v>19.285</v>
      </c>
      <c r="DM42" s="24">
        <f>+$DJ42*CT42+CT42</f>
        <v>19.285</v>
      </c>
      <c r="DN42" s="24">
        <f>+$DJ42*CU42+CU42</f>
        <v>19.285</v>
      </c>
      <c r="DO42" s="24">
        <f>+$DJ42*CV42+CV42</f>
        <v>19.285</v>
      </c>
      <c r="DP42" s="24">
        <f>+$DJ42*CW42+CW42</f>
        <v>19.285</v>
      </c>
      <c r="DQ42" s="24">
        <f>+$DJ42*CX42+CX42</f>
        <v>19.285</v>
      </c>
      <c r="DR42" s="24">
        <f>+$DJ42*CY42+CY42</f>
        <v>19.285</v>
      </c>
      <c r="DS42" s="24">
        <f>+$DJ42*CZ42+CZ42</f>
        <v>19.285</v>
      </c>
      <c r="DT42" s="24">
        <f>+$DJ42*DA42+DA42</f>
        <v>19.285</v>
      </c>
      <c r="DU42" s="24">
        <f>+$DJ42*DB42+DB42</f>
        <v>19.285</v>
      </c>
      <c r="DV42" s="24">
        <f>+$DJ42*DC42+DC42</f>
        <v>19.285</v>
      </c>
      <c r="DY42" t="s">
        <v>56</v>
      </c>
      <c r="DZ42" s="24"/>
      <c r="EA42" s="24">
        <f>SUM(ED42:EO42)</f>
        <v>234.8913</v>
      </c>
      <c r="EB42" s="15">
        <f>+EA42/EA$35</f>
        <v>5.3848352496153771E-3</v>
      </c>
      <c r="ED42" s="25">
        <f>+$DJ42*DK42+DK42</f>
        <v>19.574275</v>
      </c>
      <c r="EE42" s="24">
        <f>+$DJ42*DL42+DL42</f>
        <v>19.574275</v>
      </c>
      <c r="EF42" s="24">
        <f>+$DJ42*DM42+DM42</f>
        <v>19.574275</v>
      </c>
      <c r="EG42" s="24">
        <f>+$DJ42*DN42+DN42</f>
        <v>19.574275</v>
      </c>
      <c r="EH42" s="24">
        <f>+$DJ42*DO42+DO42</f>
        <v>19.574275</v>
      </c>
      <c r="EI42" s="24">
        <f>+$DJ42*DP42+DP42</f>
        <v>19.574275</v>
      </c>
      <c r="EJ42" s="24">
        <f>+$DJ42*DQ42+DQ42</f>
        <v>19.574275</v>
      </c>
      <c r="EK42" s="24">
        <f>+$DJ42*DR42+DR42</f>
        <v>19.574275</v>
      </c>
      <c r="EL42" s="24">
        <f>+$DJ42*DS42+DS42</f>
        <v>19.574275</v>
      </c>
      <c r="EM42" s="24">
        <f>+$DJ42*DT42+DT42</f>
        <v>19.574275</v>
      </c>
      <c r="EN42" s="24">
        <f>+$DJ42*DU42+DU42</f>
        <v>19.574275</v>
      </c>
      <c r="EO42" s="24">
        <f>+$DJ42*DV42+DV42</f>
        <v>19.574275</v>
      </c>
      <c r="EP42"/>
      <c r="EQ42" s="24"/>
      <c r="ER42" t="s">
        <v>56</v>
      </c>
      <c r="ES42" s="24"/>
      <c r="ET42" s="24">
        <f>SUM(EW42:FH42)</f>
        <v>238.41466950000003</v>
      </c>
      <c r="EU42" s="15">
        <f>+ET42/ET$35</f>
        <v>5.3323002715703486E-3</v>
      </c>
      <c r="EW42" s="25">
        <f>+$DJ42*ED42+ED42</f>
        <v>19.867889125000001</v>
      </c>
      <c r="EX42" s="24">
        <f>+$DJ42*EE42+EE42</f>
        <v>19.867889125000001</v>
      </c>
      <c r="EY42" s="24">
        <f>+$DJ42*EF42+EF42</f>
        <v>19.867889125000001</v>
      </c>
      <c r="EZ42" s="24">
        <f>+$DJ42*EG42+EG42</f>
        <v>19.867889125000001</v>
      </c>
      <c r="FA42" s="24">
        <f>+$DJ42*EH42+EH42</f>
        <v>19.867889125000001</v>
      </c>
      <c r="FB42" s="24">
        <f>+$DJ42*EI42+EI42</f>
        <v>19.867889125000001</v>
      </c>
      <c r="FC42" s="24">
        <f>+$DJ42*EJ42+EJ42</f>
        <v>19.867889125000001</v>
      </c>
      <c r="FD42" s="24">
        <f>+$DJ42*EK42+EK42</f>
        <v>19.867889125000001</v>
      </c>
      <c r="FE42" s="24">
        <f>+$DJ42*EL42+EL42</f>
        <v>19.867889125000001</v>
      </c>
      <c r="FF42" s="24">
        <f>+$DJ42*EM42+EM42</f>
        <v>19.867889125000001</v>
      </c>
      <c r="FG42" s="24">
        <f>+$DJ42*EN42+EN42</f>
        <v>19.867889125000001</v>
      </c>
      <c r="FH42" s="24">
        <f>+$DJ42*EO42+EO42</f>
        <v>19.867889125000001</v>
      </c>
      <c r="FK42" t="s">
        <v>56</v>
      </c>
      <c r="FL42" s="24"/>
      <c r="FM42" s="24">
        <f>SUM(FP42:GA42)</f>
        <v>241.99088954250007</v>
      </c>
      <c r="FN42" s="15">
        <f>+FM42/FM$35</f>
        <v>5.2802778298964943E-3</v>
      </c>
      <c r="FP42" s="25">
        <f>+$DJ42*EW42+EW42</f>
        <v>20.165907461875001</v>
      </c>
      <c r="FQ42" s="24">
        <f>+$DJ42*EX42+EX42</f>
        <v>20.165907461875001</v>
      </c>
      <c r="FR42" s="24">
        <f>+$DJ42*EY42+EY42</f>
        <v>20.165907461875001</v>
      </c>
      <c r="FS42" s="24">
        <f>+$DJ42*EZ42+EZ42</f>
        <v>20.165907461875001</v>
      </c>
      <c r="FT42" s="24">
        <f>+$DJ42*FA42+FA42</f>
        <v>20.165907461875001</v>
      </c>
      <c r="FU42" s="24">
        <f>+$DJ42*FB42+FB42</f>
        <v>20.165907461875001</v>
      </c>
      <c r="FV42" s="24">
        <f>+$DJ42*FC42+FC42</f>
        <v>20.165907461875001</v>
      </c>
      <c r="FW42" s="24">
        <f>+$DJ42*FD42+FD42</f>
        <v>20.165907461875001</v>
      </c>
      <c r="FX42" s="24">
        <f>+$DJ42*FE42+FE42</f>
        <v>20.165907461875001</v>
      </c>
      <c r="FY42" s="24">
        <f>+$DJ42*FF42+FF42</f>
        <v>20.165907461875001</v>
      </c>
      <c r="FZ42" s="24">
        <f>+$DJ42*FG42+FG42</f>
        <v>20.165907461875001</v>
      </c>
      <c r="GA42" s="24">
        <f>+$DJ42*FH42+FH42</f>
        <v>20.165907461875001</v>
      </c>
      <c r="GD42" t="s">
        <v>56</v>
      </c>
      <c r="GE42" s="24"/>
      <c r="GF42" s="24">
        <f>SUM(GI42:GT42)</f>
        <v>245.62075288563747</v>
      </c>
      <c r="GG42" s="15">
        <f>+GF42/GF$35</f>
        <v>5.2287629242389637E-3</v>
      </c>
      <c r="GI42" s="25">
        <f>+$DJ42*FP42+FP42</f>
        <v>20.468396073803127</v>
      </c>
      <c r="GJ42" s="24">
        <f>+$DJ42*FQ42+FQ42</f>
        <v>20.468396073803127</v>
      </c>
      <c r="GK42" s="24">
        <f>+$DJ42*FR42+FR42</f>
        <v>20.468396073803127</v>
      </c>
      <c r="GL42" s="24">
        <f>+$DJ42*FS42+FS42</f>
        <v>20.468396073803127</v>
      </c>
      <c r="GM42" s="24">
        <f>+$DJ42*FT42+FT42</f>
        <v>20.468396073803127</v>
      </c>
      <c r="GN42" s="24">
        <f>+$DJ42*FU42+FU42</f>
        <v>20.468396073803127</v>
      </c>
      <c r="GO42" s="24">
        <f>+$DJ42*FV42+FV42</f>
        <v>20.468396073803127</v>
      </c>
      <c r="GP42" s="24">
        <f>+$DJ42*FW42+FW42</f>
        <v>20.468396073803127</v>
      </c>
      <c r="GQ42" s="24">
        <f>+$DJ42*FX42+FX42</f>
        <v>20.468396073803127</v>
      </c>
      <c r="GR42" s="24">
        <f>+$DJ42*FY42+FY42</f>
        <v>20.468396073803127</v>
      </c>
      <c r="GS42" s="24">
        <f>+$DJ42*FZ42+FZ42</f>
        <v>20.468396073803127</v>
      </c>
      <c r="GT42" s="24">
        <f>+$DJ42*GA42+GA42</f>
        <v>20.468396073803127</v>
      </c>
      <c r="GU42"/>
      <c r="GV42" s="24"/>
      <c r="GW42" t="s">
        <v>56</v>
      </c>
      <c r="GX42" s="24"/>
      <c r="GY42" s="24">
        <f>SUM(HB42:HM42)</f>
        <v>249.30506417892204</v>
      </c>
      <c r="GZ42" s="15">
        <f>+GY42/GY$35</f>
        <v>5.1777506030268759E-3</v>
      </c>
      <c r="HB42" s="25">
        <f>+$DJ42*GI42+GI42</f>
        <v>20.775422014910173</v>
      </c>
      <c r="HC42" s="24">
        <f>+$DJ42*GJ42+GJ42</f>
        <v>20.775422014910173</v>
      </c>
      <c r="HD42" s="24">
        <f>+$DJ42*GK42+GK42</f>
        <v>20.775422014910173</v>
      </c>
      <c r="HE42" s="24">
        <f>+$DJ42*GL42+GL42</f>
        <v>20.775422014910173</v>
      </c>
      <c r="HF42" s="24">
        <f>+$DJ42*GM42+GM42</f>
        <v>20.775422014910173</v>
      </c>
      <c r="HG42" s="24">
        <f>+$DJ42*GN42+GN42</f>
        <v>20.775422014910173</v>
      </c>
      <c r="HH42" s="24">
        <f>+$DJ42*GO42+GO42</f>
        <v>20.775422014910173</v>
      </c>
      <c r="HI42" s="24">
        <f>+$DJ42*GP42+GP42</f>
        <v>20.775422014910173</v>
      </c>
      <c r="HJ42" s="24">
        <f>+$DJ42*GQ42+GQ42</f>
        <v>20.775422014910173</v>
      </c>
      <c r="HK42" s="24">
        <f>+$DJ42*GR42+GR42</f>
        <v>20.775422014910173</v>
      </c>
      <c r="HL42" s="24">
        <f>+$DJ42*GS42+GS42</f>
        <v>20.775422014910173</v>
      </c>
      <c r="HM42" s="24">
        <f>+$DJ42*GT42+GT42</f>
        <v>20.775422014910173</v>
      </c>
      <c r="HP42" t="s">
        <v>56</v>
      </c>
      <c r="HQ42" s="24"/>
      <c r="HR42" s="24">
        <f>SUM(HU42:IF42)</f>
        <v>253.0446401416059</v>
      </c>
      <c r="HS42" s="15">
        <f>+HR42/HR$35</f>
        <v>5.1272359629973476E-3</v>
      </c>
      <c r="HU42" s="25">
        <f>+$DJ42*HB42+HB42</f>
        <v>21.087053345133825</v>
      </c>
      <c r="HV42" s="24">
        <f>+$DJ42*HC42+HC42</f>
        <v>21.087053345133825</v>
      </c>
      <c r="HW42" s="24">
        <f>+$DJ42*HD42+HD42</f>
        <v>21.087053345133825</v>
      </c>
      <c r="HX42" s="24">
        <f>+$DJ42*HE42+HE42</f>
        <v>21.087053345133825</v>
      </c>
      <c r="HY42" s="24">
        <f>+$DJ42*HF42+HF42</f>
        <v>21.087053345133825</v>
      </c>
      <c r="HZ42" s="24">
        <f>+$DJ42*HG42+HG42</f>
        <v>21.087053345133825</v>
      </c>
      <c r="IA42" s="24">
        <f>+$DJ42*HH42+HH42</f>
        <v>21.087053345133825</v>
      </c>
      <c r="IB42" s="24">
        <f>+$DJ42*HI42+HI42</f>
        <v>21.087053345133825</v>
      </c>
      <c r="IC42" s="24">
        <f>+$DJ42*HJ42+HJ42</f>
        <v>21.087053345133825</v>
      </c>
      <c r="ID42" s="24">
        <f>+$DJ42*HK42+HK42</f>
        <v>21.087053345133825</v>
      </c>
      <c r="IE42" s="24">
        <f>+$DJ42*HL42+HL42</f>
        <v>21.087053345133825</v>
      </c>
      <c r="IF42" s="24">
        <f>+$DJ42*HM42+HM42</f>
        <v>21.087053345133825</v>
      </c>
      <c r="II42" t="s">
        <v>56</v>
      </c>
      <c r="IJ42" s="24"/>
      <c r="IK42" s="24">
        <f>SUM(IN42:IY42)</f>
        <v>256.84030974373007</v>
      </c>
      <c r="IL42" s="15">
        <f>+IK42/IK$35</f>
        <v>5.077214148724204E-3</v>
      </c>
      <c r="IN42" s="25">
        <f>+$DJ42*HU42+HU42</f>
        <v>21.403359145310834</v>
      </c>
      <c r="IO42" s="24">
        <f>+$DJ42*HV42+HV42</f>
        <v>21.403359145310834</v>
      </c>
      <c r="IP42" s="24">
        <f>+$DJ42*HW42+HW42</f>
        <v>21.403359145310834</v>
      </c>
      <c r="IQ42" s="24">
        <f>+$DJ42*HX42+HX42</f>
        <v>21.403359145310834</v>
      </c>
      <c r="IR42" s="24">
        <f>+$DJ42*HY42+HY42</f>
        <v>21.403359145310834</v>
      </c>
      <c r="IS42" s="24">
        <f>+$DJ42*HZ42+HZ42</f>
        <v>21.403359145310834</v>
      </c>
      <c r="IT42" s="24">
        <f>+$DJ42*IA42+IA42</f>
        <v>21.403359145310834</v>
      </c>
      <c r="IU42" s="24">
        <f>+$DJ42*IB42+IB42</f>
        <v>21.403359145310834</v>
      </c>
      <c r="IV42" s="24">
        <f>+$DJ42*IC42+IC42</f>
        <v>21.403359145310834</v>
      </c>
      <c r="IW42" s="24">
        <f>+$DJ42*ID42+ID42</f>
        <v>21.403359145310834</v>
      </c>
      <c r="IX42" s="24">
        <f>+$DJ42*IE42+IE42</f>
        <v>21.403359145310834</v>
      </c>
      <c r="IY42" s="24">
        <f>+$DJ42*IF42+IF42</f>
        <v>21.403359145310834</v>
      </c>
      <c r="IZ42"/>
      <c r="JA42" s="24"/>
      <c r="JB42" t="s">
        <v>56</v>
      </c>
      <c r="JC42" s="24"/>
      <c r="JD42" s="24">
        <f>SUM(JG42:JR42)</f>
        <v>260.69291438988591</v>
      </c>
      <c r="JE42" s="15">
        <f>+JD42/JD$35</f>
        <v>5.0276803521512835E-3</v>
      </c>
      <c r="JG42" s="25">
        <f>+$DJ42*IN42+IN42</f>
        <v>21.724409532490498</v>
      </c>
      <c r="JH42" s="24">
        <f>+$DJ42*IO42+IO42</f>
        <v>21.724409532490498</v>
      </c>
      <c r="JI42" s="24">
        <f>+$DJ42*IP42+IP42</f>
        <v>21.724409532490498</v>
      </c>
      <c r="JJ42" s="24">
        <f>+$DJ42*IQ42+IQ42</f>
        <v>21.724409532490498</v>
      </c>
      <c r="JK42" s="24">
        <f>+$DJ42*IR42+IR42</f>
        <v>21.724409532490498</v>
      </c>
      <c r="JL42" s="24">
        <f>+$DJ42*IS42+IS42</f>
        <v>21.724409532490498</v>
      </c>
      <c r="JM42" s="24">
        <f>+$DJ42*IT42+IT42</f>
        <v>21.724409532490498</v>
      </c>
      <c r="JN42" s="24">
        <f>+$DJ42*IU42+IU42</f>
        <v>21.724409532490498</v>
      </c>
      <c r="JO42" s="24">
        <f>+$DJ42*IV42+IV42</f>
        <v>21.724409532490498</v>
      </c>
      <c r="JP42" s="24">
        <f>+$DJ42*IW42+IW42</f>
        <v>21.724409532490498</v>
      </c>
      <c r="JQ42" s="24">
        <f>+$DJ42*IX42+IX42</f>
        <v>21.724409532490498</v>
      </c>
      <c r="JR42" s="24">
        <f>+$DJ42*IY42+IY42</f>
        <v>21.724409532490498</v>
      </c>
      <c r="JU42" t="s">
        <v>56</v>
      </c>
      <c r="JV42" s="24"/>
      <c r="JW42" s="24">
        <f>SUM(JZ42:KK42)</f>
        <v>264.60330810573424</v>
      </c>
      <c r="JX42" s="15">
        <f>+JW42/JW$35</f>
        <v>4.9786298121302945E-3</v>
      </c>
      <c r="JZ42" s="25">
        <f>+$DJ42*JG42+JG42</f>
        <v>22.050275675477856</v>
      </c>
      <c r="KA42" s="24">
        <f>+$DJ42*JH42+JH42</f>
        <v>22.050275675477856</v>
      </c>
      <c r="KB42" s="24">
        <f>+$DJ42*JI42+JI42</f>
        <v>22.050275675477856</v>
      </c>
      <c r="KC42" s="24">
        <f>+$DJ42*JJ42+JJ42</f>
        <v>22.050275675477856</v>
      </c>
      <c r="KD42" s="24">
        <f>+$DJ42*JK42+JK42</f>
        <v>22.050275675477856</v>
      </c>
      <c r="KE42" s="24">
        <f>+$DJ42*JL42+JL42</f>
        <v>22.050275675477856</v>
      </c>
      <c r="KF42" s="24">
        <f>+$DJ42*JM42+JM42</f>
        <v>22.050275675477856</v>
      </c>
      <c r="KG42" s="24">
        <f>+$DJ42*JN42+JN42</f>
        <v>22.050275675477856</v>
      </c>
      <c r="KH42" s="24">
        <f>+$DJ42*JO42+JO42</f>
        <v>22.050275675477856</v>
      </c>
      <c r="KI42" s="24">
        <f>+$DJ42*JP42+JP42</f>
        <v>22.050275675477856</v>
      </c>
      <c r="KJ42" s="24">
        <f>+$DJ42*JQ42+JQ42</f>
        <v>22.050275675477856</v>
      </c>
      <c r="KK42" s="24">
        <f>+$DJ42*JR42+JR42</f>
        <v>22.050275675477856</v>
      </c>
      <c r="KN42" t="s">
        <v>56</v>
      </c>
      <c r="KO42" s="24"/>
      <c r="KP42" s="24">
        <f>SUM(KS42:LD42)</f>
        <v>268.57235772732025</v>
      </c>
      <c r="KQ42" s="15">
        <f>+KP42/KP$35</f>
        <v>4.9300578139631701E-3</v>
      </c>
      <c r="KS42" s="25">
        <f>+$DJ42*JZ42+JZ42</f>
        <v>22.381029810610023</v>
      </c>
      <c r="KT42" s="24">
        <f>+$DJ42*KA42+KA42</f>
        <v>22.381029810610023</v>
      </c>
      <c r="KU42" s="24">
        <f>+$DJ42*KB42+KB42</f>
        <v>22.381029810610023</v>
      </c>
      <c r="KV42" s="24">
        <f>+$DJ42*KC42+KC42</f>
        <v>22.381029810610023</v>
      </c>
      <c r="KW42" s="24">
        <f>+$DJ42*KD42+KD42</f>
        <v>22.381029810610023</v>
      </c>
      <c r="KX42" s="24">
        <f>+$DJ42*KE42+KE42</f>
        <v>22.381029810610023</v>
      </c>
      <c r="KY42" s="24">
        <f>+$DJ42*KF42+KF42</f>
        <v>22.381029810610023</v>
      </c>
      <c r="KZ42" s="24">
        <f>+$DJ42*KG42+KG42</f>
        <v>22.381029810610023</v>
      </c>
      <c r="LA42" s="24">
        <f>+$DJ42*KH42+KH42</f>
        <v>22.381029810610023</v>
      </c>
      <c r="LB42" s="24">
        <f>+$DJ42*KI42+KI42</f>
        <v>22.381029810610023</v>
      </c>
      <c r="LC42" s="24">
        <f>+$DJ42*KJ42+KJ42</f>
        <v>22.381029810610023</v>
      </c>
      <c r="LD42" s="24">
        <f>+$DJ42*KK42+KK42</f>
        <v>22.381029810610023</v>
      </c>
      <c r="LE42"/>
      <c r="LF42" s="24"/>
      <c r="LG42" t="s">
        <v>56</v>
      </c>
      <c r="LH42" s="24"/>
      <c r="LI42" s="24">
        <f>SUM(LL42:LW42)</f>
        <v>272.60094309323</v>
      </c>
      <c r="LJ42" s="15">
        <f>+LI42/LI$35</f>
        <v>4.8819596889488961E-3</v>
      </c>
      <c r="LL42" s="25">
        <f>+$DJ42*KS42+KS42</f>
        <v>22.716745257769173</v>
      </c>
      <c r="LM42" s="24">
        <f>+$DJ42*KT42+KT42</f>
        <v>22.716745257769173</v>
      </c>
      <c r="LN42" s="24">
        <f>+$DJ42*KU42+KU42</f>
        <v>22.716745257769173</v>
      </c>
      <c r="LO42" s="24">
        <f>+$DJ42*KV42+KV42</f>
        <v>22.716745257769173</v>
      </c>
      <c r="LP42" s="24">
        <f>+$DJ42*KW42+KW42</f>
        <v>22.716745257769173</v>
      </c>
      <c r="LQ42" s="24">
        <f>+$DJ42*KX42+KX42</f>
        <v>22.716745257769173</v>
      </c>
      <c r="LR42" s="24">
        <f>+$DJ42*KY42+KY42</f>
        <v>22.716745257769173</v>
      </c>
      <c r="LS42" s="24">
        <f>+$DJ42*KZ42+KZ42</f>
        <v>22.716745257769173</v>
      </c>
      <c r="LT42" s="24">
        <f>+$DJ42*LA42+LA42</f>
        <v>22.716745257769173</v>
      </c>
      <c r="LU42" s="24">
        <f>+$DJ42*LB42+LB42</f>
        <v>22.716745257769173</v>
      </c>
      <c r="LV42" s="24">
        <f>+$DJ42*LC42+LC42</f>
        <v>22.716745257769173</v>
      </c>
      <c r="LW42" s="24">
        <f>+$DJ42*LD42+LD42</f>
        <v>22.716745257769173</v>
      </c>
      <c r="LZ42" t="s">
        <v>56</v>
      </c>
      <c r="MA42" s="24"/>
      <c r="MB42" s="24">
        <f>SUM(ME42:MP42)</f>
        <v>276.68995723962854</v>
      </c>
      <c r="MC42" s="15">
        <f>+MB42/MB$35</f>
        <v>4.834330813934762E-3</v>
      </c>
      <c r="ME42" s="25">
        <f>+$DJ42*LL42+LL42</f>
        <v>23.057496436635709</v>
      </c>
      <c r="MF42" s="24">
        <f>+$DJ42*LM42+LM42</f>
        <v>23.057496436635709</v>
      </c>
      <c r="MG42" s="24">
        <f>+$DJ42*LN42+LN42</f>
        <v>23.057496436635709</v>
      </c>
      <c r="MH42" s="24">
        <f>+$DJ42*LO42+LO42</f>
        <v>23.057496436635709</v>
      </c>
      <c r="MI42" s="24">
        <f>+$DJ42*LP42+LP42</f>
        <v>23.057496436635709</v>
      </c>
      <c r="MJ42" s="24">
        <f>+$DJ42*LQ42+LQ42</f>
        <v>23.057496436635709</v>
      </c>
      <c r="MK42" s="24">
        <f>+$DJ42*LR42+LR42</f>
        <v>23.057496436635709</v>
      </c>
      <c r="ML42" s="24">
        <f>+$DJ42*LS42+LS42</f>
        <v>23.057496436635709</v>
      </c>
      <c r="MM42" s="24">
        <f>+$DJ42*LT42+LT42</f>
        <v>23.057496436635709</v>
      </c>
      <c r="MN42" s="24">
        <f>+$DJ42*LU42+LU42</f>
        <v>23.057496436635709</v>
      </c>
      <c r="MO42" s="24">
        <f>+$DJ42*LV42+LV42</f>
        <v>23.057496436635709</v>
      </c>
      <c r="MP42" s="24">
        <f>+$DJ42*LW42+LW42</f>
        <v>23.057496436635709</v>
      </c>
    </row>
    <row r="43" spans="1:354" s="2" customFormat="1" x14ac:dyDescent="0.2">
      <c r="A43" t="s">
        <v>57</v>
      </c>
      <c r="B43" s="40"/>
      <c r="C43" s="48"/>
      <c r="D43" s="48"/>
      <c r="E43" s="8"/>
      <c r="F43" s="8"/>
      <c r="G43" s="8"/>
      <c r="H43" s="8"/>
      <c r="I43" s="8"/>
      <c r="J43" s="24"/>
      <c r="K43" s="8"/>
      <c r="L43" s="24"/>
      <c r="M43" s="24"/>
      <c r="N43" s="24"/>
      <c r="O43" s="24"/>
      <c r="P43" s="24"/>
      <c r="Q43" t="s">
        <v>57</v>
      </c>
      <c r="R43" s="24"/>
      <c r="S43" s="24">
        <f>SUM(BM43:BX43)</f>
        <v>131</v>
      </c>
      <c r="T43" s="15">
        <f>+S43/$S$35</f>
        <v>3.1526002936009432E-3</v>
      </c>
      <c r="U43" s="24">
        <f>SUM(BY43:CJ43)</f>
        <v>131</v>
      </c>
      <c r="V43" s="15">
        <f t="shared" si="60"/>
        <v>3.1551827248206183E-3</v>
      </c>
      <c r="W43" s="48">
        <f>SUM(CR43:DC43)</f>
        <v>131</v>
      </c>
      <c r="X43" s="127">
        <f>+W43/W$35</f>
        <v>3.1551827248206183E-3</v>
      </c>
      <c r="Y43" s="24">
        <f>+DH43</f>
        <v>134.27500000000001</v>
      </c>
      <c r="Z43" s="15">
        <f>+Y43/Y$35</f>
        <v>3.1551827248206183E-3</v>
      </c>
      <c r="AA43" s="24">
        <f>+EA43</f>
        <v>137.63187500000001</v>
      </c>
      <c r="AB43" s="15">
        <f>+AA43/AA$35</f>
        <v>3.1551827248206188E-3</v>
      </c>
      <c r="AC43" s="24">
        <f>+ET43</f>
        <v>141.072671875</v>
      </c>
      <c r="AD43" s="15">
        <f>+AC43/AC$35</f>
        <v>3.1551827248206179E-3</v>
      </c>
      <c r="AE43" s="24">
        <f>+FM43</f>
        <v>144.59948867187501</v>
      </c>
      <c r="AF43" s="15">
        <f>+AE43/AE$35</f>
        <v>3.1551827248206192E-3</v>
      </c>
      <c r="AG43" s="24">
        <f>+GF43</f>
        <v>148.21447588867187</v>
      </c>
      <c r="AH43" s="15">
        <f>+AG43/AG$35</f>
        <v>3.1551827248206179E-3</v>
      </c>
      <c r="AI43" s="24">
        <f>+GY43</f>
        <v>151.91983778588866</v>
      </c>
      <c r="AJ43" s="15">
        <f>+AI43/AI$35</f>
        <v>3.1551827248206179E-3</v>
      </c>
      <c r="AK43" s="24">
        <f>+HR43</f>
        <v>155.71783373053589</v>
      </c>
      <c r="AL43" s="15">
        <f>+AK43/AK$35</f>
        <v>3.1551827248206188E-3</v>
      </c>
      <c r="AM43" s="24">
        <f>+IK43</f>
        <v>159.61077957379928</v>
      </c>
      <c r="AN43" s="15">
        <f>+AM43/AM$35</f>
        <v>3.1551827248206183E-3</v>
      </c>
      <c r="AO43" s="24">
        <f>+JD43</f>
        <v>163.60104906314427</v>
      </c>
      <c r="AP43" s="15">
        <f>+AO43/AO$35</f>
        <v>3.1551827248206192E-3</v>
      </c>
      <c r="AQ43" s="24">
        <f>+JW43</f>
        <v>167.69107528972287</v>
      </c>
      <c r="AR43" s="15">
        <f>+AQ43/AQ$35</f>
        <v>3.1551827248206183E-3</v>
      </c>
      <c r="AS43" s="24">
        <f>+KP43</f>
        <v>171.88335217196595</v>
      </c>
      <c r="AT43" s="15">
        <f>+AS43/AS$35</f>
        <v>3.1551827248206188E-3</v>
      </c>
      <c r="AU43" s="24">
        <f>+LI43</f>
        <v>176.1804359762651</v>
      </c>
      <c r="AV43" s="15">
        <f>+AU43/AU$35</f>
        <v>3.1551827248206196E-3</v>
      </c>
      <c r="AW43" s="24">
        <f>+MB43</f>
        <v>180.58494687567173</v>
      </c>
      <c r="AX43" s="15">
        <f>+AW43/AW$35</f>
        <v>3.1551827248206196E-3</v>
      </c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t="s">
        <v>57</v>
      </c>
      <c r="BM43" s="25">
        <v>131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4">
        <v>0</v>
      </c>
      <c r="BW43" s="24">
        <v>0</v>
      </c>
      <c r="BX43" s="24">
        <v>0</v>
      </c>
      <c r="BY43" s="106">
        <v>131</v>
      </c>
      <c r="BZ43" s="24">
        <v>0</v>
      </c>
      <c r="CA43" s="24">
        <v>0</v>
      </c>
      <c r="CB43" s="24">
        <v>0</v>
      </c>
      <c r="CC43" s="24">
        <v>0</v>
      </c>
      <c r="CD43" s="24">
        <v>0</v>
      </c>
      <c r="CE43" s="24">
        <v>0</v>
      </c>
      <c r="CF43" s="24">
        <v>0</v>
      </c>
      <c r="CG43" s="24">
        <v>0</v>
      </c>
      <c r="CH43" s="24">
        <v>0</v>
      </c>
      <c r="CI43" s="24">
        <v>0</v>
      </c>
      <c r="CJ43" s="24">
        <v>0</v>
      </c>
      <c r="CK43" s="3"/>
      <c r="CL43" s="3"/>
      <c r="CM43" t="s">
        <v>57</v>
      </c>
      <c r="CN43" s="24"/>
      <c r="CO43" s="24">
        <f t="shared" si="59"/>
        <v>131</v>
      </c>
      <c r="CP43" s="15">
        <f>+CO43/CO$35</f>
        <v>3.1551827248206183E-3</v>
      </c>
      <c r="CR43" s="106">
        <v>131</v>
      </c>
      <c r="CS43" s="24">
        <v>0</v>
      </c>
      <c r="CT43" s="24">
        <v>0</v>
      </c>
      <c r="CU43" s="24">
        <v>0</v>
      </c>
      <c r="CV43" s="24">
        <v>0</v>
      </c>
      <c r="CW43" s="24">
        <v>0</v>
      </c>
      <c r="CX43" s="24">
        <v>0</v>
      </c>
      <c r="CY43" s="24">
        <v>0</v>
      </c>
      <c r="CZ43" s="24">
        <v>0</v>
      </c>
      <c r="DA43" s="24">
        <v>0</v>
      </c>
      <c r="DB43" s="24">
        <v>0</v>
      </c>
      <c r="DC43" s="24">
        <v>0</v>
      </c>
      <c r="DF43" t="s">
        <v>57</v>
      </c>
      <c r="DG43" s="24"/>
      <c r="DH43" s="24">
        <f>SUM(DK43:DV43)</f>
        <v>134.27500000000001</v>
      </c>
      <c r="DI43" s="15">
        <f>+DH43/DH$35</f>
        <v>3.1551827248206183E-3</v>
      </c>
      <c r="DJ43" s="134">
        <v>2.5000000000000001E-2</v>
      </c>
      <c r="DK43" s="25">
        <f>+$DJ43*CR43+CR43</f>
        <v>134.27500000000001</v>
      </c>
      <c r="DL43" s="24">
        <f>+$DJ43*CS43+CS43</f>
        <v>0</v>
      </c>
      <c r="DM43" s="24">
        <f>+$DJ43*CT43+CT43</f>
        <v>0</v>
      </c>
      <c r="DN43" s="24">
        <f>+$DJ43*CU43+CU43</f>
        <v>0</v>
      </c>
      <c r="DO43" s="24">
        <f>+$DJ43*CV43+CV43</f>
        <v>0</v>
      </c>
      <c r="DP43" s="24">
        <f>+$DJ43*CW43+CW43</f>
        <v>0</v>
      </c>
      <c r="DQ43" s="24">
        <f>+$DJ43*CX43+CX43</f>
        <v>0</v>
      </c>
      <c r="DR43" s="24">
        <f>+$DJ43*CY43+CY43</f>
        <v>0</v>
      </c>
      <c r="DS43" s="24">
        <f>+$DJ43*CZ43+CZ43</f>
        <v>0</v>
      </c>
      <c r="DT43" s="24">
        <f>+$DJ43*DA43+DA43</f>
        <v>0</v>
      </c>
      <c r="DU43" s="24">
        <f>+$DJ43*DB43+DB43</f>
        <v>0</v>
      </c>
      <c r="DV43" s="24">
        <f>+$DJ43*DC43+DC43</f>
        <v>0</v>
      </c>
      <c r="DY43" t="s">
        <v>57</v>
      </c>
      <c r="DZ43" s="24"/>
      <c r="EA43" s="24">
        <f>SUM(ED43:EO43)</f>
        <v>137.63187500000001</v>
      </c>
      <c r="EB43" s="15">
        <f>+EA43/EA$35</f>
        <v>3.1551827248206188E-3</v>
      </c>
      <c r="ED43" s="25">
        <f>+$DJ43*DK43+DK43</f>
        <v>137.63187500000001</v>
      </c>
      <c r="EE43" s="24">
        <f>+$DJ43*DL43+DL43</f>
        <v>0</v>
      </c>
      <c r="EF43" s="24">
        <f>+$DJ43*DM43+DM43</f>
        <v>0</v>
      </c>
      <c r="EG43" s="24">
        <f>+$DJ43*DN43+DN43</f>
        <v>0</v>
      </c>
      <c r="EH43" s="24">
        <f>+$DJ43*DO43+DO43</f>
        <v>0</v>
      </c>
      <c r="EI43" s="24">
        <f>+$DJ43*DP43+DP43</f>
        <v>0</v>
      </c>
      <c r="EJ43" s="24">
        <f>+$DJ43*DQ43+DQ43</f>
        <v>0</v>
      </c>
      <c r="EK43" s="24">
        <f>+$DJ43*DR43+DR43</f>
        <v>0</v>
      </c>
      <c r="EL43" s="24">
        <f>+$DJ43*DS43+DS43</f>
        <v>0</v>
      </c>
      <c r="EM43" s="24">
        <f>+$DJ43*DT43+DT43</f>
        <v>0</v>
      </c>
      <c r="EN43" s="24">
        <f>+$DJ43*DU43+DU43</f>
        <v>0</v>
      </c>
      <c r="EO43" s="24">
        <f>+$DJ43*DV43+DV43</f>
        <v>0</v>
      </c>
      <c r="EP43"/>
      <c r="EQ43" s="24"/>
      <c r="ER43" t="s">
        <v>57</v>
      </c>
      <c r="ES43" s="24"/>
      <c r="ET43" s="24">
        <f>SUM(EW43:FH43)</f>
        <v>141.072671875</v>
      </c>
      <c r="EU43" s="15">
        <f>+ET43/ET$35</f>
        <v>3.1551827248206179E-3</v>
      </c>
      <c r="EW43" s="25">
        <f>+$DJ43*ED43+ED43</f>
        <v>141.072671875</v>
      </c>
      <c r="EX43" s="24">
        <f>+$DJ43*EE43+EE43</f>
        <v>0</v>
      </c>
      <c r="EY43" s="24">
        <f>+$DJ43*EF43+EF43</f>
        <v>0</v>
      </c>
      <c r="EZ43" s="24">
        <f>+$DJ43*EG43+EG43</f>
        <v>0</v>
      </c>
      <c r="FA43" s="24">
        <f>+$DJ43*EH43+EH43</f>
        <v>0</v>
      </c>
      <c r="FB43" s="24">
        <f>+$DJ43*EI43+EI43</f>
        <v>0</v>
      </c>
      <c r="FC43" s="24">
        <f>+$DJ43*EJ43+EJ43</f>
        <v>0</v>
      </c>
      <c r="FD43" s="24">
        <f>+$DJ43*EK43+EK43</f>
        <v>0</v>
      </c>
      <c r="FE43" s="24">
        <f>+$DJ43*EL43+EL43</f>
        <v>0</v>
      </c>
      <c r="FF43" s="24">
        <f>+$DJ43*EM43+EM43</f>
        <v>0</v>
      </c>
      <c r="FG43" s="24">
        <f>+$DJ43*EN43+EN43</f>
        <v>0</v>
      </c>
      <c r="FH43" s="24">
        <f>+$DJ43*EO43+EO43</f>
        <v>0</v>
      </c>
      <c r="FK43" t="s">
        <v>57</v>
      </c>
      <c r="FL43" s="24"/>
      <c r="FM43" s="24">
        <f>SUM(FP43:GA43)</f>
        <v>144.59948867187501</v>
      </c>
      <c r="FN43" s="15">
        <f>+FM43/FM$35</f>
        <v>3.1551827248206192E-3</v>
      </c>
      <c r="FP43" s="25">
        <f>+$DJ43*EW43+EW43</f>
        <v>144.59948867187501</v>
      </c>
      <c r="FQ43" s="24">
        <f>+$DJ43*EX43+EX43</f>
        <v>0</v>
      </c>
      <c r="FR43" s="24">
        <f>+$DJ43*EY43+EY43</f>
        <v>0</v>
      </c>
      <c r="FS43" s="24">
        <f>+$DJ43*EZ43+EZ43</f>
        <v>0</v>
      </c>
      <c r="FT43" s="24">
        <f>+$DJ43*FA43+FA43</f>
        <v>0</v>
      </c>
      <c r="FU43" s="24">
        <f>+$DJ43*FB43+FB43</f>
        <v>0</v>
      </c>
      <c r="FV43" s="24">
        <f>+$DJ43*FC43+FC43</f>
        <v>0</v>
      </c>
      <c r="FW43" s="24">
        <f>+$DJ43*FD43+FD43</f>
        <v>0</v>
      </c>
      <c r="FX43" s="24">
        <f>+$DJ43*FE43+FE43</f>
        <v>0</v>
      </c>
      <c r="FY43" s="24">
        <f>+$DJ43*FF43+FF43</f>
        <v>0</v>
      </c>
      <c r="FZ43" s="24">
        <f>+$DJ43*FG43+FG43</f>
        <v>0</v>
      </c>
      <c r="GA43" s="24">
        <f>+$DJ43*FH43+FH43</f>
        <v>0</v>
      </c>
      <c r="GD43" t="s">
        <v>57</v>
      </c>
      <c r="GE43" s="24"/>
      <c r="GF43" s="24">
        <f>SUM(GI43:GT43)</f>
        <v>148.21447588867187</v>
      </c>
      <c r="GG43" s="15">
        <f>+GF43/GF$35</f>
        <v>3.1551827248206179E-3</v>
      </c>
      <c r="GI43" s="25">
        <f>+$DJ43*FP43+FP43</f>
        <v>148.21447588867187</v>
      </c>
      <c r="GJ43" s="24">
        <f>+$DJ43*FQ43+FQ43</f>
        <v>0</v>
      </c>
      <c r="GK43" s="24">
        <f>+$DJ43*FR43+FR43</f>
        <v>0</v>
      </c>
      <c r="GL43" s="24">
        <f>+$DJ43*FS43+FS43</f>
        <v>0</v>
      </c>
      <c r="GM43" s="24">
        <f>+$DJ43*FT43+FT43</f>
        <v>0</v>
      </c>
      <c r="GN43" s="24">
        <f>+$DJ43*FU43+FU43</f>
        <v>0</v>
      </c>
      <c r="GO43" s="24">
        <f>+$DJ43*FV43+FV43</f>
        <v>0</v>
      </c>
      <c r="GP43" s="24">
        <f>+$DJ43*FW43+FW43</f>
        <v>0</v>
      </c>
      <c r="GQ43" s="24">
        <f>+$DJ43*FX43+FX43</f>
        <v>0</v>
      </c>
      <c r="GR43" s="24">
        <f>+$DJ43*FY43+FY43</f>
        <v>0</v>
      </c>
      <c r="GS43" s="24">
        <f>+$DJ43*FZ43+FZ43</f>
        <v>0</v>
      </c>
      <c r="GT43" s="24">
        <f>+$DJ43*GA43+GA43</f>
        <v>0</v>
      </c>
      <c r="GU43"/>
      <c r="GV43" s="24"/>
      <c r="GW43" t="s">
        <v>57</v>
      </c>
      <c r="GX43" s="24"/>
      <c r="GY43" s="24">
        <f>SUM(HB43:HM43)</f>
        <v>151.91983778588866</v>
      </c>
      <c r="GZ43" s="15">
        <f>+GY43/GY$35</f>
        <v>3.1551827248206179E-3</v>
      </c>
      <c r="HB43" s="25">
        <f>+$DJ43*GI43+GI43</f>
        <v>151.91983778588866</v>
      </c>
      <c r="HC43" s="24">
        <f>+$DJ43*GJ43+GJ43</f>
        <v>0</v>
      </c>
      <c r="HD43" s="24">
        <f>+$DJ43*GK43+GK43</f>
        <v>0</v>
      </c>
      <c r="HE43" s="24">
        <f>+$DJ43*GL43+GL43</f>
        <v>0</v>
      </c>
      <c r="HF43" s="24">
        <f>+$DJ43*GM43+GM43</f>
        <v>0</v>
      </c>
      <c r="HG43" s="24">
        <f>+$DJ43*GN43+GN43</f>
        <v>0</v>
      </c>
      <c r="HH43" s="24">
        <f>+$DJ43*GO43+GO43</f>
        <v>0</v>
      </c>
      <c r="HI43" s="24">
        <f>+$DJ43*GP43+GP43</f>
        <v>0</v>
      </c>
      <c r="HJ43" s="24">
        <f>+$DJ43*GQ43+GQ43</f>
        <v>0</v>
      </c>
      <c r="HK43" s="24">
        <f>+$DJ43*GR43+GR43</f>
        <v>0</v>
      </c>
      <c r="HL43" s="24">
        <f>+$DJ43*GS43+GS43</f>
        <v>0</v>
      </c>
      <c r="HM43" s="24">
        <f>+$DJ43*GT43+GT43</f>
        <v>0</v>
      </c>
      <c r="HP43" t="s">
        <v>57</v>
      </c>
      <c r="HQ43" s="24"/>
      <c r="HR43" s="24">
        <f>SUM(HU43:IF43)</f>
        <v>155.71783373053589</v>
      </c>
      <c r="HS43" s="15">
        <f>+HR43/HR$35</f>
        <v>3.1551827248206188E-3</v>
      </c>
      <c r="HU43" s="25">
        <f>+$DJ43*HB43+HB43</f>
        <v>155.71783373053589</v>
      </c>
      <c r="HV43" s="24">
        <f>+$DJ43*HC43+HC43</f>
        <v>0</v>
      </c>
      <c r="HW43" s="24">
        <f>+$DJ43*HD43+HD43</f>
        <v>0</v>
      </c>
      <c r="HX43" s="24">
        <f>+$DJ43*HE43+HE43</f>
        <v>0</v>
      </c>
      <c r="HY43" s="24">
        <f>+$DJ43*HF43+HF43</f>
        <v>0</v>
      </c>
      <c r="HZ43" s="24">
        <f>+$DJ43*HG43+HG43</f>
        <v>0</v>
      </c>
      <c r="IA43" s="24">
        <f>+$DJ43*HH43+HH43</f>
        <v>0</v>
      </c>
      <c r="IB43" s="24">
        <f>+$DJ43*HI43+HI43</f>
        <v>0</v>
      </c>
      <c r="IC43" s="24">
        <f>+$DJ43*HJ43+HJ43</f>
        <v>0</v>
      </c>
      <c r="ID43" s="24">
        <f>+$DJ43*HK43+HK43</f>
        <v>0</v>
      </c>
      <c r="IE43" s="24">
        <f>+$DJ43*HL43+HL43</f>
        <v>0</v>
      </c>
      <c r="IF43" s="24">
        <f>+$DJ43*HM43+HM43</f>
        <v>0</v>
      </c>
      <c r="II43" t="s">
        <v>57</v>
      </c>
      <c r="IJ43" s="24"/>
      <c r="IK43" s="24">
        <f>SUM(IN43:IY43)</f>
        <v>159.61077957379928</v>
      </c>
      <c r="IL43" s="15">
        <f>+IK43/IK$35</f>
        <v>3.1551827248206183E-3</v>
      </c>
      <c r="IN43" s="25">
        <f>+$DJ43*HU43+HU43</f>
        <v>159.61077957379928</v>
      </c>
      <c r="IO43" s="24">
        <f>+$DJ43*HV43+HV43</f>
        <v>0</v>
      </c>
      <c r="IP43" s="24">
        <f>+$DJ43*HW43+HW43</f>
        <v>0</v>
      </c>
      <c r="IQ43" s="24">
        <f>+$DJ43*HX43+HX43</f>
        <v>0</v>
      </c>
      <c r="IR43" s="24">
        <f>+$DJ43*HY43+HY43</f>
        <v>0</v>
      </c>
      <c r="IS43" s="24">
        <f>+$DJ43*HZ43+HZ43</f>
        <v>0</v>
      </c>
      <c r="IT43" s="24">
        <f>+$DJ43*IA43+IA43</f>
        <v>0</v>
      </c>
      <c r="IU43" s="24">
        <f>+$DJ43*IB43+IB43</f>
        <v>0</v>
      </c>
      <c r="IV43" s="24">
        <f>+$DJ43*IC43+IC43</f>
        <v>0</v>
      </c>
      <c r="IW43" s="24">
        <f>+$DJ43*ID43+ID43</f>
        <v>0</v>
      </c>
      <c r="IX43" s="24">
        <f>+$DJ43*IE43+IE43</f>
        <v>0</v>
      </c>
      <c r="IY43" s="24">
        <f>+$DJ43*IF43+IF43</f>
        <v>0</v>
      </c>
      <c r="IZ43"/>
      <c r="JA43" s="24"/>
      <c r="JB43" t="s">
        <v>57</v>
      </c>
      <c r="JC43" s="24"/>
      <c r="JD43" s="24">
        <f>SUM(JG43:JR43)</f>
        <v>163.60104906314427</v>
      </c>
      <c r="JE43" s="15">
        <f>+JD43/JD$35</f>
        <v>3.1551827248206192E-3</v>
      </c>
      <c r="JG43" s="25">
        <f>+$DJ43*IN43+IN43</f>
        <v>163.60104906314427</v>
      </c>
      <c r="JH43" s="24">
        <f>+$DJ43*IO43+IO43</f>
        <v>0</v>
      </c>
      <c r="JI43" s="24">
        <f>+$DJ43*IP43+IP43</f>
        <v>0</v>
      </c>
      <c r="JJ43" s="24">
        <f>+$DJ43*IQ43+IQ43</f>
        <v>0</v>
      </c>
      <c r="JK43" s="24">
        <f>+$DJ43*IR43+IR43</f>
        <v>0</v>
      </c>
      <c r="JL43" s="24">
        <f>+$DJ43*IS43+IS43</f>
        <v>0</v>
      </c>
      <c r="JM43" s="24">
        <f>+$DJ43*IT43+IT43</f>
        <v>0</v>
      </c>
      <c r="JN43" s="24">
        <f>+$DJ43*IU43+IU43</f>
        <v>0</v>
      </c>
      <c r="JO43" s="24">
        <f>+$DJ43*IV43+IV43</f>
        <v>0</v>
      </c>
      <c r="JP43" s="24">
        <f>+$DJ43*IW43+IW43</f>
        <v>0</v>
      </c>
      <c r="JQ43" s="24">
        <f>+$DJ43*IX43+IX43</f>
        <v>0</v>
      </c>
      <c r="JR43" s="24">
        <f>+$DJ43*IY43+IY43</f>
        <v>0</v>
      </c>
      <c r="JU43" t="s">
        <v>57</v>
      </c>
      <c r="JV43" s="24"/>
      <c r="JW43" s="24">
        <f>SUM(JZ43:KK43)</f>
        <v>167.69107528972287</v>
      </c>
      <c r="JX43" s="15">
        <f>+JW43/JW$35</f>
        <v>3.1551827248206183E-3</v>
      </c>
      <c r="JZ43" s="25">
        <f>+$DJ43*JG43+JG43</f>
        <v>167.69107528972287</v>
      </c>
      <c r="KA43" s="24">
        <f>+$DJ43*JH43+JH43</f>
        <v>0</v>
      </c>
      <c r="KB43" s="24">
        <f>+$DJ43*JI43+JI43</f>
        <v>0</v>
      </c>
      <c r="KC43" s="24">
        <f>+$DJ43*JJ43+JJ43</f>
        <v>0</v>
      </c>
      <c r="KD43" s="24">
        <f>+$DJ43*JK43+JK43</f>
        <v>0</v>
      </c>
      <c r="KE43" s="24">
        <f>+$DJ43*JL43+JL43</f>
        <v>0</v>
      </c>
      <c r="KF43" s="24">
        <f>+$DJ43*JM43+JM43</f>
        <v>0</v>
      </c>
      <c r="KG43" s="24">
        <f>+$DJ43*JN43+JN43</f>
        <v>0</v>
      </c>
      <c r="KH43" s="24">
        <f>+$DJ43*JO43+JO43</f>
        <v>0</v>
      </c>
      <c r="KI43" s="24">
        <f>+$DJ43*JP43+JP43</f>
        <v>0</v>
      </c>
      <c r="KJ43" s="24">
        <f>+$DJ43*JQ43+JQ43</f>
        <v>0</v>
      </c>
      <c r="KK43" s="24">
        <f>+$DJ43*JR43+JR43</f>
        <v>0</v>
      </c>
      <c r="KN43" t="s">
        <v>57</v>
      </c>
      <c r="KO43" s="24"/>
      <c r="KP43" s="24">
        <f>SUM(KS43:LD43)</f>
        <v>171.88335217196595</v>
      </c>
      <c r="KQ43" s="15">
        <f>+KP43/KP$35</f>
        <v>3.1551827248206188E-3</v>
      </c>
      <c r="KS43" s="25">
        <f>+$DJ43*JZ43+JZ43</f>
        <v>171.88335217196595</v>
      </c>
      <c r="KT43" s="24">
        <f>+$DJ43*KA43+KA43</f>
        <v>0</v>
      </c>
      <c r="KU43" s="24">
        <f>+$DJ43*KB43+KB43</f>
        <v>0</v>
      </c>
      <c r="KV43" s="24">
        <f>+$DJ43*KC43+KC43</f>
        <v>0</v>
      </c>
      <c r="KW43" s="24">
        <f>+$DJ43*KD43+KD43</f>
        <v>0</v>
      </c>
      <c r="KX43" s="24">
        <f>+$DJ43*KE43+KE43</f>
        <v>0</v>
      </c>
      <c r="KY43" s="24">
        <f>+$DJ43*KF43+KF43</f>
        <v>0</v>
      </c>
      <c r="KZ43" s="24">
        <f>+$DJ43*KG43+KG43</f>
        <v>0</v>
      </c>
      <c r="LA43" s="24">
        <f>+$DJ43*KH43+KH43</f>
        <v>0</v>
      </c>
      <c r="LB43" s="24">
        <f>+$DJ43*KI43+KI43</f>
        <v>0</v>
      </c>
      <c r="LC43" s="24">
        <f>+$DJ43*KJ43+KJ43</f>
        <v>0</v>
      </c>
      <c r="LD43" s="24">
        <f>+$DJ43*KK43+KK43</f>
        <v>0</v>
      </c>
      <c r="LE43"/>
      <c r="LF43" s="24"/>
      <c r="LG43" t="s">
        <v>57</v>
      </c>
      <c r="LH43" s="24"/>
      <c r="LI43" s="24">
        <f>SUM(LL43:LW43)</f>
        <v>176.1804359762651</v>
      </c>
      <c r="LJ43" s="15">
        <f>+LI43/LI$35</f>
        <v>3.1551827248206196E-3</v>
      </c>
      <c r="LL43" s="25">
        <f>+$DJ43*KS43+KS43</f>
        <v>176.1804359762651</v>
      </c>
      <c r="LM43" s="24">
        <f>+$DJ43*KT43+KT43</f>
        <v>0</v>
      </c>
      <c r="LN43" s="24">
        <f>+$DJ43*KU43+KU43</f>
        <v>0</v>
      </c>
      <c r="LO43" s="24">
        <f>+$DJ43*KV43+KV43</f>
        <v>0</v>
      </c>
      <c r="LP43" s="24">
        <f>+$DJ43*KW43+KW43</f>
        <v>0</v>
      </c>
      <c r="LQ43" s="24">
        <f>+$DJ43*KX43+KX43</f>
        <v>0</v>
      </c>
      <c r="LR43" s="24">
        <f>+$DJ43*KY43+KY43</f>
        <v>0</v>
      </c>
      <c r="LS43" s="24">
        <f>+$DJ43*KZ43+KZ43</f>
        <v>0</v>
      </c>
      <c r="LT43" s="24">
        <f>+$DJ43*LA43+LA43</f>
        <v>0</v>
      </c>
      <c r="LU43" s="24">
        <f>+$DJ43*LB43+LB43</f>
        <v>0</v>
      </c>
      <c r="LV43" s="24">
        <f>+$DJ43*LC43+LC43</f>
        <v>0</v>
      </c>
      <c r="LW43" s="24">
        <f>+$DJ43*LD43+LD43</f>
        <v>0</v>
      </c>
      <c r="LZ43" t="s">
        <v>57</v>
      </c>
      <c r="MA43" s="24"/>
      <c r="MB43" s="24">
        <f>SUM(ME43:MP43)</f>
        <v>180.58494687567173</v>
      </c>
      <c r="MC43" s="15">
        <f>+MB43/MB$35</f>
        <v>3.1551827248206196E-3</v>
      </c>
      <c r="ME43" s="25">
        <f>+$DJ43*LL43+LL43</f>
        <v>180.58494687567173</v>
      </c>
      <c r="MF43" s="24">
        <f>+$DJ43*LM43+LM43</f>
        <v>0</v>
      </c>
      <c r="MG43" s="24">
        <f>+$DJ43*LN43+LN43</f>
        <v>0</v>
      </c>
      <c r="MH43" s="24">
        <f>+$DJ43*LO43+LO43</f>
        <v>0</v>
      </c>
      <c r="MI43" s="24">
        <f>+$DJ43*LP43+LP43</f>
        <v>0</v>
      </c>
      <c r="MJ43" s="24">
        <f>+$DJ43*LQ43+LQ43</f>
        <v>0</v>
      </c>
      <c r="MK43" s="24">
        <f>+$DJ43*LR43+LR43</f>
        <v>0</v>
      </c>
      <c r="ML43" s="24">
        <f>+$DJ43*LS43+LS43</f>
        <v>0</v>
      </c>
      <c r="MM43" s="24">
        <f>+$DJ43*LT43+LT43</f>
        <v>0</v>
      </c>
      <c r="MN43" s="24">
        <f>+$DJ43*LU43+LU43</f>
        <v>0</v>
      </c>
      <c r="MO43" s="24">
        <f>+$DJ43*LV43+LV43</f>
        <v>0</v>
      </c>
      <c r="MP43" s="24">
        <f>+$DJ43*LW43+LW43</f>
        <v>0</v>
      </c>
    </row>
    <row r="44" spans="1:354" s="2" customFormat="1" x14ac:dyDescent="0.2">
      <c r="A44" t="s">
        <v>58</v>
      </c>
      <c r="B44" s="40"/>
      <c r="C44" s="48"/>
      <c r="D44" s="48"/>
      <c r="E44" s="8"/>
      <c r="F44" s="8"/>
      <c r="G44" s="8"/>
      <c r="H44" s="8"/>
      <c r="I44" s="8"/>
      <c r="J44" s="24"/>
      <c r="K44" s="8"/>
      <c r="L44" s="24"/>
      <c r="M44" s="24"/>
      <c r="N44" s="24"/>
      <c r="O44" s="24"/>
      <c r="P44" s="24"/>
      <c r="Q44" t="s">
        <v>58</v>
      </c>
      <c r="R44" s="24"/>
      <c r="S44" s="30">
        <f>SUM(BM44:BX44)</f>
        <v>666</v>
      </c>
      <c r="T44" s="17">
        <f>+S44/$S$35</f>
        <v>1.6027723630062812E-2</v>
      </c>
      <c r="U44" s="30">
        <f>SUM(BY44:CJ44)</f>
        <v>625</v>
      </c>
      <c r="V44" s="17">
        <f>+U44/U$35</f>
        <v>1.5053352694754859E-2</v>
      </c>
      <c r="W44" s="30">
        <f>SUM(CR44:DC44)</f>
        <v>625</v>
      </c>
      <c r="X44" s="17">
        <f>+W44/W$35</f>
        <v>1.5053352694754859E-2</v>
      </c>
      <c r="Y44" s="30">
        <f>+DH44</f>
        <v>640.62499999999989</v>
      </c>
      <c r="Z44" s="17">
        <f>+Y44/Y$35</f>
        <v>1.5053352694754855E-2</v>
      </c>
      <c r="AA44" s="30">
        <f>+EA44</f>
        <v>656.640625</v>
      </c>
      <c r="AB44" s="17">
        <f>+AA44/AA$35</f>
        <v>1.505335269475486E-2</v>
      </c>
      <c r="AC44" s="30">
        <f>+ET44</f>
        <v>673.05664062500011</v>
      </c>
      <c r="AD44" s="17">
        <f>+AC44/AC$35</f>
        <v>1.5053352694754859E-2</v>
      </c>
      <c r="AE44" s="30">
        <f>+FM44</f>
        <v>689.883056640625</v>
      </c>
      <c r="AF44" s="17">
        <f>+AE44/AE$35</f>
        <v>1.505335269475486E-2</v>
      </c>
      <c r="AG44" s="30">
        <f>+GF44</f>
        <v>707.1301330566406</v>
      </c>
      <c r="AH44" s="17">
        <f>+AG44/AG$35</f>
        <v>1.5053352694754857E-2</v>
      </c>
      <c r="AI44" s="30">
        <f>+GY44</f>
        <v>724.80838638305659</v>
      </c>
      <c r="AJ44" s="17">
        <f>+AI44/AI$35</f>
        <v>1.5053352694754855E-2</v>
      </c>
      <c r="AK44" s="30">
        <f>+HR44</f>
        <v>742.9285960426331</v>
      </c>
      <c r="AL44" s="17">
        <f>+AK44/AK$35</f>
        <v>1.5053352694754862E-2</v>
      </c>
      <c r="AM44" s="30">
        <f>+IK44</f>
        <v>761.50181094369884</v>
      </c>
      <c r="AN44" s="17">
        <f>+AM44/AM$35</f>
        <v>1.5053352694754859E-2</v>
      </c>
      <c r="AO44" s="30">
        <f>+JD44</f>
        <v>780.53935621729147</v>
      </c>
      <c r="AP44" s="17">
        <f>+AO44/AO$35</f>
        <v>1.5053352694754864E-2</v>
      </c>
      <c r="AQ44" s="30">
        <f>+JW44</f>
        <v>800.05284012272375</v>
      </c>
      <c r="AR44" s="17">
        <f>+AQ44/AQ$35</f>
        <v>1.505335269475486E-2</v>
      </c>
      <c r="AS44" s="30">
        <f>+KP44</f>
        <v>820.05416112579167</v>
      </c>
      <c r="AT44" s="17">
        <f>+AS44/AS$35</f>
        <v>1.5053352694754859E-2</v>
      </c>
      <c r="AU44" s="30">
        <f>+LI44</f>
        <v>840.55551515393654</v>
      </c>
      <c r="AV44" s="17">
        <f>+AU44/AU$35</f>
        <v>1.5053352694754865E-2</v>
      </c>
      <c r="AW44" s="30">
        <f>+MB44</f>
        <v>861.56940303278498</v>
      </c>
      <c r="AX44" s="17">
        <f>+AW44/AW$35</f>
        <v>1.5053352694754865E-2</v>
      </c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t="s">
        <v>58</v>
      </c>
      <c r="BM44" s="28">
        <v>11</v>
      </c>
      <c r="BN44" s="31">
        <v>11</v>
      </c>
      <c r="BO44" s="31">
        <v>11</v>
      </c>
      <c r="BP44" s="31">
        <v>60</v>
      </c>
      <c r="BQ44" s="31">
        <v>150</v>
      </c>
      <c r="BR44" s="31">
        <v>120</v>
      </c>
      <c r="BS44" s="31">
        <v>60</v>
      </c>
      <c r="BT44" s="31">
        <v>150</v>
      </c>
      <c r="BU44" s="31">
        <v>60</v>
      </c>
      <c r="BV44" s="31">
        <v>11</v>
      </c>
      <c r="BW44" s="31">
        <v>11</v>
      </c>
      <c r="BX44" s="31">
        <v>11</v>
      </c>
      <c r="BY44" s="28">
        <v>50</v>
      </c>
      <c r="BZ44" s="31">
        <v>0</v>
      </c>
      <c r="CA44" s="31">
        <v>0</v>
      </c>
      <c r="CB44" s="31">
        <v>11</v>
      </c>
      <c r="CC44" s="31">
        <v>160</v>
      </c>
      <c r="CD44" s="31">
        <v>99</v>
      </c>
      <c r="CE44" s="31">
        <v>60</v>
      </c>
      <c r="CF44" s="31">
        <v>130</v>
      </c>
      <c r="CG44" s="31">
        <v>60</v>
      </c>
      <c r="CH44" s="31">
        <v>11</v>
      </c>
      <c r="CI44" s="31">
        <v>22</v>
      </c>
      <c r="CJ44" s="31">
        <v>22</v>
      </c>
      <c r="CK44" s="3"/>
      <c r="CL44" s="3"/>
      <c r="CM44" t="s">
        <v>58</v>
      </c>
      <c r="CN44" s="24"/>
      <c r="CO44" s="31">
        <f t="shared" si="59"/>
        <v>625</v>
      </c>
      <c r="CP44" s="17">
        <f>+CO44/CO$35</f>
        <v>1.5053352694754859E-2</v>
      </c>
      <c r="CR44" s="28">
        <v>50</v>
      </c>
      <c r="CS44" s="31">
        <v>0</v>
      </c>
      <c r="CT44" s="31">
        <v>0</v>
      </c>
      <c r="CU44" s="31">
        <v>11</v>
      </c>
      <c r="CV44" s="31">
        <v>160</v>
      </c>
      <c r="CW44" s="31">
        <v>99</v>
      </c>
      <c r="CX44" s="31">
        <v>60</v>
      </c>
      <c r="CY44" s="31">
        <v>130</v>
      </c>
      <c r="CZ44" s="31">
        <v>60</v>
      </c>
      <c r="DA44" s="31">
        <v>11</v>
      </c>
      <c r="DB44" s="31">
        <v>22</v>
      </c>
      <c r="DC44" s="31">
        <v>22</v>
      </c>
      <c r="DF44" t="s">
        <v>58</v>
      </c>
      <c r="DG44" s="24"/>
      <c r="DH44" s="31">
        <f>SUM(DK44:DV44)</f>
        <v>640.62499999999989</v>
      </c>
      <c r="DI44" s="17">
        <f>+DH44/DH$35</f>
        <v>1.5053352694754855E-2</v>
      </c>
      <c r="DJ44" s="134">
        <v>2.5000000000000001E-2</v>
      </c>
      <c r="DK44" s="28">
        <f>+$DJ44*CR44+CR44</f>
        <v>51.25</v>
      </c>
      <c r="DL44" s="31">
        <f>+$DJ44*CS44+CS44</f>
        <v>0</v>
      </c>
      <c r="DM44" s="31">
        <f>+$DJ44*CT44+CT44</f>
        <v>0</v>
      </c>
      <c r="DN44" s="31">
        <f>+$DJ44*CU44+CU44</f>
        <v>11.275</v>
      </c>
      <c r="DO44" s="31">
        <f>+$DJ44*CV44+CV44</f>
        <v>164</v>
      </c>
      <c r="DP44" s="31">
        <f>+$DJ44*CW44+CW44</f>
        <v>101.47499999999999</v>
      </c>
      <c r="DQ44" s="31">
        <f>+$DJ44*CX44+CX44</f>
        <v>61.5</v>
      </c>
      <c r="DR44" s="31">
        <f>+$DJ44*CY44+CY44</f>
        <v>133.25</v>
      </c>
      <c r="DS44" s="31">
        <f>+$DJ44*CZ44+CZ44</f>
        <v>61.5</v>
      </c>
      <c r="DT44" s="31">
        <f>+$DJ44*DA44+DA44</f>
        <v>11.275</v>
      </c>
      <c r="DU44" s="31">
        <f>+$DJ44*DB44+DB44</f>
        <v>22.55</v>
      </c>
      <c r="DV44" s="31">
        <f>+$DJ44*DC44+DC44</f>
        <v>22.55</v>
      </c>
      <c r="DY44" t="s">
        <v>58</v>
      </c>
      <c r="DZ44" s="24"/>
      <c r="EA44" s="31">
        <f>SUM(ED44:EO44)</f>
        <v>656.640625</v>
      </c>
      <c r="EB44" s="17">
        <f>+EA44/EA$35</f>
        <v>1.505335269475486E-2</v>
      </c>
      <c r="ED44" s="28">
        <f>+$DJ44*DK44+DK44</f>
        <v>52.53125</v>
      </c>
      <c r="EE44" s="31">
        <f>+$DJ44*DL44+DL44</f>
        <v>0</v>
      </c>
      <c r="EF44" s="31">
        <f>+$DJ44*DM44+DM44</f>
        <v>0</v>
      </c>
      <c r="EG44" s="31">
        <f>+$DJ44*DN44+DN44</f>
        <v>11.556875</v>
      </c>
      <c r="EH44" s="31">
        <f>+$DJ44*DO44+DO44</f>
        <v>168.1</v>
      </c>
      <c r="EI44" s="31">
        <f>+$DJ44*DP44+DP44</f>
        <v>104.01187499999999</v>
      </c>
      <c r="EJ44" s="31">
        <f>+$DJ44*DQ44+DQ44</f>
        <v>63.037500000000001</v>
      </c>
      <c r="EK44" s="31">
        <f>+$DJ44*DR44+DR44</f>
        <v>136.58125000000001</v>
      </c>
      <c r="EL44" s="31">
        <f>+$DJ44*DS44+DS44</f>
        <v>63.037500000000001</v>
      </c>
      <c r="EM44" s="31">
        <f>+$DJ44*DT44+DT44</f>
        <v>11.556875</v>
      </c>
      <c r="EN44" s="31">
        <f>+$DJ44*DU44+DU44</f>
        <v>23.11375</v>
      </c>
      <c r="EO44" s="31">
        <f>+$DJ44*DV44+DV44</f>
        <v>23.11375</v>
      </c>
      <c r="EP44"/>
      <c r="EQ44" s="24"/>
      <c r="ER44" t="s">
        <v>58</v>
      </c>
      <c r="ES44" s="24"/>
      <c r="ET44" s="31">
        <f>SUM(EW44:FH44)</f>
        <v>673.05664062500011</v>
      </c>
      <c r="EU44" s="17">
        <f>+ET44/ET$35</f>
        <v>1.5053352694754859E-2</v>
      </c>
      <c r="EW44" s="28">
        <f>+$DJ44*ED44+ED44</f>
        <v>53.844531250000003</v>
      </c>
      <c r="EX44" s="31">
        <f>+$DJ44*EE44+EE44</f>
        <v>0</v>
      </c>
      <c r="EY44" s="31">
        <f>+$DJ44*EF44+EF44</f>
        <v>0</v>
      </c>
      <c r="EZ44" s="31">
        <f>+$DJ44*EG44+EG44</f>
        <v>11.845796875</v>
      </c>
      <c r="FA44" s="31">
        <f>+$DJ44*EH44+EH44</f>
        <v>172.30249999999998</v>
      </c>
      <c r="FB44" s="31">
        <f>+$DJ44*EI44+EI44</f>
        <v>106.61217187499999</v>
      </c>
      <c r="FC44" s="31">
        <f>+$DJ44*EJ44+EJ44</f>
        <v>64.613437500000003</v>
      </c>
      <c r="FD44" s="31">
        <f>+$DJ44*EK44+EK44</f>
        <v>139.99578125000002</v>
      </c>
      <c r="FE44" s="31">
        <f>+$DJ44*EL44+EL44</f>
        <v>64.613437500000003</v>
      </c>
      <c r="FF44" s="31">
        <f>+$DJ44*EM44+EM44</f>
        <v>11.845796875</v>
      </c>
      <c r="FG44" s="31">
        <f>+$DJ44*EN44+EN44</f>
        <v>23.691593749999999</v>
      </c>
      <c r="FH44" s="31">
        <f>+$DJ44*EO44+EO44</f>
        <v>23.691593749999999</v>
      </c>
      <c r="FK44" t="s">
        <v>58</v>
      </c>
      <c r="FL44" s="24"/>
      <c r="FM44" s="31">
        <f>SUM(FP44:GA44)</f>
        <v>689.883056640625</v>
      </c>
      <c r="FN44" s="17">
        <f>+FM44/FM$35</f>
        <v>1.505335269475486E-2</v>
      </c>
      <c r="FP44" s="28">
        <f>+$DJ44*EW44+EW44</f>
        <v>55.190644531250001</v>
      </c>
      <c r="FQ44" s="31">
        <f>+$DJ44*EX44+EX44</f>
        <v>0</v>
      </c>
      <c r="FR44" s="31">
        <f>+$DJ44*EY44+EY44</f>
        <v>0</v>
      </c>
      <c r="FS44" s="31">
        <f>+$DJ44*EZ44+EZ44</f>
        <v>12.141941796874999</v>
      </c>
      <c r="FT44" s="31">
        <f>+$DJ44*FA44+FA44</f>
        <v>176.61006249999997</v>
      </c>
      <c r="FU44" s="31">
        <f>+$DJ44*FB44+FB44</f>
        <v>109.27747617187498</v>
      </c>
      <c r="FV44" s="31">
        <f>+$DJ44*FC44+FC44</f>
        <v>66.22877343750001</v>
      </c>
      <c r="FW44" s="31">
        <f>+$DJ44*FD44+FD44</f>
        <v>143.49567578125001</v>
      </c>
      <c r="FX44" s="31">
        <f>+$DJ44*FE44+FE44</f>
        <v>66.22877343750001</v>
      </c>
      <c r="FY44" s="31">
        <f>+$DJ44*FF44+FF44</f>
        <v>12.141941796874999</v>
      </c>
      <c r="FZ44" s="31">
        <f>+$DJ44*FG44+FG44</f>
        <v>24.283883593749998</v>
      </c>
      <c r="GA44" s="31">
        <f>+$DJ44*FH44+FH44</f>
        <v>24.283883593749998</v>
      </c>
      <c r="GD44" t="s">
        <v>58</v>
      </c>
      <c r="GE44" s="24"/>
      <c r="GF44" s="31">
        <f>SUM(GI44:GT44)</f>
        <v>707.1301330566406</v>
      </c>
      <c r="GG44" s="17">
        <f>+GF44/GF$35</f>
        <v>1.5053352694754857E-2</v>
      </c>
      <c r="GI44" s="28">
        <f>+$DJ44*FP44+FP44</f>
        <v>56.57041064453125</v>
      </c>
      <c r="GJ44" s="31">
        <f>+$DJ44*FQ44+FQ44</f>
        <v>0</v>
      </c>
      <c r="GK44" s="31">
        <f>+$DJ44*FR44+FR44</f>
        <v>0</v>
      </c>
      <c r="GL44" s="31">
        <f>+$DJ44*FS44+FS44</f>
        <v>12.445490341796875</v>
      </c>
      <c r="GM44" s="31">
        <f>+$DJ44*FT44+FT44</f>
        <v>181.02531406249997</v>
      </c>
      <c r="GN44" s="31">
        <f>+$DJ44*FU44+FU44</f>
        <v>112.00941307617185</v>
      </c>
      <c r="GO44" s="31">
        <f>+$DJ44*FV44+FV44</f>
        <v>67.884492773437515</v>
      </c>
      <c r="GP44" s="31">
        <f>+$DJ44*FW44+FW44</f>
        <v>147.08306767578125</v>
      </c>
      <c r="GQ44" s="31">
        <f>+$DJ44*FX44+FX44</f>
        <v>67.884492773437515</v>
      </c>
      <c r="GR44" s="31">
        <f>+$DJ44*FY44+FY44</f>
        <v>12.445490341796875</v>
      </c>
      <c r="GS44" s="31">
        <f>+$DJ44*FZ44+FZ44</f>
        <v>24.890980683593749</v>
      </c>
      <c r="GT44" s="31">
        <f>+$DJ44*GA44+GA44</f>
        <v>24.890980683593749</v>
      </c>
      <c r="GU44"/>
      <c r="GV44" s="24"/>
      <c r="GW44" t="s">
        <v>58</v>
      </c>
      <c r="GX44" s="24"/>
      <c r="GY44" s="31">
        <f>SUM(HB44:HM44)</f>
        <v>724.80838638305659</v>
      </c>
      <c r="GZ44" s="17">
        <f>+GY44/GY$35</f>
        <v>1.5053352694754855E-2</v>
      </c>
      <c r="HB44" s="28">
        <f>+$DJ44*GI44+GI44</f>
        <v>57.984670910644532</v>
      </c>
      <c r="HC44" s="31">
        <f>+$DJ44*GJ44+GJ44</f>
        <v>0</v>
      </c>
      <c r="HD44" s="31">
        <f>+$DJ44*GK44+GK44</f>
        <v>0</v>
      </c>
      <c r="HE44" s="31">
        <f>+$DJ44*GL44+GL44</f>
        <v>12.756627600341798</v>
      </c>
      <c r="HF44" s="31">
        <f>+$DJ44*GM44+GM44</f>
        <v>185.55094691406248</v>
      </c>
      <c r="HG44" s="31">
        <f>+$DJ44*GN44+GN44</f>
        <v>114.80964840307615</v>
      </c>
      <c r="HH44" s="31">
        <f>+$DJ44*GO44+GO44</f>
        <v>69.581605092773458</v>
      </c>
      <c r="HI44" s="31">
        <f>+$DJ44*GP44+GP44</f>
        <v>150.76014436767579</v>
      </c>
      <c r="HJ44" s="31">
        <f>+$DJ44*GQ44+GQ44</f>
        <v>69.581605092773458</v>
      </c>
      <c r="HK44" s="31">
        <f>+$DJ44*GR44+GR44</f>
        <v>12.756627600341798</v>
      </c>
      <c r="HL44" s="31">
        <f>+$DJ44*GS44+GS44</f>
        <v>25.513255200683595</v>
      </c>
      <c r="HM44" s="31">
        <f>+$DJ44*GT44+GT44</f>
        <v>25.513255200683595</v>
      </c>
      <c r="HP44" t="s">
        <v>58</v>
      </c>
      <c r="HQ44" s="24"/>
      <c r="HR44" s="31">
        <f>SUM(HU44:IF44)</f>
        <v>742.9285960426331</v>
      </c>
      <c r="HS44" s="17">
        <f>+HR44/HR$35</f>
        <v>1.5053352694754862E-2</v>
      </c>
      <c r="HU44" s="28">
        <f>+$DJ44*HB44+HB44</f>
        <v>59.434287683410645</v>
      </c>
      <c r="HV44" s="31">
        <f>+$DJ44*HC44+HC44</f>
        <v>0</v>
      </c>
      <c r="HW44" s="31">
        <f>+$DJ44*HD44+HD44</f>
        <v>0</v>
      </c>
      <c r="HX44" s="31">
        <f>+$DJ44*HE44+HE44</f>
        <v>13.075543290350343</v>
      </c>
      <c r="HY44" s="31">
        <f>+$DJ44*HF44+HF44</f>
        <v>190.18972058691404</v>
      </c>
      <c r="HZ44" s="31">
        <f>+$DJ44*HG44+HG44</f>
        <v>117.67988961315305</v>
      </c>
      <c r="IA44" s="31">
        <f>+$DJ44*HH44+HH44</f>
        <v>71.321145220092788</v>
      </c>
      <c r="IB44" s="31">
        <f>+$DJ44*HI44+HI44</f>
        <v>154.52914797686768</v>
      </c>
      <c r="IC44" s="31">
        <f>+$DJ44*HJ44+HJ44</f>
        <v>71.321145220092788</v>
      </c>
      <c r="ID44" s="31">
        <f>+$DJ44*HK44+HK44</f>
        <v>13.075543290350343</v>
      </c>
      <c r="IE44" s="31">
        <f>+$DJ44*HL44+HL44</f>
        <v>26.151086580700685</v>
      </c>
      <c r="IF44" s="31">
        <f>+$DJ44*HM44+HM44</f>
        <v>26.151086580700685</v>
      </c>
      <c r="II44" t="s">
        <v>58</v>
      </c>
      <c r="IJ44" s="24"/>
      <c r="IK44" s="31">
        <f>SUM(IN44:IY44)</f>
        <v>761.50181094369884</v>
      </c>
      <c r="IL44" s="17">
        <f>+IK44/IK$35</f>
        <v>1.5053352694754859E-2</v>
      </c>
      <c r="IN44" s="28">
        <f>+$DJ44*HU44+HU44</f>
        <v>60.920144875495907</v>
      </c>
      <c r="IO44" s="31">
        <f>+$DJ44*HV44+HV44</f>
        <v>0</v>
      </c>
      <c r="IP44" s="31">
        <f>+$DJ44*HW44+HW44</f>
        <v>0</v>
      </c>
      <c r="IQ44" s="31">
        <f>+$DJ44*HX44+HX44</f>
        <v>13.402431872609101</v>
      </c>
      <c r="IR44" s="31">
        <f>+$DJ44*HY44+HY44</f>
        <v>194.94446360158688</v>
      </c>
      <c r="IS44" s="31">
        <f>+$DJ44*HZ44+HZ44</f>
        <v>120.62188685348188</v>
      </c>
      <c r="IT44" s="31">
        <f>+$DJ44*IA44+IA44</f>
        <v>73.104173850595103</v>
      </c>
      <c r="IU44" s="31">
        <f>+$DJ44*IB44+IB44</f>
        <v>158.39237667628936</v>
      </c>
      <c r="IV44" s="31">
        <f>+$DJ44*IC44+IC44</f>
        <v>73.104173850595103</v>
      </c>
      <c r="IW44" s="31">
        <f>+$DJ44*ID44+ID44</f>
        <v>13.402431872609101</v>
      </c>
      <c r="IX44" s="31">
        <f>+$DJ44*IE44+IE44</f>
        <v>26.804863745218203</v>
      </c>
      <c r="IY44" s="31">
        <f>+$DJ44*IF44+IF44</f>
        <v>26.804863745218203</v>
      </c>
      <c r="IZ44"/>
      <c r="JA44" s="24"/>
      <c r="JB44" t="s">
        <v>58</v>
      </c>
      <c r="JC44" s="24"/>
      <c r="JD44" s="31">
        <f>SUM(JG44:JR44)</f>
        <v>780.53935621729147</v>
      </c>
      <c r="JE44" s="17">
        <f>+JD44/JD$35</f>
        <v>1.5053352694754864E-2</v>
      </c>
      <c r="JG44" s="28">
        <f>+$DJ44*IN44+IN44</f>
        <v>62.443148497383305</v>
      </c>
      <c r="JH44" s="31">
        <f>+$DJ44*IO44+IO44</f>
        <v>0</v>
      </c>
      <c r="JI44" s="31">
        <f>+$DJ44*IP44+IP44</f>
        <v>0</v>
      </c>
      <c r="JJ44" s="31">
        <f>+$DJ44*IQ44+IQ44</f>
        <v>13.737492669424329</v>
      </c>
      <c r="JK44" s="31">
        <f>+$DJ44*IR44+IR44</f>
        <v>199.81807519162655</v>
      </c>
      <c r="JL44" s="31">
        <f>+$DJ44*IS44+IS44</f>
        <v>123.63743402481893</v>
      </c>
      <c r="JM44" s="31">
        <f>+$DJ44*IT44+IT44</f>
        <v>74.93177819685998</v>
      </c>
      <c r="JN44" s="31">
        <f>+$DJ44*IU44+IU44</f>
        <v>162.35218609319659</v>
      </c>
      <c r="JO44" s="31">
        <f>+$DJ44*IV44+IV44</f>
        <v>74.93177819685998</v>
      </c>
      <c r="JP44" s="31">
        <f>+$DJ44*IW44+IW44</f>
        <v>13.737492669424329</v>
      </c>
      <c r="JQ44" s="31">
        <f>+$DJ44*IX44+IX44</f>
        <v>27.474985338848658</v>
      </c>
      <c r="JR44" s="31">
        <f>+$DJ44*IY44+IY44</f>
        <v>27.474985338848658</v>
      </c>
      <c r="JU44" t="s">
        <v>58</v>
      </c>
      <c r="JV44" s="24"/>
      <c r="JW44" s="31">
        <f>SUM(JZ44:KK44)</f>
        <v>800.05284012272375</v>
      </c>
      <c r="JX44" s="17">
        <f>+JW44/JW$35</f>
        <v>1.505335269475486E-2</v>
      </c>
      <c r="JZ44" s="28">
        <f>+$DJ44*JG44+JG44</f>
        <v>64.004227209817884</v>
      </c>
      <c r="KA44" s="31">
        <f>+$DJ44*JH44+JH44</f>
        <v>0</v>
      </c>
      <c r="KB44" s="31">
        <f>+$DJ44*JI44+JI44</f>
        <v>0</v>
      </c>
      <c r="KC44" s="31">
        <f>+$DJ44*JJ44+JJ44</f>
        <v>14.080929986159937</v>
      </c>
      <c r="KD44" s="31">
        <f>+$DJ44*JK44+JK44</f>
        <v>204.81352707141721</v>
      </c>
      <c r="KE44" s="31">
        <f>+$DJ44*JL44+JL44</f>
        <v>126.7283698754394</v>
      </c>
      <c r="KF44" s="31">
        <f>+$DJ44*JM44+JM44</f>
        <v>76.805072651781487</v>
      </c>
      <c r="KG44" s="31">
        <f>+$DJ44*JN44+JN44</f>
        <v>166.4109907455265</v>
      </c>
      <c r="KH44" s="31">
        <f>+$DJ44*JO44+JO44</f>
        <v>76.805072651781487</v>
      </c>
      <c r="KI44" s="31">
        <f>+$DJ44*JP44+JP44</f>
        <v>14.080929986159937</v>
      </c>
      <c r="KJ44" s="31">
        <f>+$DJ44*JQ44+JQ44</f>
        <v>28.161859972319874</v>
      </c>
      <c r="KK44" s="31">
        <f>+$DJ44*JR44+JR44</f>
        <v>28.161859972319874</v>
      </c>
      <c r="KN44" t="s">
        <v>58</v>
      </c>
      <c r="KO44" s="24"/>
      <c r="KP44" s="31">
        <f>SUM(KS44:LD44)</f>
        <v>820.05416112579167</v>
      </c>
      <c r="KQ44" s="17">
        <f>+KP44/KP$35</f>
        <v>1.5053352694754859E-2</v>
      </c>
      <c r="KS44" s="28">
        <f>+$DJ44*JZ44+JZ44</f>
        <v>65.604332890063333</v>
      </c>
      <c r="KT44" s="31">
        <f>+$DJ44*KA44+KA44</f>
        <v>0</v>
      </c>
      <c r="KU44" s="31">
        <f>+$DJ44*KB44+KB44</f>
        <v>0</v>
      </c>
      <c r="KV44" s="31">
        <f>+$DJ44*KC44+KC44</f>
        <v>14.432953235813935</v>
      </c>
      <c r="KW44" s="31">
        <f>+$DJ44*KD44+KD44</f>
        <v>209.93386524820264</v>
      </c>
      <c r="KX44" s="31">
        <f>+$DJ44*KE44+KE44</f>
        <v>129.89657912232539</v>
      </c>
      <c r="KY44" s="31">
        <f>+$DJ44*KF44+KF44</f>
        <v>78.725199468076028</v>
      </c>
      <c r="KZ44" s="31">
        <f>+$DJ44*KG44+KG44</f>
        <v>170.57126551416468</v>
      </c>
      <c r="LA44" s="31">
        <f>+$DJ44*KH44+KH44</f>
        <v>78.725199468076028</v>
      </c>
      <c r="LB44" s="31">
        <f>+$DJ44*KI44+KI44</f>
        <v>14.432953235813935</v>
      </c>
      <c r="LC44" s="31">
        <f>+$DJ44*KJ44+KJ44</f>
        <v>28.86590647162787</v>
      </c>
      <c r="LD44" s="31">
        <f>+$DJ44*KK44+KK44</f>
        <v>28.86590647162787</v>
      </c>
      <c r="LE44"/>
      <c r="LF44" s="24"/>
      <c r="LG44" t="s">
        <v>58</v>
      </c>
      <c r="LH44" s="24"/>
      <c r="LI44" s="31">
        <f>SUM(LL44:LW44)</f>
        <v>840.55551515393654</v>
      </c>
      <c r="LJ44" s="17">
        <f>+LI44/LI$35</f>
        <v>1.5053352694754865E-2</v>
      </c>
      <c r="LL44" s="28">
        <f>+$DJ44*KS44+KS44</f>
        <v>67.244441212314911</v>
      </c>
      <c r="LM44" s="31">
        <f>+$DJ44*KT44+KT44</f>
        <v>0</v>
      </c>
      <c r="LN44" s="31">
        <f>+$DJ44*KU44+KU44</f>
        <v>0</v>
      </c>
      <c r="LO44" s="31">
        <f>+$DJ44*KV44+KV44</f>
        <v>14.793777066709284</v>
      </c>
      <c r="LP44" s="31">
        <f>+$DJ44*KW44+KW44</f>
        <v>215.1822118794077</v>
      </c>
      <c r="LQ44" s="31">
        <f>+$DJ44*KX44+KX44</f>
        <v>133.14399360038354</v>
      </c>
      <c r="LR44" s="31">
        <f>+$DJ44*KY44+KY44</f>
        <v>80.693329454777924</v>
      </c>
      <c r="LS44" s="31">
        <f>+$DJ44*KZ44+KZ44</f>
        <v>174.83554715201879</v>
      </c>
      <c r="LT44" s="31">
        <f>+$DJ44*LA44+LA44</f>
        <v>80.693329454777924</v>
      </c>
      <c r="LU44" s="31">
        <f>+$DJ44*LB44+LB44</f>
        <v>14.793777066709284</v>
      </c>
      <c r="LV44" s="31">
        <f>+$DJ44*LC44+LC44</f>
        <v>29.587554133418568</v>
      </c>
      <c r="LW44" s="31">
        <f>+$DJ44*LD44+LD44</f>
        <v>29.587554133418568</v>
      </c>
      <c r="LZ44" t="s">
        <v>58</v>
      </c>
      <c r="MA44" s="24"/>
      <c r="MB44" s="31">
        <f>SUM(ME44:MP44)</f>
        <v>861.56940303278498</v>
      </c>
      <c r="MC44" s="17">
        <f>+MB44/MB$35</f>
        <v>1.5053352694754865E-2</v>
      </c>
      <c r="ME44" s="28">
        <f>+$DJ44*LL44+LL44</f>
        <v>68.925552242622786</v>
      </c>
      <c r="MF44" s="31">
        <f>+$DJ44*LM44+LM44</f>
        <v>0</v>
      </c>
      <c r="MG44" s="31">
        <f>+$DJ44*LN44+LN44</f>
        <v>0</v>
      </c>
      <c r="MH44" s="31">
        <f>+$DJ44*LO44+LO44</f>
        <v>15.163621493377017</v>
      </c>
      <c r="MI44" s="31">
        <f>+$DJ44*LP44+LP44</f>
        <v>220.56176717639289</v>
      </c>
      <c r="MJ44" s="31">
        <f>+$DJ44*LQ44+LQ44</f>
        <v>136.47259344039313</v>
      </c>
      <c r="MK44" s="31">
        <f>+$DJ44*LR44+LR44</f>
        <v>82.710662691147377</v>
      </c>
      <c r="ML44" s="31">
        <f>+$DJ44*LS44+LS44</f>
        <v>179.20643583081926</v>
      </c>
      <c r="MM44" s="31">
        <f>+$DJ44*LT44+LT44</f>
        <v>82.710662691147377</v>
      </c>
      <c r="MN44" s="31">
        <f>+$DJ44*LU44+LU44</f>
        <v>15.163621493377017</v>
      </c>
      <c r="MO44" s="31">
        <f>+$DJ44*LV44+LV44</f>
        <v>30.327242986754033</v>
      </c>
      <c r="MP44" s="31">
        <f>+$DJ44*LW44+LW44</f>
        <v>30.327242986754033</v>
      </c>
    </row>
    <row r="45" spans="1:354" s="2" customFormat="1" x14ac:dyDescent="0.2">
      <c r="A45"/>
      <c r="B45" s="40"/>
      <c r="C45" s="48"/>
      <c r="D45" s="48"/>
      <c r="E45" s="8"/>
      <c r="F45" s="8"/>
      <c r="G45" s="8"/>
      <c r="H45" s="8"/>
      <c r="I45" s="8"/>
      <c r="J45" s="24"/>
      <c r="K45" s="8"/>
      <c r="L45" s="24"/>
      <c r="M45" s="24"/>
      <c r="N45" s="24"/>
      <c r="O45" s="24"/>
      <c r="P45" s="24"/>
      <c r="Q45"/>
      <c r="R45" s="24"/>
      <c r="S45" s="32">
        <f>SUM(BM45:BX45)</f>
        <v>15573</v>
      </c>
      <c r="T45" s="16">
        <f>+S45/$S$35</f>
        <v>0.37477438452097322</v>
      </c>
      <c r="U45" s="32">
        <f>SUM(BY45:CJ45)</f>
        <v>11083.109999999997</v>
      </c>
      <c r="V45" s="130">
        <f t="shared" si="60"/>
        <v>0.26694074205562318</v>
      </c>
      <c r="W45" s="67">
        <f>SUM(W38:W44)</f>
        <v>16186</v>
      </c>
      <c r="X45" s="130">
        <f>+W45/W$35</f>
        <v>0.38984570674768343</v>
      </c>
      <c r="Y45" s="29">
        <f>SUM(Y38:Y44)</f>
        <v>16419.86</v>
      </c>
      <c r="Z45" s="16">
        <f>+Y45/Y$35</f>
        <v>0.38583249760545951</v>
      </c>
      <c r="AA45" s="29">
        <f>SUM(AA38:AA44)</f>
        <v>16659.492099999996</v>
      </c>
      <c r="AB45" s="16">
        <f>+AA45/AA$35</f>
        <v>0.3819154660081871</v>
      </c>
      <c r="AC45" s="29">
        <f>SUM(AC38:AC44)</f>
        <v>16905.039285500003</v>
      </c>
      <c r="AD45" s="16">
        <f>+AC45/AC$35</f>
        <v>0.37809227830663777</v>
      </c>
      <c r="AE45" s="29">
        <f>SUM(AE38:AE44)</f>
        <v>17156.648092862502</v>
      </c>
      <c r="AF45" s="16">
        <f>+AE45/AE$35</f>
        <v>0.37436065767330251</v>
      </c>
      <c r="AG45" s="29">
        <f>SUM(AG38:AG44)</f>
        <v>17414.468697647037</v>
      </c>
      <c r="AH45" s="16">
        <f>+AG45/AG$35</f>
        <v>0.37071838271733132</v>
      </c>
      <c r="AI45" s="29">
        <f>SUM(AI38:AI44)</f>
        <v>17678.655005144927</v>
      </c>
      <c r="AJ45" s="16">
        <f>+AI45/AI$35</f>
        <v>0.36716328613324778</v>
      </c>
      <c r="AK45" s="29">
        <f>SUM(AK38:AK44)</f>
        <v>17949.364743169037</v>
      </c>
      <c r="AL45" s="16">
        <f>+AK45/AK$35</f>
        <v>0.36369325338261199</v>
      </c>
      <c r="AM45" s="29">
        <f>SUM(AM38:AM44)</f>
        <v>18226.75955715487</v>
      </c>
      <c r="AN45" s="16">
        <f>+AM45/AM$35</f>
        <v>0.36030622140783297</v>
      </c>
      <c r="AO45" s="29">
        <f>SUM(AO38:AO44)</f>
        <v>18511.005107630492</v>
      </c>
      <c r="AP45" s="16">
        <f>+AO45/AO$35</f>
        <v>0.35700017737734341</v>
      </c>
      <c r="AQ45" s="29">
        <f>SUM(AQ38:AQ44)</f>
        <v>18802.271170114429</v>
      </c>
      <c r="AR45" s="16">
        <f>+AQ45/AQ$35</f>
        <v>0.35377315746137128</v>
      </c>
      <c r="AS45" s="29">
        <f>SUM(AS38:AS44)</f>
        <v>19100.731737502039</v>
      </c>
      <c r="AT45" s="16">
        <f>+AS45/AS$35</f>
        <v>0.35062324563756525</v>
      </c>
      <c r="AU45" s="29">
        <f>SUM(AU38:AU44)</f>
        <v>19406.565125002446</v>
      </c>
      <c r="AV45" s="16">
        <f>+AU45/AU$35</f>
        <v>0.34754857252574323</v>
      </c>
      <c r="AW45" s="29">
        <f>SUM(AW38:AW44)</f>
        <v>19719.954077689501</v>
      </c>
      <c r="AX45" s="16">
        <f>+AW45/AW$35</f>
        <v>0.34454731425105339</v>
      </c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/>
      <c r="BM45" s="105">
        <f>SUM(BM38:BM44)</f>
        <v>1365</v>
      </c>
      <c r="BN45" s="32">
        <f t="shared" ref="BN45:BR45" si="63">SUM(BN38:BN44)</f>
        <v>1304</v>
      </c>
      <c r="BO45" s="32">
        <f t="shared" si="63"/>
        <v>1231</v>
      </c>
      <c r="BP45" s="32">
        <f t="shared" si="63"/>
        <v>1279</v>
      </c>
      <c r="BQ45" s="32">
        <f t="shared" si="63"/>
        <v>1433</v>
      </c>
      <c r="BR45" s="32">
        <f t="shared" si="63"/>
        <v>1351</v>
      </c>
      <c r="BS45" s="32">
        <f>SUM(BS38:BS44)</f>
        <v>1291</v>
      </c>
      <c r="BT45" s="32">
        <f>SUM(BT38:BT44)</f>
        <v>1443</v>
      </c>
      <c r="BU45" s="32">
        <f>SUM(BU38:BU44)</f>
        <v>1242</v>
      </c>
      <c r="BV45" s="32">
        <f t="shared" ref="BV45:BX45" si="64">SUM(BV38:BV44)</f>
        <v>1188</v>
      </c>
      <c r="BW45" s="32">
        <f t="shared" si="64"/>
        <v>1253</v>
      </c>
      <c r="BX45" s="32">
        <f t="shared" si="64"/>
        <v>1193</v>
      </c>
      <c r="BY45" s="105">
        <f>SUM(BY38:BY44)</f>
        <v>1010</v>
      </c>
      <c r="BZ45" s="32">
        <f t="shared" ref="BZ45:CD45" si="65">SUM(BZ38:BZ44)</f>
        <v>900</v>
      </c>
      <c r="CA45" s="32">
        <f t="shared" si="65"/>
        <v>828</v>
      </c>
      <c r="CB45" s="32">
        <f t="shared" si="65"/>
        <v>839</v>
      </c>
      <c r="CC45" s="32">
        <f t="shared" si="65"/>
        <v>1057</v>
      </c>
      <c r="CD45" s="32">
        <f t="shared" si="65"/>
        <v>924</v>
      </c>
      <c r="CE45" s="32">
        <f>SUM(CE38:CE44)</f>
        <v>895.18499999999995</v>
      </c>
      <c r="CF45" s="32">
        <f>SUM(CF38:CF44)</f>
        <v>1033.1849999999999</v>
      </c>
      <c r="CG45" s="32">
        <f>SUM(CG38:CG44)</f>
        <v>910.18499999999995</v>
      </c>
      <c r="CH45" s="32">
        <f t="shared" ref="CH45:CJ45" si="66">SUM(CH38:CH44)</f>
        <v>862.18499999999995</v>
      </c>
      <c r="CI45" s="32">
        <f t="shared" si="66"/>
        <v>947.18499999999995</v>
      </c>
      <c r="CJ45" s="32">
        <f t="shared" si="66"/>
        <v>877.18499999999995</v>
      </c>
      <c r="CK45" s="3"/>
      <c r="CL45" s="3"/>
      <c r="CM45"/>
      <c r="CN45" s="24"/>
      <c r="CO45" s="32">
        <f>SUM(CO38:CO44)</f>
        <v>16186</v>
      </c>
      <c r="CP45" s="16">
        <f>+CO45/CO$35</f>
        <v>0.38984570674768343</v>
      </c>
      <c r="CR45" s="105">
        <f>SUM(CR38:CR44)</f>
        <v>1452</v>
      </c>
      <c r="CS45" s="32">
        <f t="shared" ref="CS45:CW45" si="67">SUM(CS38:CS44)</f>
        <v>1342</v>
      </c>
      <c r="CT45" s="32">
        <f t="shared" si="67"/>
        <v>1270</v>
      </c>
      <c r="CU45" s="32">
        <f t="shared" si="67"/>
        <v>1281</v>
      </c>
      <c r="CV45" s="32">
        <f t="shared" si="67"/>
        <v>1499</v>
      </c>
      <c r="CW45" s="32">
        <f t="shared" si="67"/>
        <v>1346</v>
      </c>
      <c r="CX45" s="32">
        <f>SUM(CX38:CX44)</f>
        <v>1307</v>
      </c>
      <c r="CY45" s="32">
        <f>SUM(CY38:CY44)</f>
        <v>1445</v>
      </c>
      <c r="CZ45" s="32">
        <f>SUM(CZ38:CZ44)</f>
        <v>1322</v>
      </c>
      <c r="DA45" s="32">
        <f t="shared" ref="DA45:DC45" si="68">SUM(DA38:DA44)</f>
        <v>1274</v>
      </c>
      <c r="DB45" s="32">
        <f t="shared" si="68"/>
        <v>1359</v>
      </c>
      <c r="DC45" s="32">
        <f t="shared" si="68"/>
        <v>1289</v>
      </c>
      <c r="DF45"/>
      <c r="DG45" s="24"/>
      <c r="DH45" s="122">
        <f>SUM(DH38:DH44)</f>
        <v>16419.86</v>
      </c>
      <c r="DI45" s="16">
        <f>+DH45/DH$35</f>
        <v>0.38583249760545951</v>
      </c>
      <c r="DJ45" s="134"/>
      <c r="DK45" s="124">
        <f>SUM(DK38:DK44)</f>
        <v>1474.3000000000002</v>
      </c>
      <c r="DL45" s="122">
        <f>SUM(DL38:DL44)</f>
        <v>1361.1949999999999</v>
      </c>
      <c r="DM45" s="122">
        <f>SUM(DM38:DM44)</f>
        <v>1287.7550000000001</v>
      </c>
      <c r="DN45" s="122">
        <f>SUM(DN38:DN44)</f>
        <v>1299.0300000000002</v>
      </c>
      <c r="DO45" s="122">
        <f>SUM(DO38:DO44)</f>
        <v>1522.135</v>
      </c>
      <c r="DP45" s="122">
        <f>SUM(DP38:DP44)</f>
        <v>1365.6699999999998</v>
      </c>
      <c r="DQ45" s="122">
        <f>SUM(DQ38:DQ44)</f>
        <v>1325.6949999999999</v>
      </c>
      <c r="DR45" s="122">
        <f>SUM(DR38:DR44)</f>
        <v>1466.8050000000001</v>
      </c>
      <c r="DS45" s="122">
        <f>SUM(DS38:DS44)</f>
        <v>1340.6949999999999</v>
      </c>
      <c r="DT45" s="122">
        <f>SUM(DT38:DT44)</f>
        <v>1291.49</v>
      </c>
      <c r="DU45" s="122">
        <f>SUM(DU38:DU44)</f>
        <v>1378.2449999999999</v>
      </c>
      <c r="DV45" s="122">
        <f>SUM(DV38:DV44)</f>
        <v>1306.845</v>
      </c>
      <c r="DY45"/>
      <c r="DZ45" s="24"/>
      <c r="EA45" s="122">
        <f>SUM(EA38:EA44)</f>
        <v>16659.492099999996</v>
      </c>
      <c r="EB45" s="16">
        <f>+EA45/EA$35</f>
        <v>0.3819154660081871</v>
      </c>
      <c r="ED45" s="124">
        <f>SUM(ED38:ED44)</f>
        <v>1497.1534499999998</v>
      </c>
      <c r="EE45" s="122">
        <f>SUM(EE38:EE44)</f>
        <v>1380.858725</v>
      </c>
      <c r="EF45" s="122">
        <f>SUM(EF38:EF44)</f>
        <v>1305.9499249999999</v>
      </c>
      <c r="EG45" s="122">
        <f>SUM(EG38:EG44)</f>
        <v>1317.5067999999999</v>
      </c>
      <c r="EH45" s="122">
        <f>SUM(EH38:EH44)</f>
        <v>1545.8375249999999</v>
      </c>
      <c r="EI45" s="122">
        <f>SUM(EI38:EI44)</f>
        <v>1385.8280999999999</v>
      </c>
      <c r="EJ45" s="122">
        <f>SUM(EJ38:EJ44)</f>
        <v>1344.8537249999999</v>
      </c>
      <c r="EK45" s="122">
        <f>SUM(EK38:EK44)</f>
        <v>1489.1446749999998</v>
      </c>
      <c r="EL45" s="122">
        <f>SUM(EL38:EL44)</f>
        <v>1359.8537249999999</v>
      </c>
      <c r="EM45" s="122">
        <f>SUM(EM38:EM44)</f>
        <v>1309.4134999999999</v>
      </c>
      <c r="EN45" s="122">
        <f>SUM(EN38:EN44)</f>
        <v>1397.959975</v>
      </c>
      <c r="EO45" s="122">
        <f>SUM(EO38:EO44)</f>
        <v>1325.131975</v>
      </c>
      <c r="EP45"/>
      <c r="EQ45" s="24"/>
      <c r="ER45"/>
      <c r="ES45" s="24"/>
      <c r="ET45" s="122">
        <f>SUM(ET38:ET44)</f>
        <v>16905.039285500003</v>
      </c>
      <c r="EU45" s="16">
        <f>+ET45/ET$35</f>
        <v>0.37809227830663777</v>
      </c>
      <c r="EW45" s="124">
        <f>SUM(EW38:EW44)</f>
        <v>1520.5741194999998</v>
      </c>
      <c r="EX45" s="122">
        <f>SUM(EX38:EX44)</f>
        <v>1401.0026843749997</v>
      </c>
      <c r="EY45" s="122">
        <f>SUM(EY38:EY44)</f>
        <v>1324.5957083749997</v>
      </c>
      <c r="EZ45" s="122">
        <f>SUM(EZ38:EZ44)</f>
        <v>1336.4415052499996</v>
      </c>
      <c r="FA45" s="122">
        <f>SUM(FA38:FA44)</f>
        <v>1570.1215603749997</v>
      </c>
      <c r="FB45" s="122">
        <f>SUM(FB38:FB44)</f>
        <v>1406.4864437499998</v>
      </c>
      <c r="FC45" s="122">
        <f>SUM(FC38:FC44)</f>
        <v>1364.4877093749997</v>
      </c>
      <c r="FD45" s="122">
        <f>SUM(FD38:FD44)</f>
        <v>1512.0321971249998</v>
      </c>
      <c r="FE45" s="122">
        <f>SUM(FE38:FE44)</f>
        <v>1379.4877093749997</v>
      </c>
      <c r="FF45" s="122">
        <f>SUM(FF38:FF44)</f>
        <v>1327.7812767499997</v>
      </c>
      <c r="FG45" s="122">
        <f>SUM(FG38:FG44)</f>
        <v>1418.1564656249998</v>
      </c>
      <c r="FH45" s="122">
        <f>SUM(FH38:FH44)</f>
        <v>1343.871905625</v>
      </c>
      <c r="FK45"/>
      <c r="FL45" s="24"/>
      <c r="FM45" s="122">
        <f>SUM(FM38:FM44)</f>
        <v>17156.648092862502</v>
      </c>
      <c r="FN45" s="16">
        <f>+FM45/FM$35</f>
        <v>0.37436065767330251</v>
      </c>
      <c r="FP45" s="124">
        <f>SUM(FP38:FP44)</f>
        <v>1544.5761211162496</v>
      </c>
      <c r="FQ45" s="122">
        <f>SUM(FQ38:FQ44)</f>
        <v>1421.6386712731248</v>
      </c>
      <c r="FR45" s="122">
        <f>SUM(FR38:FR44)</f>
        <v>1343.7035557531249</v>
      </c>
      <c r="FS45" s="122">
        <f>SUM(FS38:FS44)</f>
        <v>1355.8454975499999</v>
      </c>
      <c r="FT45" s="122">
        <f>SUM(FT38:FT44)</f>
        <v>1595.0014372931246</v>
      </c>
      <c r="FU45" s="122">
        <f>SUM(FU38:FU44)</f>
        <v>1427.6574776324996</v>
      </c>
      <c r="FV45" s="122">
        <f>SUM(FV38:FV44)</f>
        <v>1384.6087748981247</v>
      </c>
      <c r="FW45" s="122">
        <f>SUM(FW38:FW44)</f>
        <v>1535.4810641218746</v>
      </c>
      <c r="FX45" s="122">
        <f>SUM(FX38:FX44)</f>
        <v>1399.6087748981247</v>
      </c>
      <c r="FY45" s="122">
        <f>SUM(FY38:FY44)</f>
        <v>1346.6043754174998</v>
      </c>
      <c r="FZ45" s="122">
        <f>SUM(FZ38:FZ44)</f>
        <v>1438.8462970543749</v>
      </c>
      <c r="GA45" s="122">
        <f>SUM(GA38:GA44)</f>
        <v>1363.0760458543748</v>
      </c>
      <c r="GD45"/>
      <c r="GE45" s="24"/>
      <c r="GF45" s="122">
        <f>SUM(GF38:GF44)</f>
        <v>17414.468697647037</v>
      </c>
      <c r="GG45" s="16">
        <f>+GF45/GF$35</f>
        <v>0.37071838271733132</v>
      </c>
      <c r="GI45" s="124">
        <f>SUM(GI38:GI44)</f>
        <v>1569.1739191399374</v>
      </c>
      <c r="GJ45" s="122">
        <f>SUM(GJ38:GJ44)</f>
        <v>1442.7787696339344</v>
      </c>
      <c r="GK45" s="122">
        <f>SUM(GK38:GK44)</f>
        <v>1363.2849518035343</v>
      </c>
      <c r="GL45" s="122">
        <f>SUM(GL38:GL44)</f>
        <v>1375.7304421453312</v>
      </c>
      <c r="GM45" s="122">
        <f>SUM(GM38:GM44)</f>
        <v>1620.4918412868344</v>
      </c>
      <c r="GN45" s="122">
        <f>SUM(GN38:GN44)</f>
        <v>1449.3539582122937</v>
      </c>
      <c r="GO45" s="122">
        <f>SUM(GO38:GO44)</f>
        <v>1405.2290379095596</v>
      </c>
      <c r="GP45" s="122">
        <f>SUM(GP38:GP44)</f>
        <v>1559.5051074295031</v>
      </c>
      <c r="GQ45" s="122">
        <f>SUM(GQ38:GQ44)</f>
        <v>1420.2290379095596</v>
      </c>
      <c r="GR45" s="122">
        <f>SUM(GR38:GR44)</f>
        <v>1365.8941162811186</v>
      </c>
      <c r="GS45" s="122">
        <f>SUM(GS38:GS44)</f>
        <v>1460.0415860597157</v>
      </c>
      <c r="GT45" s="122">
        <f>SUM(GT38:GT44)</f>
        <v>1382.7559298357157</v>
      </c>
      <c r="GU45"/>
      <c r="GV45" s="24"/>
      <c r="GW45"/>
      <c r="GX45" s="24"/>
      <c r="GY45" s="122">
        <f>SUM(GY38:GY44)</f>
        <v>17678.655005144927</v>
      </c>
      <c r="GZ45" s="16">
        <f>+GY45/GY$35</f>
        <v>0.36716328613324778</v>
      </c>
      <c r="HB45" s="124">
        <f>SUM(HB38:HB44)</f>
        <v>1594.3823383095059</v>
      </c>
      <c r="HC45" s="122">
        <f>SUM(HC38:HC44)</f>
        <v>1464.4353613807168</v>
      </c>
      <c r="HD45" s="122">
        <f>SUM(HD38:HD44)</f>
        <v>1383.3516671937086</v>
      </c>
      <c r="HE45" s="122">
        <f>SUM(HE38:HE44)</f>
        <v>1396.1082947940504</v>
      </c>
      <c r="HF45" s="122">
        <f>SUM(HF38:HF44)</f>
        <v>1646.6078210369872</v>
      </c>
      <c r="HG45" s="122">
        <f>SUM(HG38:HG44)</f>
        <v>1471.588959974735</v>
      </c>
      <c r="HH45" s="122">
        <f>SUM(HH38:HH44)</f>
        <v>1426.3609166644324</v>
      </c>
      <c r="HI45" s="122">
        <f>SUM(HI38:HI44)</f>
        <v>1584.1185004492866</v>
      </c>
      <c r="HJ45" s="122">
        <f>SUM(HJ38:HJ44)</f>
        <v>1441.3609166644324</v>
      </c>
      <c r="HK45" s="122">
        <f>SUM(HK38:HK44)</f>
        <v>1385.6621015912647</v>
      </c>
      <c r="HL45" s="122">
        <f>SUM(HL38:HL44)</f>
        <v>1481.7547482171424</v>
      </c>
      <c r="HM45" s="122">
        <f>SUM(HM38:HM44)</f>
        <v>1402.9233788686622</v>
      </c>
      <c r="HP45"/>
      <c r="HQ45" s="24"/>
      <c r="HR45" s="122">
        <f>SUM(HR38:HR44)</f>
        <v>17949.364743169037</v>
      </c>
      <c r="HS45" s="16">
        <f>+HR45/HR$35</f>
        <v>0.36369325338261199</v>
      </c>
      <c r="HU45" s="124">
        <f>SUM(HU38:HU44)</f>
        <v>1620.2165728019386</v>
      </c>
      <c r="HV45" s="122">
        <f>SUM(HV38:HV44)</f>
        <v>1486.6211337910909</v>
      </c>
      <c r="HW45" s="122">
        <f>SUM(HW38:HW44)</f>
        <v>1403.9157657203427</v>
      </c>
      <c r="HX45" s="122">
        <f>SUM(HX38:HX44)</f>
        <v>1416.9913090106932</v>
      </c>
      <c r="HY45" s="122">
        <f>SUM(HY38:HY44)</f>
        <v>1673.3647973750572</v>
      </c>
      <c r="HZ45" s="122">
        <f>SUM(HZ38:HZ44)</f>
        <v>1494.3758832571839</v>
      </c>
      <c r="IA45" s="122">
        <f>SUM(IA38:IA44)</f>
        <v>1448.0171388641236</v>
      </c>
      <c r="IB45" s="122">
        <f>SUM(IB38:IB44)</f>
        <v>1609.3357670210496</v>
      </c>
      <c r="IC45" s="122">
        <f>SUM(IC38:IC44)</f>
        <v>1463.0171388641236</v>
      </c>
      <c r="ID45" s="122">
        <f>SUM(ID38:ID44)</f>
        <v>1405.9202226020304</v>
      </c>
      <c r="IE45" s="122">
        <f>SUM(IE38:IE44)</f>
        <v>1503.9985052984273</v>
      </c>
      <c r="IF45" s="122">
        <f>SUM(IF38:IF44)</f>
        <v>1423.5905085629777</v>
      </c>
      <c r="II45"/>
      <c r="IJ45" s="24"/>
      <c r="IK45" s="122">
        <f>SUM(IK38:IK44)</f>
        <v>18226.75955715487</v>
      </c>
      <c r="IL45" s="16">
        <f>+IK45/IK$35</f>
        <v>0.36030622140783297</v>
      </c>
      <c r="IN45" s="124">
        <f>SUM(IN38:IN44)</f>
        <v>1646.6921954484767</v>
      </c>
      <c r="IO45" s="122">
        <f>SUM(IO38:IO44)</f>
        <v>1509.3490870503424</v>
      </c>
      <c r="IP45" s="122">
        <f>SUM(IP38:IP44)</f>
        <v>1424.9896116181792</v>
      </c>
      <c r="IQ45" s="122">
        <f>SUM(IQ38:IQ44)</f>
        <v>1438.3920434907884</v>
      </c>
      <c r="IR45" s="122">
        <f>SUM(IR38:IR44)</f>
        <v>1700.7785725089225</v>
      </c>
      <c r="IS45" s="122">
        <f>SUM(IS38:IS44)</f>
        <v>1517.728462378456</v>
      </c>
      <c r="IT45" s="122">
        <f>SUM(IT38:IT44)</f>
        <v>1470.2107493755693</v>
      </c>
      <c r="IU45" s="122">
        <f>SUM(IU38:IU44)</f>
        <v>1635.1717901094173</v>
      </c>
      <c r="IV45" s="122">
        <f>SUM(IV38:IV44)</f>
        <v>1485.2107493755693</v>
      </c>
      <c r="IW45" s="122">
        <f>SUM(IW38:IW44)</f>
        <v>1426.6806667785854</v>
      </c>
      <c r="IX45" s="122">
        <f>SUM(IX38:IX44)</f>
        <v>1526.7858928453622</v>
      </c>
      <c r="IY45" s="122">
        <f>SUM(IY38:IY44)</f>
        <v>1444.7697361752037</v>
      </c>
      <c r="IZ45"/>
      <c r="JA45" s="24"/>
      <c r="JB45"/>
      <c r="JC45" s="24"/>
      <c r="JD45" s="122">
        <f>SUM(JD38:JD44)</f>
        <v>18511.005107630492</v>
      </c>
      <c r="JE45" s="16">
        <f>+JD45/JD$35</f>
        <v>0.35700017737734341</v>
      </c>
      <c r="JG45" s="124">
        <f>SUM(JG38:JG44)</f>
        <v>1673.8251671803755</v>
      </c>
      <c r="JH45" s="122">
        <f>SUM(JH38:JH44)</f>
        <v>1532.6325419920317</v>
      </c>
      <c r="JI45" s="122">
        <f>SUM(JI38:JI44)</f>
        <v>1446.5858770512255</v>
      </c>
      <c r="JJ45" s="122">
        <f>SUM(JJ38:JJ44)</f>
        <v>1460.3233697206497</v>
      </c>
      <c r="JK45" s="122">
        <f>SUM(JK38:JK44)</f>
        <v>1728.8653394777916</v>
      </c>
      <c r="JL45" s="122">
        <f>SUM(JL38:JL44)</f>
        <v>1541.6607739712242</v>
      </c>
      <c r="JM45" s="122">
        <f>SUM(JM38:JM44)</f>
        <v>1492.9551181432653</v>
      </c>
      <c r="JN45" s="122">
        <f>SUM(JN38:JN44)</f>
        <v>1661.6418207059189</v>
      </c>
      <c r="JO45" s="122">
        <f>SUM(JO38:JO44)</f>
        <v>1507.9551181432653</v>
      </c>
      <c r="JP45" s="122">
        <f>SUM(JP38:JP44)</f>
        <v>1447.9559251844516</v>
      </c>
      <c r="JQ45" s="122">
        <f>SUM(JQ38:JQ44)</f>
        <v>1550.1302679319272</v>
      </c>
      <c r="JR45" s="122">
        <f>SUM(JR38:JR44)</f>
        <v>1466.4737881283654</v>
      </c>
      <c r="JU45"/>
      <c r="JV45" s="24"/>
      <c r="JW45" s="122">
        <f>SUM(JW38:JW44)</f>
        <v>18802.271170114429</v>
      </c>
      <c r="JX45" s="16">
        <f>+JW45/JW$35</f>
        <v>0.35377315746137128</v>
      </c>
      <c r="JZ45" s="124">
        <f>SUM(JZ38:JZ44)</f>
        <v>1701.6318467104425</v>
      </c>
      <c r="KA45" s="122">
        <f>SUM(KA38:KA44)</f>
        <v>1556.4851480305294</v>
      </c>
      <c r="KB45" s="122">
        <f>SUM(KB38:KB44)</f>
        <v>1468.717549790907</v>
      </c>
      <c r="KC45" s="122">
        <f>SUM(KC38:KC44)</f>
        <v>1482.7984797770669</v>
      </c>
      <c r="KD45" s="122">
        <f>SUM(KD38:KD44)</f>
        <v>1757.6416918419625</v>
      </c>
      <c r="KE45" s="122">
        <f>SUM(KE38:KE44)</f>
        <v>1566.1872455224352</v>
      </c>
      <c r="KF45" s="122">
        <f>SUM(KF38:KF44)</f>
        <v>1516.2639482987772</v>
      </c>
      <c r="KG45" s="122">
        <f>SUM(KG38:KG44)</f>
        <v>1688.7614869521656</v>
      </c>
      <c r="KH45" s="122">
        <f>SUM(KH38:KH44)</f>
        <v>1531.2639482987772</v>
      </c>
      <c r="KI45" s="122">
        <f>SUM(KI38:KI44)</f>
        <v>1469.7588000531503</v>
      </c>
      <c r="KJ45" s="122">
        <f>SUM(KJ38:KJ44)</f>
        <v>1574.0453171189222</v>
      </c>
      <c r="KK45" s="122">
        <f>SUM(KK38:KK44)</f>
        <v>1488.7157077192894</v>
      </c>
      <c r="KN45"/>
      <c r="KO45" s="24"/>
      <c r="KP45" s="122">
        <f>SUM(KP38:KP44)</f>
        <v>19100.731737502039</v>
      </c>
      <c r="KQ45" s="16">
        <f>+KP45/KP$35</f>
        <v>0.35062324563756525</v>
      </c>
      <c r="KS45" s="124">
        <f>SUM(KS38:KS44)</f>
        <v>1730.1290004562491</v>
      </c>
      <c r="KT45" s="122">
        <f>SUM(KT38:KT44)</f>
        <v>1580.9208912902402</v>
      </c>
      <c r="KU45" s="122">
        <f>SUM(KU38:KU44)</f>
        <v>1491.3979410858253</v>
      </c>
      <c r="KV45" s="122">
        <f>SUM(KV38:KV44)</f>
        <v>1505.8308943216393</v>
      </c>
      <c r="KW45" s="122">
        <f>SUM(KW38:KW44)</f>
        <v>1787.124633613259</v>
      </c>
      <c r="KX45" s="122">
        <f>SUM(KX38:KX44)</f>
        <v>1591.3226641269412</v>
      </c>
      <c r="KY45" s="122">
        <f>SUM(KY38:KY44)</f>
        <v>1540.1512844726917</v>
      </c>
      <c r="KZ45" s="122">
        <f>SUM(KZ38:KZ44)</f>
        <v>1716.5468034896169</v>
      </c>
      <c r="LA45" s="122">
        <f>SUM(LA38:LA44)</f>
        <v>1555.1512844726919</v>
      </c>
      <c r="LB45" s="122">
        <f>SUM(LB38:LB44)</f>
        <v>1492.1024125488245</v>
      </c>
      <c r="LC45" s="122">
        <f>SUM(LC38:LC44)</f>
        <v>1598.5450646058425</v>
      </c>
      <c r="LD45" s="122">
        <f>SUM(LD38:LD44)</f>
        <v>1511.508863018217</v>
      </c>
      <c r="LE45"/>
      <c r="LF45" s="24"/>
      <c r="LG45"/>
      <c r="LH45" s="24"/>
      <c r="LI45" s="122">
        <f>SUM(LI38:LI44)</f>
        <v>19406.565125002446</v>
      </c>
      <c r="LJ45" s="16">
        <f>+LI45/LI$35</f>
        <v>0.34754857252574323</v>
      </c>
      <c r="LL45" s="124">
        <f>SUM(LL38:LL44)</f>
        <v>1759.3338127110455</v>
      </c>
      <c r="LM45" s="122">
        <f>SUM(LM38:LM44)</f>
        <v>1605.9541029364061</v>
      </c>
      <c r="LN45" s="122">
        <f>SUM(LN38:LN44)</f>
        <v>1514.640693727903</v>
      </c>
      <c r="LO45" s="122">
        <f>SUM(LO38:LO44)</f>
        <v>1529.4344707946123</v>
      </c>
      <c r="LP45" s="122">
        <f>SUM(LP38:LP44)</f>
        <v>1817.3315894321263</v>
      </c>
      <c r="LQ45" s="122">
        <f>SUM(LQ38:LQ44)</f>
        <v>1617.0821854596729</v>
      </c>
      <c r="LR45" s="122">
        <f>SUM(LR38:LR44)</f>
        <v>1564.6315213140674</v>
      </c>
      <c r="LS45" s="122">
        <f>SUM(LS38:LS44)</f>
        <v>1745.0141810415612</v>
      </c>
      <c r="LT45" s="122">
        <f>SUM(LT38:LT44)</f>
        <v>1579.6315213140676</v>
      </c>
      <c r="LU45" s="122">
        <f>SUM(LU38:LU44)</f>
        <v>1515.0002107205614</v>
      </c>
      <c r="LV45" s="122">
        <f>SUM(LV38:LV44)</f>
        <v>1623.6438805848989</v>
      </c>
      <c r="LW45" s="122">
        <f>SUM(LW38:LW44)</f>
        <v>1534.8669549655208</v>
      </c>
      <c r="LZ45"/>
      <c r="MA45" s="24"/>
      <c r="MB45" s="122">
        <f>SUM(MB38:MB44)</f>
        <v>19719.954077689501</v>
      </c>
      <c r="MC45" s="16">
        <f>+MB45/MB$35</f>
        <v>0.34454731425105339</v>
      </c>
      <c r="ME45" s="124">
        <f>SUM(ME38:ME44)</f>
        <v>1789.2638960685704</v>
      </c>
      <c r="MF45" s="122">
        <f>SUM(MF38:MF44)</f>
        <v>1631.5994677124952</v>
      </c>
      <c r="MG45" s="122">
        <f>SUM(MG38:MG44)</f>
        <v>1538.4597903198221</v>
      </c>
      <c r="MH45" s="122">
        <f>SUM(MH38:MH44)</f>
        <v>1553.623411813199</v>
      </c>
      <c r="MI45" s="122">
        <f>SUM(MI38:MI44)</f>
        <v>1848.2804149975268</v>
      </c>
      <c r="MJ45" s="122">
        <f>SUM(MJ38:MJ44)</f>
        <v>1643.4813429718049</v>
      </c>
      <c r="MK45" s="122">
        <f>SUM(MK38:MK44)</f>
        <v>1589.7194122225592</v>
      </c>
      <c r="ML45" s="122">
        <f>SUM(ML38:ML44)</f>
        <v>1774.180436233089</v>
      </c>
      <c r="MM45" s="122">
        <f>SUM(MM38:MM44)</f>
        <v>1604.7194122225592</v>
      </c>
      <c r="MN45" s="122">
        <f>SUM(MN38:MN44)</f>
        <v>1538.4659776552423</v>
      </c>
      <c r="MO45" s="122">
        <f>SUM(MO38:MO44)</f>
        <v>1649.3564898022005</v>
      </c>
      <c r="MP45" s="122">
        <f>SUM(MP38:MP44)</f>
        <v>1558.8040256704346</v>
      </c>
    </row>
    <row r="46" spans="1:354" s="2" customFormat="1" x14ac:dyDescent="0.2">
      <c r="A46" s="9" t="s">
        <v>59</v>
      </c>
      <c r="B46" s="40"/>
      <c r="C46" s="48"/>
      <c r="D46" s="48"/>
      <c r="E46" s="8"/>
      <c r="F46" s="8"/>
      <c r="G46" s="8"/>
      <c r="H46" s="8"/>
      <c r="I46" s="8"/>
      <c r="J46" s="24"/>
      <c r="K46" s="8"/>
      <c r="L46" s="24"/>
      <c r="M46" s="24"/>
      <c r="N46" s="24"/>
      <c r="O46" s="24"/>
      <c r="P46" s="24"/>
      <c r="Q46" s="9" t="s">
        <v>59</v>
      </c>
      <c r="R46" s="24"/>
      <c r="S46" s="24"/>
      <c r="T46" s="13"/>
      <c r="U46" s="24"/>
      <c r="V46" s="131"/>
      <c r="W46" s="48"/>
      <c r="X46" s="131"/>
      <c r="Y46" s="24"/>
      <c r="Z46" s="13"/>
      <c r="AA46" s="24"/>
      <c r="AB46" s="13"/>
      <c r="AC46" s="24"/>
      <c r="AD46" s="13"/>
      <c r="AE46" s="24"/>
      <c r="AF46" s="13"/>
      <c r="AG46" s="24"/>
      <c r="AH46" s="13"/>
      <c r="AI46" s="24"/>
      <c r="AJ46" s="13"/>
      <c r="AK46" s="24"/>
      <c r="AL46" s="13"/>
      <c r="AM46" s="24"/>
      <c r="AN46" s="13"/>
      <c r="AO46" s="24"/>
      <c r="AP46" s="13"/>
      <c r="AQ46" s="24"/>
      <c r="AR46" s="13"/>
      <c r="AS46" s="24"/>
      <c r="AT46" s="13"/>
      <c r="AU46" s="24"/>
      <c r="AV46" s="13"/>
      <c r="AW46" s="24"/>
      <c r="AX46" s="13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9" t="s">
        <v>59</v>
      </c>
      <c r="BM46" s="25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5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3"/>
      <c r="CL46" s="3"/>
      <c r="CM46" s="9" t="s">
        <v>59</v>
      </c>
      <c r="CN46" s="24"/>
      <c r="CO46" s="24"/>
      <c r="CP46" s="13"/>
      <c r="CR46" s="25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F46" s="121" t="s">
        <v>59</v>
      </c>
      <c r="DG46" s="24"/>
      <c r="DH46" s="24"/>
      <c r="DI46" s="13"/>
      <c r="DJ46" s="134"/>
      <c r="DK46" s="25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Y46" s="121" t="s">
        <v>59</v>
      </c>
      <c r="DZ46" s="24"/>
      <c r="EA46" s="24"/>
      <c r="EB46" s="13"/>
      <c r="ED46" s="25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121"/>
      <c r="EQ46" s="24"/>
      <c r="ER46" s="121" t="s">
        <v>59</v>
      </c>
      <c r="ES46" s="24"/>
      <c r="ET46" s="24"/>
      <c r="EU46" s="13"/>
      <c r="EW46" s="25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K46" s="121" t="s">
        <v>59</v>
      </c>
      <c r="FL46" s="24"/>
      <c r="FM46" s="24"/>
      <c r="FN46" s="13"/>
      <c r="FP46" s="25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D46" s="121" t="s">
        <v>59</v>
      </c>
      <c r="GE46" s="24"/>
      <c r="GF46" s="24"/>
      <c r="GG46" s="13"/>
      <c r="GI46" s="25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121"/>
      <c r="GV46" s="24"/>
      <c r="GW46" s="121" t="s">
        <v>59</v>
      </c>
      <c r="GX46" s="24"/>
      <c r="GY46" s="24"/>
      <c r="GZ46" s="13"/>
      <c r="HB46" s="25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P46" s="121" t="s">
        <v>59</v>
      </c>
      <c r="HQ46" s="24"/>
      <c r="HR46" s="24"/>
      <c r="HS46" s="13"/>
      <c r="HU46" s="25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I46" s="121" t="s">
        <v>59</v>
      </c>
      <c r="IJ46" s="24"/>
      <c r="IK46" s="24"/>
      <c r="IL46" s="13"/>
      <c r="IN46" s="25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121"/>
      <c r="JA46" s="24"/>
      <c r="JB46" s="121" t="s">
        <v>59</v>
      </c>
      <c r="JC46" s="24"/>
      <c r="JD46" s="24"/>
      <c r="JE46" s="13"/>
      <c r="JG46" s="25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U46" s="121" t="s">
        <v>59</v>
      </c>
      <c r="JV46" s="24"/>
      <c r="JW46" s="24"/>
      <c r="JX46" s="13"/>
      <c r="JZ46" s="25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N46" s="121" t="s">
        <v>59</v>
      </c>
      <c r="KO46" s="24"/>
      <c r="KP46" s="24"/>
      <c r="KQ46" s="13"/>
      <c r="KS46" s="25"/>
      <c r="KT46" s="24"/>
      <c r="KU46" s="24"/>
      <c r="KV46" s="24"/>
      <c r="KW46" s="24"/>
      <c r="KX46" s="24"/>
      <c r="KY46" s="24"/>
      <c r="KZ46" s="24"/>
      <c r="LA46" s="24"/>
      <c r="LB46" s="24"/>
      <c r="LC46" s="24"/>
      <c r="LD46" s="24"/>
      <c r="LE46" s="121"/>
      <c r="LF46" s="24"/>
      <c r="LG46" s="121" t="s">
        <v>59</v>
      </c>
      <c r="LH46" s="24"/>
      <c r="LI46" s="24"/>
      <c r="LJ46" s="13"/>
      <c r="LL46" s="25"/>
      <c r="LM46" s="24"/>
      <c r="LN46" s="24"/>
      <c r="LO46" s="24"/>
      <c r="LP46" s="24"/>
      <c r="LQ46" s="24"/>
      <c r="LR46" s="24"/>
      <c r="LS46" s="24"/>
      <c r="LT46" s="24"/>
      <c r="LU46" s="24"/>
      <c r="LV46" s="24"/>
      <c r="LW46" s="24"/>
      <c r="LZ46" s="121" t="s">
        <v>59</v>
      </c>
      <c r="MA46" s="24"/>
      <c r="MB46" s="24"/>
      <c r="MC46" s="13"/>
      <c r="ME46" s="25"/>
      <c r="MF46" s="24"/>
      <c r="MG46" s="24"/>
      <c r="MH46" s="24"/>
      <c r="MI46" s="24"/>
      <c r="MJ46" s="24"/>
      <c r="MK46" s="24"/>
      <c r="ML46" s="24"/>
      <c r="MM46" s="24"/>
      <c r="MN46" s="24"/>
      <c r="MO46" s="24"/>
      <c r="MP46" s="24"/>
    </row>
    <row r="47" spans="1:354" s="2" customFormat="1" x14ac:dyDescent="0.2">
      <c r="A47" t="s">
        <v>60</v>
      </c>
      <c r="B47" s="40"/>
      <c r="C47" s="48"/>
      <c r="D47" s="48"/>
      <c r="E47" s="8"/>
      <c r="F47" s="8"/>
      <c r="G47" s="8"/>
      <c r="H47" s="8"/>
      <c r="I47" s="8"/>
      <c r="J47" s="24"/>
      <c r="K47" s="8"/>
      <c r="L47" s="24"/>
      <c r="M47" s="24"/>
      <c r="N47" s="24"/>
      <c r="O47" s="24"/>
      <c r="P47" s="24"/>
      <c r="Q47" t="s">
        <v>60</v>
      </c>
      <c r="R47" s="24"/>
      <c r="S47" s="24">
        <f>SUM(BM47:BX47)</f>
        <v>198</v>
      </c>
      <c r="T47" s="15">
        <f>+S47/$S$35</f>
        <v>4.764998917045701E-3</v>
      </c>
      <c r="U47" s="24">
        <f>SUM(BY47:CJ47)</f>
        <v>320</v>
      </c>
      <c r="V47" s="127">
        <f t="shared" si="60"/>
        <v>7.7073165797144879E-3</v>
      </c>
      <c r="W47" s="48">
        <f>SUM(CR47:DC47)</f>
        <v>210</v>
      </c>
      <c r="X47" s="127">
        <f>+W47/W$35</f>
        <v>5.0579265054376326E-3</v>
      </c>
      <c r="Y47" s="24">
        <f>+DH47</f>
        <v>216.3</v>
      </c>
      <c r="Z47" s="15">
        <f>+Y47/Y$35</f>
        <v>5.0825993176592792E-3</v>
      </c>
      <c r="AA47" s="24">
        <f>+EA47</f>
        <v>222.78899999999996</v>
      </c>
      <c r="AB47" s="15">
        <f>+AA47/AA$35</f>
        <v>5.107392485062495E-3</v>
      </c>
      <c r="AC47" s="24">
        <f>+ET47</f>
        <v>229.47266999999997</v>
      </c>
      <c r="AD47" s="15">
        <f>+AC47/AC$35</f>
        <v>5.1323065947457254E-3</v>
      </c>
      <c r="AE47" s="24">
        <f>+FM47</f>
        <v>236.35685009999997</v>
      </c>
      <c r="AF47" s="15">
        <f>+AE47/AE$35</f>
        <v>5.1573422366713167E-3</v>
      </c>
      <c r="AG47" s="24">
        <f>+GF47</f>
        <v>243.44755560300001</v>
      </c>
      <c r="AH47" s="15">
        <f>+AG47/AG$35</f>
        <v>5.1825000036794687E-3</v>
      </c>
      <c r="AI47" s="24">
        <f>+GY47</f>
        <v>250.75098227108995</v>
      </c>
      <c r="AJ47" s="15">
        <f>+AI47/AI$35</f>
        <v>5.2077804915022941E-3</v>
      </c>
      <c r="AK47" s="24">
        <f>+HR47</f>
        <v>258.27351173922267</v>
      </c>
      <c r="AL47" s="15">
        <f>+AK47/AK$35</f>
        <v>5.2331842987779166E-3</v>
      </c>
      <c r="AM47" s="24">
        <f>+IK47</f>
        <v>266.02171709139935</v>
      </c>
      <c r="AN47" s="15">
        <f>+AM47/AM$35</f>
        <v>5.2587120270646374E-3</v>
      </c>
      <c r="AO47" s="24">
        <f>+JD47</f>
        <v>274.00236860414134</v>
      </c>
      <c r="AP47" s="15">
        <f>+AO47/AO$35</f>
        <v>5.2843642808551973E-3</v>
      </c>
      <c r="AQ47" s="24">
        <f>+JW47</f>
        <v>282.22243966226557</v>
      </c>
      <c r="AR47" s="15">
        <f>+AQ47/AQ$35</f>
        <v>5.3101416675910753E-3</v>
      </c>
      <c r="AS47" s="24">
        <f>+KP47</f>
        <v>290.68911285213358</v>
      </c>
      <c r="AT47" s="15">
        <f>+AS47/AS$35</f>
        <v>5.3360447976768871E-3</v>
      </c>
      <c r="AU47" s="24">
        <f>+LI47</f>
        <v>299.40978623769757</v>
      </c>
      <c r="AV47" s="15">
        <f>+AU47/AU$35</f>
        <v>5.3620742844948249E-3</v>
      </c>
      <c r="AW47" s="24">
        <f>+MB47</f>
        <v>308.39207982482856</v>
      </c>
      <c r="AX47" s="15">
        <f>+AW47/AW$35</f>
        <v>5.3882307444191903E-3</v>
      </c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t="s">
        <v>60</v>
      </c>
      <c r="BM47" s="25">
        <v>33</v>
      </c>
      <c r="BN47" s="24">
        <v>0</v>
      </c>
      <c r="BO47" s="24">
        <v>33</v>
      </c>
      <c r="BP47" s="24">
        <v>0</v>
      </c>
      <c r="BQ47" s="24">
        <v>33</v>
      </c>
      <c r="BR47" s="24">
        <v>0</v>
      </c>
      <c r="BS47" s="24">
        <v>33</v>
      </c>
      <c r="BT47" s="24">
        <v>0</v>
      </c>
      <c r="BU47" s="24">
        <v>33</v>
      </c>
      <c r="BV47" s="24">
        <v>0</v>
      </c>
      <c r="BW47" s="24">
        <v>33</v>
      </c>
      <c r="BX47" s="24">
        <v>0</v>
      </c>
      <c r="BY47" s="25">
        <v>35</v>
      </c>
      <c r="BZ47" s="24">
        <v>110</v>
      </c>
      <c r="CA47" s="24">
        <v>35</v>
      </c>
      <c r="CB47" s="24">
        <v>0</v>
      </c>
      <c r="CC47" s="24">
        <v>35</v>
      </c>
      <c r="CD47" s="24">
        <v>0</v>
      </c>
      <c r="CE47" s="24">
        <v>35</v>
      </c>
      <c r="CF47" s="24">
        <v>0</v>
      </c>
      <c r="CG47" s="24">
        <v>35</v>
      </c>
      <c r="CH47" s="24">
        <v>0</v>
      </c>
      <c r="CI47" s="24">
        <v>35</v>
      </c>
      <c r="CJ47" s="24">
        <v>0</v>
      </c>
      <c r="CK47" s="3"/>
      <c r="CL47" s="3"/>
      <c r="CM47" t="s">
        <v>60</v>
      </c>
      <c r="CN47" s="24"/>
      <c r="CO47" s="24">
        <f t="shared" ref="CO47:CO52" si="69">SUM(CR47:DC47)</f>
        <v>210</v>
      </c>
      <c r="CP47" s="15">
        <f>+CO47/CO$35</f>
        <v>5.0579265054376326E-3</v>
      </c>
      <c r="CR47" s="25">
        <v>35</v>
      </c>
      <c r="CS47" s="24">
        <v>0</v>
      </c>
      <c r="CT47" s="24">
        <v>35</v>
      </c>
      <c r="CU47" s="24">
        <v>0</v>
      </c>
      <c r="CV47" s="24">
        <v>35</v>
      </c>
      <c r="CW47" s="24">
        <v>0</v>
      </c>
      <c r="CX47" s="24">
        <v>35</v>
      </c>
      <c r="CY47" s="24">
        <v>0</v>
      </c>
      <c r="CZ47" s="24">
        <v>35</v>
      </c>
      <c r="DA47" s="24">
        <v>0</v>
      </c>
      <c r="DB47" s="24">
        <v>35</v>
      </c>
      <c r="DC47" s="24">
        <v>0</v>
      </c>
      <c r="DF47" t="s">
        <v>60</v>
      </c>
      <c r="DG47" s="24"/>
      <c r="DH47" s="24">
        <f>SUM(DK47:DV47)</f>
        <v>216.3</v>
      </c>
      <c r="DI47" s="15">
        <f>+DH47/DH$35</f>
        <v>5.0825993176592792E-3</v>
      </c>
      <c r="DJ47" s="134">
        <v>0.03</v>
      </c>
      <c r="DK47" s="25">
        <f>+$DJ47*CR47+CR47</f>
        <v>36.049999999999997</v>
      </c>
      <c r="DL47" s="24">
        <f>+$DJ47*CS47+CS47</f>
        <v>0</v>
      </c>
      <c r="DM47" s="24">
        <f>+$DJ47*CT47+CT47</f>
        <v>36.049999999999997</v>
      </c>
      <c r="DN47" s="24">
        <f>+$DJ47*CU47+CU47</f>
        <v>0</v>
      </c>
      <c r="DO47" s="24">
        <f>+$DJ47*CV47+CV47</f>
        <v>36.049999999999997</v>
      </c>
      <c r="DP47" s="24">
        <f>+$DJ47*CW47+CW47</f>
        <v>0</v>
      </c>
      <c r="DQ47" s="24">
        <f>+$DJ47*CX47+CX47</f>
        <v>36.049999999999997</v>
      </c>
      <c r="DR47" s="24">
        <f>+$DJ47*CY47+CY47</f>
        <v>0</v>
      </c>
      <c r="DS47" s="24">
        <f>+$DJ47*CZ47+CZ47</f>
        <v>36.049999999999997</v>
      </c>
      <c r="DT47" s="24">
        <f>+$DJ47*DA47+DA47</f>
        <v>0</v>
      </c>
      <c r="DU47" s="24">
        <f>+$DJ47*DB47+DB47</f>
        <v>36.049999999999997</v>
      </c>
      <c r="DV47" s="24">
        <f>+$DJ47*DC47+DC47</f>
        <v>0</v>
      </c>
      <c r="DY47" t="s">
        <v>60</v>
      </c>
      <c r="DZ47" s="24"/>
      <c r="EA47" s="24">
        <f>SUM(ED47:EO47)</f>
        <v>222.78899999999996</v>
      </c>
      <c r="EB47" s="15">
        <f>+EA47/EA$35</f>
        <v>5.107392485062495E-3</v>
      </c>
      <c r="ED47" s="25">
        <f>+$DJ47*DK47+DK47</f>
        <v>37.131499999999996</v>
      </c>
      <c r="EE47" s="24">
        <f>+$DJ47*DL47+DL47</f>
        <v>0</v>
      </c>
      <c r="EF47" s="24">
        <f>+$DJ47*DM47+DM47</f>
        <v>37.131499999999996</v>
      </c>
      <c r="EG47" s="24">
        <f>+$DJ47*DN47+DN47</f>
        <v>0</v>
      </c>
      <c r="EH47" s="24">
        <f>+$DJ47*DO47+DO47</f>
        <v>37.131499999999996</v>
      </c>
      <c r="EI47" s="24">
        <f>+$DJ47*DP47+DP47</f>
        <v>0</v>
      </c>
      <c r="EJ47" s="24">
        <f>+$DJ47*DQ47+DQ47</f>
        <v>37.131499999999996</v>
      </c>
      <c r="EK47" s="24">
        <f>+$DJ47*DR47+DR47</f>
        <v>0</v>
      </c>
      <c r="EL47" s="24">
        <f>+$DJ47*DS47+DS47</f>
        <v>37.131499999999996</v>
      </c>
      <c r="EM47" s="24">
        <f>+$DJ47*DT47+DT47</f>
        <v>0</v>
      </c>
      <c r="EN47" s="24">
        <f>+$DJ47*DU47+DU47</f>
        <v>37.131499999999996</v>
      </c>
      <c r="EO47" s="24">
        <f>+$DJ47*DV47+DV47</f>
        <v>0</v>
      </c>
      <c r="EP47"/>
      <c r="EQ47" s="24"/>
      <c r="ER47" t="s">
        <v>60</v>
      </c>
      <c r="ES47" s="24"/>
      <c r="ET47" s="24">
        <f>SUM(EW47:FH47)</f>
        <v>229.47266999999997</v>
      </c>
      <c r="EU47" s="15">
        <f>+ET47/ET$35</f>
        <v>5.1323065947457254E-3</v>
      </c>
      <c r="EW47" s="25">
        <f>+$DJ47*ED47+ED47</f>
        <v>38.245444999999997</v>
      </c>
      <c r="EX47" s="24">
        <f>+$DJ47*EE47+EE47</f>
        <v>0</v>
      </c>
      <c r="EY47" s="24">
        <f>+$DJ47*EF47+EF47</f>
        <v>38.245444999999997</v>
      </c>
      <c r="EZ47" s="24">
        <f>+$DJ47*EG47+EG47</f>
        <v>0</v>
      </c>
      <c r="FA47" s="24">
        <f>+$DJ47*EH47+EH47</f>
        <v>38.245444999999997</v>
      </c>
      <c r="FB47" s="24">
        <f>+$DJ47*EI47+EI47</f>
        <v>0</v>
      </c>
      <c r="FC47" s="24">
        <f>+$DJ47*EJ47+EJ47</f>
        <v>38.245444999999997</v>
      </c>
      <c r="FD47" s="24">
        <f>+$DJ47*EK47+EK47</f>
        <v>0</v>
      </c>
      <c r="FE47" s="24">
        <f>+$DJ47*EL47+EL47</f>
        <v>38.245444999999997</v>
      </c>
      <c r="FF47" s="24">
        <f>+$DJ47*EM47+EM47</f>
        <v>0</v>
      </c>
      <c r="FG47" s="24">
        <f>+$DJ47*EN47+EN47</f>
        <v>38.245444999999997</v>
      </c>
      <c r="FH47" s="24">
        <f>+$DJ47*EO47+EO47</f>
        <v>0</v>
      </c>
      <c r="FK47" t="s">
        <v>60</v>
      </c>
      <c r="FL47" s="24"/>
      <c r="FM47" s="24">
        <f>SUM(FP47:GA47)</f>
        <v>236.35685009999997</v>
      </c>
      <c r="FN47" s="15">
        <f>+FM47/FM$35</f>
        <v>5.1573422366713167E-3</v>
      </c>
      <c r="FP47" s="25">
        <f>+$DJ47*EW47+EW47</f>
        <v>39.392808349999996</v>
      </c>
      <c r="FQ47" s="24">
        <f>+$DJ47*EX47+EX47</f>
        <v>0</v>
      </c>
      <c r="FR47" s="24">
        <f>+$DJ47*EY47+EY47</f>
        <v>39.392808349999996</v>
      </c>
      <c r="FS47" s="24">
        <f>+$DJ47*EZ47+EZ47</f>
        <v>0</v>
      </c>
      <c r="FT47" s="24">
        <f>+$DJ47*FA47+FA47</f>
        <v>39.392808349999996</v>
      </c>
      <c r="FU47" s="24">
        <f>+$DJ47*FB47+FB47</f>
        <v>0</v>
      </c>
      <c r="FV47" s="24">
        <f>+$DJ47*FC47+FC47</f>
        <v>39.392808349999996</v>
      </c>
      <c r="FW47" s="24">
        <f>+$DJ47*FD47+FD47</f>
        <v>0</v>
      </c>
      <c r="FX47" s="24">
        <f>+$DJ47*FE47+FE47</f>
        <v>39.392808349999996</v>
      </c>
      <c r="FY47" s="24">
        <f>+$DJ47*FF47+FF47</f>
        <v>0</v>
      </c>
      <c r="FZ47" s="24">
        <f>+$DJ47*FG47+FG47</f>
        <v>39.392808349999996</v>
      </c>
      <c r="GA47" s="24">
        <f>+$DJ47*FH47+FH47</f>
        <v>0</v>
      </c>
      <c r="GD47" t="s">
        <v>60</v>
      </c>
      <c r="GE47" s="24"/>
      <c r="GF47" s="24">
        <f>SUM(GI47:GT47)</f>
        <v>243.44755560300001</v>
      </c>
      <c r="GG47" s="15">
        <f>+GF47/GF$35</f>
        <v>5.1825000036794687E-3</v>
      </c>
      <c r="GI47" s="25">
        <f>+$DJ47*FP47+FP47</f>
        <v>40.574592600499997</v>
      </c>
      <c r="GJ47" s="24">
        <f>+$DJ47*FQ47+FQ47</f>
        <v>0</v>
      </c>
      <c r="GK47" s="24">
        <f>+$DJ47*FR47+FR47</f>
        <v>40.574592600499997</v>
      </c>
      <c r="GL47" s="24">
        <f>+$DJ47*FS47+FS47</f>
        <v>0</v>
      </c>
      <c r="GM47" s="24">
        <f>+$DJ47*FT47+FT47</f>
        <v>40.574592600499997</v>
      </c>
      <c r="GN47" s="24">
        <f>+$DJ47*FU47+FU47</f>
        <v>0</v>
      </c>
      <c r="GO47" s="24">
        <f>+$DJ47*FV47+FV47</f>
        <v>40.574592600499997</v>
      </c>
      <c r="GP47" s="24">
        <f>+$DJ47*FW47+FW47</f>
        <v>0</v>
      </c>
      <c r="GQ47" s="24">
        <f>+$DJ47*FX47+FX47</f>
        <v>40.574592600499997</v>
      </c>
      <c r="GR47" s="24">
        <f>+$DJ47*FY47+FY47</f>
        <v>0</v>
      </c>
      <c r="GS47" s="24">
        <f>+$DJ47*FZ47+FZ47</f>
        <v>40.574592600499997</v>
      </c>
      <c r="GT47" s="24">
        <f>+$DJ47*GA47+GA47</f>
        <v>0</v>
      </c>
      <c r="GU47"/>
      <c r="GV47" s="24"/>
      <c r="GW47" t="s">
        <v>60</v>
      </c>
      <c r="GX47" s="24"/>
      <c r="GY47" s="24">
        <f>SUM(HB47:HM47)</f>
        <v>250.75098227108995</v>
      </c>
      <c r="GZ47" s="15">
        <f>+GY47/GY$35</f>
        <v>5.2077804915022941E-3</v>
      </c>
      <c r="HB47" s="25">
        <f>+$DJ47*GI47+GI47</f>
        <v>41.791830378514994</v>
      </c>
      <c r="HC47" s="24">
        <f>+$DJ47*GJ47+GJ47</f>
        <v>0</v>
      </c>
      <c r="HD47" s="24">
        <f>+$DJ47*GK47+GK47</f>
        <v>41.791830378514994</v>
      </c>
      <c r="HE47" s="24">
        <f>+$DJ47*GL47+GL47</f>
        <v>0</v>
      </c>
      <c r="HF47" s="24">
        <f>+$DJ47*GM47+GM47</f>
        <v>41.791830378514994</v>
      </c>
      <c r="HG47" s="24">
        <f>+$DJ47*GN47+GN47</f>
        <v>0</v>
      </c>
      <c r="HH47" s="24">
        <f>+$DJ47*GO47+GO47</f>
        <v>41.791830378514994</v>
      </c>
      <c r="HI47" s="24">
        <f>+$DJ47*GP47+GP47</f>
        <v>0</v>
      </c>
      <c r="HJ47" s="24">
        <f>+$DJ47*GQ47+GQ47</f>
        <v>41.791830378514994</v>
      </c>
      <c r="HK47" s="24">
        <f>+$DJ47*GR47+GR47</f>
        <v>0</v>
      </c>
      <c r="HL47" s="24">
        <f>+$DJ47*GS47+GS47</f>
        <v>41.791830378514994</v>
      </c>
      <c r="HM47" s="24">
        <f>+$DJ47*GT47+GT47</f>
        <v>0</v>
      </c>
      <c r="HP47" t="s">
        <v>60</v>
      </c>
      <c r="HQ47" s="24"/>
      <c r="HR47" s="24">
        <f>SUM(HU47:IF47)</f>
        <v>258.27351173922267</v>
      </c>
      <c r="HS47" s="15">
        <f>+HR47/HR$35</f>
        <v>5.2331842987779166E-3</v>
      </c>
      <c r="HU47" s="25">
        <f>+$DJ47*HB47+HB47</f>
        <v>43.045585289870445</v>
      </c>
      <c r="HV47" s="24">
        <f>+$DJ47*HC47+HC47</f>
        <v>0</v>
      </c>
      <c r="HW47" s="24">
        <f>+$DJ47*HD47+HD47</f>
        <v>43.045585289870445</v>
      </c>
      <c r="HX47" s="24">
        <f>+$DJ47*HE47+HE47</f>
        <v>0</v>
      </c>
      <c r="HY47" s="24">
        <f>+$DJ47*HF47+HF47</f>
        <v>43.045585289870445</v>
      </c>
      <c r="HZ47" s="24">
        <f>+$DJ47*HG47+HG47</f>
        <v>0</v>
      </c>
      <c r="IA47" s="24">
        <f>+$DJ47*HH47+HH47</f>
        <v>43.045585289870445</v>
      </c>
      <c r="IB47" s="24">
        <f>+$DJ47*HI47+HI47</f>
        <v>0</v>
      </c>
      <c r="IC47" s="24">
        <f>+$DJ47*HJ47+HJ47</f>
        <v>43.045585289870445</v>
      </c>
      <c r="ID47" s="24">
        <f>+$DJ47*HK47+HK47</f>
        <v>0</v>
      </c>
      <c r="IE47" s="24">
        <f>+$DJ47*HL47+HL47</f>
        <v>43.045585289870445</v>
      </c>
      <c r="IF47" s="24">
        <f>+$DJ47*HM47+HM47</f>
        <v>0</v>
      </c>
      <c r="II47" t="s">
        <v>60</v>
      </c>
      <c r="IJ47" s="24"/>
      <c r="IK47" s="24">
        <f>SUM(IN47:IY47)</f>
        <v>266.02171709139935</v>
      </c>
      <c r="IL47" s="15">
        <f>+IK47/IK$35</f>
        <v>5.2587120270646374E-3</v>
      </c>
      <c r="IN47" s="25">
        <f>+$DJ47*HU47+HU47</f>
        <v>44.336952848566561</v>
      </c>
      <c r="IO47" s="24">
        <f>+$DJ47*HV47+HV47</f>
        <v>0</v>
      </c>
      <c r="IP47" s="24">
        <f>+$DJ47*HW47+HW47</f>
        <v>44.336952848566561</v>
      </c>
      <c r="IQ47" s="24">
        <f>+$DJ47*HX47+HX47</f>
        <v>0</v>
      </c>
      <c r="IR47" s="24">
        <f>+$DJ47*HY47+HY47</f>
        <v>44.336952848566561</v>
      </c>
      <c r="IS47" s="24">
        <f>+$DJ47*HZ47+HZ47</f>
        <v>0</v>
      </c>
      <c r="IT47" s="24">
        <f>+$DJ47*IA47+IA47</f>
        <v>44.336952848566561</v>
      </c>
      <c r="IU47" s="24">
        <f>+$DJ47*IB47+IB47</f>
        <v>0</v>
      </c>
      <c r="IV47" s="24">
        <f>+$DJ47*IC47+IC47</f>
        <v>44.336952848566561</v>
      </c>
      <c r="IW47" s="24">
        <f>+$DJ47*ID47+ID47</f>
        <v>0</v>
      </c>
      <c r="IX47" s="24">
        <f>+$DJ47*IE47+IE47</f>
        <v>44.336952848566561</v>
      </c>
      <c r="IY47" s="24">
        <f>+$DJ47*IF47+IF47</f>
        <v>0</v>
      </c>
      <c r="IZ47"/>
      <c r="JA47" s="24"/>
      <c r="JB47" t="s">
        <v>60</v>
      </c>
      <c r="JC47" s="24"/>
      <c r="JD47" s="24">
        <f>SUM(JG47:JR47)</f>
        <v>274.00236860414134</v>
      </c>
      <c r="JE47" s="15">
        <f>+JD47/JD$35</f>
        <v>5.2843642808551973E-3</v>
      </c>
      <c r="JG47" s="25">
        <f>+$DJ47*IN47+IN47</f>
        <v>45.667061434023559</v>
      </c>
      <c r="JH47" s="24">
        <f>+$DJ47*IO47+IO47</f>
        <v>0</v>
      </c>
      <c r="JI47" s="24">
        <f>+$DJ47*IP47+IP47</f>
        <v>45.667061434023559</v>
      </c>
      <c r="JJ47" s="24">
        <f>+$DJ47*IQ47+IQ47</f>
        <v>0</v>
      </c>
      <c r="JK47" s="24">
        <f>+$DJ47*IR47+IR47</f>
        <v>45.667061434023559</v>
      </c>
      <c r="JL47" s="24">
        <f>+$DJ47*IS47+IS47</f>
        <v>0</v>
      </c>
      <c r="JM47" s="24">
        <f>+$DJ47*IT47+IT47</f>
        <v>45.667061434023559</v>
      </c>
      <c r="JN47" s="24">
        <f>+$DJ47*IU47+IU47</f>
        <v>0</v>
      </c>
      <c r="JO47" s="24">
        <f>+$DJ47*IV47+IV47</f>
        <v>45.667061434023559</v>
      </c>
      <c r="JP47" s="24">
        <f>+$DJ47*IW47+IW47</f>
        <v>0</v>
      </c>
      <c r="JQ47" s="24">
        <f>+$DJ47*IX47+IX47</f>
        <v>45.667061434023559</v>
      </c>
      <c r="JR47" s="24">
        <f>+$DJ47*IY47+IY47</f>
        <v>0</v>
      </c>
      <c r="JU47" t="s">
        <v>60</v>
      </c>
      <c r="JV47" s="24"/>
      <c r="JW47" s="24">
        <f>SUM(JZ47:KK47)</f>
        <v>282.22243966226557</v>
      </c>
      <c r="JX47" s="15">
        <f>+JW47/JW$35</f>
        <v>5.3101416675910753E-3</v>
      </c>
      <c r="JZ47" s="25">
        <f>+$DJ47*JG47+JG47</f>
        <v>47.037073277044264</v>
      </c>
      <c r="KA47" s="24">
        <f>+$DJ47*JH47+JH47</f>
        <v>0</v>
      </c>
      <c r="KB47" s="24">
        <f>+$DJ47*JI47+JI47</f>
        <v>47.037073277044264</v>
      </c>
      <c r="KC47" s="24">
        <f>+$DJ47*JJ47+JJ47</f>
        <v>0</v>
      </c>
      <c r="KD47" s="24">
        <f>+$DJ47*JK47+JK47</f>
        <v>47.037073277044264</v>
      </c>
      <c r="KE47" s="24">
        <f>+$DJ47*JL47+JL47</f>
        <v>0</v>
      </c>
      <c r="KF47" s="24">
        <f>+$DJ47*JM47+JM47</f>
        <v>47.037073277044264</v>
      </c>
      <c r="KG47" s="24">
        <f>+$DJ47*JN47+JN47</f>
        <v>0</v>
      </c>
      <c r="KH47" s="24">
        <f>+$DJ47*JO47+JO47</f>
        <v>47.037073277044264</v>
      </c>
      <c r="KI47" s="24">
        <f>+$DJ47*JP47+JP47</f>
        <v>0</v>
      </c>
      <c r="KJ47" s="24">
        <f>+$DJ47*JQ47+JQ47</f>
        <v>47.037073277044264</v>
      </c>
      <c r="KK47" s="24">
        <f>+$DJ47*JR47+JR47</f>
        <v>0</v>
      </c>
      <c r="KN47" t="s">
        <v>60</v>
      </c>
      <c r="KO47" s="24"/>
      <c r="KP47" s="24">
        <f>SUM(KS47:LD47)</f>
        <v>290.68911285213358</v>
      </c>
      <c r="KQ47" s="15">
        <f>+KP47/KP$35</f>
        <v>5.3360447976768871E-3</v>
      </c>
      <c r="KS47" s="25">
        <f>+$DJ47*JZ47+JZ47</f>
        <v>48.448185475355594</v>
      </c>
      <c r="KT47" s="24">
        <f>+$DJ47*KA47+KA47</f>
        <v>0</v>
      </c>
      <c r="KU47" s="24">
        <f>+$DJ47*KB47+KB47</f>
        <v>48.448185475355594</v>
      </c>
      <c r="KV47" s="24">
        <f>+$DJ47*KC47+KC47</f>
        <v>0</v>
      </c>
      <c r="KW47" s="24">
        <f>+$DJ47*KD47+KD47</f>
        <v>48.448185475355594</v>
      </c>
      <c r="KX47" s="24">
        <f>+$DJ47*KE47+KE47</f>
        <v>0</v>
      </c>
      <c r="KY47" s="24">
        <f>+$DJ47*KF47+KF47</f>
        <v>48.448185475355594</v>
      </c>
      <c r="KZ47" s="24">
        <f>+$DJ47*KG47+KG47</f>
        <v>0</v>
      </c>
      <c r="LA47" s="24">
        <f>+$DJ47*KH47+KH47</f>
        <v>48.448185475355594</v>
      </c>
      <c r="LB47" s="24">
        <f>+$DJ47*KI47+KI47</f>
        <v>0</v>
      </c>
      <c r="LC47" s="24">
        <f>+$DJ47*KJ47+KJ47</f>
        <v>48.448185475355594</v>
      </c>
      <c r="LD47" s="24">
        <f>+$DJ47*KK47+KK47</f>
        <v>0</v>
      </c>
      <c r="LE47"/>
      <c r="LF47" s="24"/>
      <c r="LG47" t="s">
        <v>60</v>
      </c>
      <c r="LH47" s="24"/>
      <c r="LI47" s="24">
        <f>SUM(LL47:LW47)</f>
        <v>299.40978623769757</v>
      </c>
      <c r="LJ47" s="15">
        <f>+LI47/LI$35</f>
        <v>5.3620742844948249E-3</v>
      </c>
      <c r="LL47" s="25">
        <f>+$DJ47*KS47+KS47</f>
        <v>49.901631039616262</v>
      </c>
      <c r="LM47" s="24">
        <f>+$DJ47*KT47+KT47</f>
        <v>0</v>
      </c>
      <c r="LN47" s="24">
        <f>+$DJ47*KU47+KU47</f>
        <v>49.901631039616262</v>
      </c>
      <c r="LO47" s="24">
        <f>+$DJ47*KV47+KV47</f>
        <v>0</v>
      </c>
      <c r="LP47" s="24">
        <f>+$DJ47*KW47+KW47</f>
        <v>49.901631039616262</v>
      </c>
      <c r="LQ47" s="24">
        <f>+$DJ47*KX47+KX47</f>
        <v>0</v>
      </c>
      <c r="LR47" s="24">
        <f>+$DJ47*KY47+KY47</f>
        <v>49.901631039616262</v>
      </c>
      <c r="LS47" s="24">
        <f>+$DJ47*KZ47+KZ47</f>
        <v>0</v>
      </c>
      <c r="LT47" s="24">
        <f>+$DJ47*LA47+LA47</f>
        <v>49.901631039616262</v>
      </c>
      <c r="LU47" s="24">
        <f>+$DJ47*LB47+LB47</f>
        <v>0</v>
      </c>
      <c r="LV47" s="24">
        <f>+$DJ47*LC47+LC47</f>
        <v>49.901631039616262</v>
      </c>
      <c r="LW47" s="24">
        <f>+$DJ47*LD47+LD47</f>
        <v>0</v>
      </c>
      <c r="LZ47" t="s">
        <v>60</v>
      </c>
      <c r="MA47" s="24"/>
      <c r="MB47" s="24">
        <f>SUM(ME47:MP47)</f>
        <v>308.39207982482856</v>
      </c>
      <c r="MC47" s="15">
        <f>+MB47/MB$35</f>
        <v>5.3882307444191903E-3</v>
      </c>
      <c r="ME47" s="25">
        <f>+$DJ47*LL47+LL47</f>
        <v>51.39867997080475</v>
      </c>
      <c r="MF47" s="24">
        <f>+$DJ47*LM47+LM47</f>
        <v>0</v>
      </c>
      <c r="MG47" s="24">
        <f>+$DJ47*LN47+LN47</f>
        <v>51.39867997080475</v>
      </c>
      <c r="MH47" s="24">
        <f>+$DJ47*LO47+LO47</f>
        <v>0</v>
      </c>
      <c r="MI47" s="24">
        <f>+$DJ47*LP47+LP47</f>
        <v>51.39867997080475</v>
      </c>
      <c r="MJ47" s="24">
        <f>+$DJ47*LQ47+LQ47</f>
        <v>0</v>
      </c>
      <c r="MK47" s="24">
        <f>+$DJ47*LR47+LR47</f>
        <v>51.39867997080475</v>
      </c>
      <c r="ML47" s="24">
        <f>+$DJ47*LS47+LS47</f>
        <v>0</v>
      </c>
      <c r="MM47" s="24">
        <f>+$DJ47*LT47+LT47</f>
        <v>51.39867997080475</v>
      </c>
      <c r="MN47" s="24">
        <f>+$DJ47*LU47+LU47</f>
        <v>0</v>
      </c>
      <c r="MO47" s="24">
        <f>+$DJ47*LV47+LV47</f>
        <v>51.39867997080475</v>
      </c>
      <c r="MP47" s="24">
        <f>+$DJ47*LW47+LW47</f>
        <v>0</v>
      </c>
    </row>
    <row r="48" spans="1:354" s="2" customFormat="1" x14ac:dyDescent="0.2">
      <c r="A48" t="s">
        <v>61</v>
      </c>
      <c r="B48" s="40"/>
      <c r="C48" s="48"/>
      <c r="D48" s="48"/>
      <c r="E48" s="8"/>
      <c r="F48" s="8"/>
      <c r="G48" s="8"/>
      <c r="H48" s="8"/>
      <c r="I48" s="8"/>
      <c r="J48" s="24"/>
      <c r="K48" s="8"/>
      <c r="L48" s="24"/>
      <c r="M48" s="24"/>
      <c r="N48" s="24"/>
      <c r="O48" s="24"/>
      <c r="P48" s="24"/>
      <c r="Q48" t="s">
        <v>61</v>
      </c>
      <c r="R48" s="24"/>
      <c r="S48" s="24">
        <f>SUM(BM48:BX48)</f>
        <v>400</v>
      </c>
      <c r="T48" s="15">
        <f>+S48/$S$35</f>
        <v>9.6262604384761627E-3</v>
      </c>
      <c r="U48" s="24">
        <f>SUM(BY48:CJ48)</f>
        <v>715</v>
      </c>
      <c r="V48" s="127">
        <f t="shared" si="60"/>
        <v>1.722103548279956E-2</v>
      </c>
      <c r="W48" s="48">
        <f>SUM(CR48:DC48)</f>
        <v>715</v>
      </c>
      <c r="X48" s="127">
        <f>+W48/W$35</f>
        <v>1.722103548279956E-2</v>
      </c>
      <c r="Y48" s="24">
        <f>+DH48</f>
        <v>736.44999999999982</v>
      </c>
      <c r="Z48" s="15">
        <f>+Y48/Y$35</f>
        <v>1.7305040533935161E-2</v>
      </c>
      <c r="AA48" s="24">
        <f>+EA48</f>
        <v>758.54349999999999</v>
      </c>
      <c r="AB48" s="15">
        <f>+AA48/AA$35</f>
        <v>1.7389455365808021E-2</v>
      </c>
      <c r="AC48" s="24">
        <f>+ET48</f>
        <v>781.29980499999988</v>
      </c>
      <c r="AD48" s="15">
        <f>+AC48/AC$35</f>
        <v>1.747428197734854E-2</v>
      </c>
      <c r="AE48" s="24">
        <f>+FM48</f>
        <v>804.73879914999998</v>
      </c>
      <c r="AF48" s="15">
        <f>+AE48/AE$35</f>
        <v>1.7559522377238054E-2</v>
      </c>
      <c r="AG48" s="24">
        <f>+GF48</f>
        <v>828.88096312450011</v>
      </c>
      <c r="AH48" s="15">
        <f>+AG48/AG$35</f>
        <v>1.7645178583956287E-2</v>
      </c>
      <c r="AI48" s="24">
        <f>+GY48</f>
        <v>853.74739201823513</v>
      </c>
      <c r="AJ48" s="15">
        <f>+AI48/AI$35</f>
        <v>1.7731252625829245E-2</v>
      </c>
      <c r="AK48" s="24">
        <f>+HR48</f>
        <v>879.35981377878193</v>
      </c>
      <c r="AL48" s="15">
        <f>+AK48/AK$35</f>
        <v>1.7817746541077192E-2</v>
      </c>
      <c r="AM48" s="24">
        <f>+IK48</f>
        <v>905.7406081921456</v>
      </c>
      <c r="AN48" s="15">
        <f>+AM48/AM$35</f>
        <v>1.7904662377862937E-2</v>
      </c>
      <c r="AO48" s="24">
        <f>+JD48</f>
        <v>932.91282643790976</v>
      </c>
      <c r="AP48" s="15">
        <f>+AO48/AO$35</f>
        <v>1.7992002194340315E-2</v>
      </c>
      <c r="AQ48" s="24">
        <f>+JW48</f>
        <v>960.90021123104725</v>
      </c>
      <c r="AR48" s="15">
        <f>+AQ48/AQ$35</f>
        <v>1.8079768058702952E-2</v>
      </c>
      <c r="AS48" s="24">
        <f>+KP48</f>
        <v>989.72721756797864</v>
      </c>
      <c r="AT48" s="15">
        <f>+AS48/AS$35</f>
        <v>1.8167962049233211E-2</v>
      </c>
      <c r="AU48" s="24">
        <f>+LI48</f>
        <v>1019.4190340950179</v>
      </c>
      <c r="AV48" s="15">
        <f>+AU48/AU$35</f>
        <v>1.8256586254351427E-2</v>
      </c>
      <c r="AW48" s="24">
        <f>+MB48</f>
        <v>1050.0016051178684</v>
      </c>
      <c r="AX48" s="15">
        <f>+AW48/AW$35</f>
        <v>1.8345642772665333E-2</v>
      </c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t="s">
        <v>61</v>
      </c>
      <c r="BM48" s="106">
        <v>50</v>
      </c>
      <c r="BN48" s="89">
        <v>30</v>
      </c>
      <c r="BO48" s="89">
        <v>30</v>
      </c>
      <c r="BP48" s="89">
        <v>30</v>
      </c>
      <c r="BQ48" s="89">
        <v>30</v>
      </c>
      <c r="BR48" s="89">
        <v>30</v>
      </c>
      <c r="BS48" s="89">
        <v>30</v>
      </c>
      <c r="BT48" s="89">
        <v>30</v>
      </c>
      <c r="BU48" s="89">
        <v>30</v>
      </c>
      <c r="BV48" s="89">
        <v>30</v>
      </c>
      <c r="BW48" s="89">
        <v>30</v>
      </c>
      <c r="BX48" s="89">
        <v>50</v>
      </c>
      <c r="BY48" s="106">
        <v>55</v>
      </c>
      <c r="BZ48" s="89">
        <f>BY48</f>
        <v>55</v>
      </c>
      <c r="CA48" s="89">
        <f t="shared" ref="CA48:CJ48" si="70">BZ48</f>
        <v>55</v>
      </c>
      <c r="CB48" s="89">
        <f t="shared" si="70"/>
        <v>55</v>
      </c>
      <c r="CC48" s="89">
        <f t="shared" si="70"/>
        <v>55</v>
      </c>
      <c r="CD48" s="89">
        <f t="shared" si="70"/>
        <v>55</v>
      </c>
      <c r="CE48" s="89">
        <f t="shared" si="70"/>
        <v>55</v>
      </c>
      <c r="CF48" s="89">
        <f t="shared" si="70"/>
        <v>55</v>
      </c>
      <c r="CG48" s="89">
        <f t="shared" si="70"/>
        <v>55</v>
      </c>
      <c r="CH48" s="89">
        <f t="shared" si="70"/>
        <v>55</v>
      </c>
      <c r="CI48" s="89">
        <f t="shared" si="70"/>
        <v>55</v>
      </c>
      <c r="CJ48" s="89">
        <f>CI48*2</f>
        <v>110</v>
      </c>
      <c r="CK48" s="3"/>
      <c r="CL48" s="3"/>
      <c r="CM48" t="s">
        <v>61</v>
      </c>
      <c r="CN48" s="24"/>
      <c r="CO48" s="24">
        <f t="shared" si="69"/>
        <v>715</v>
      </c>
      <c r="CP48" s="15">
        <f>+CO48/CO$35</f>
        <v>1.722103548279956E-2</v>
      </c>
      <c r="CR48" s="106">
        <v>55</v>
      </c>
      <c r="CS48" s="89">
        <f>CR48</f>
        <v>55</v>
      </c>
      <c r="CT48" s="89">
        <f t="shared" ref="CT48" si="71">CS48</f>
        <v>55</v>
      </c>
      <c r="CU48" s="89">
        <f t="shared" ref="CU48" si="72">CT48</f>
        <v>55</v>
      </c>
      <c r="CV48" s="89">
        <f t="shared" ref="CV48" si="73">CU48</f>
        <v>55</v>
      </c>
      <c r="CW48" s="89">
        <f t="shared" ref="CW48" si="74">CV48</f>
        <v>55</v>
      </c>
      <c r="CX48" s="89">
        <f t="shared" ref="CX48" si="75">CW48</f>
        <v>55</v>
      </c>
      <c r="CY48" s="89">
        <f t="shared" ref="CY48" si="76">CX48</f>
        <v>55</v>
      </c>
      <c r="CZ48" s="89">
        <f t="shared" ref="CZ48" si="77">CY48</f>
        <v>55</v>
      </c>
      <c r="DA48" s="89">
        <f t="shared" ref="DA48" si="78">CZ48</f>
        <v>55</v>
      </c>
      <c r="DB48" s="89">
        <f t="shared" ref="DB48" si="79">DA48</f>
        <v>55</v>
      </c>
      <c r="DC48" s="89">
        <f>DB48*2</f>
        <v>110</v>
      </c>
      <c r="DF48" t="s">
        <v>61</v>
      </c>
      <c r="DG48" s="24"/>
      <c r="DH48" s="24">
        <f>SUM(DK48:DV48)</f>
        <v>736.44999999999982</v>
      </c>
      <c r="DI48" s="15">
        <f>+DH48/DH$35</f>
        <v>1.7305040533935161E-2</v>
      </c>
      <c r="DJ48" s="134">
        <v>0.03</v>
      </c>
      <c r="DK48" s="25">
        <f>+$DJ48*CR48+CR48</f>
        <v>56.65</v>
      </c>
      <c r="DL48" s="24">
        <f>+$DJ48*CS48+CS48</f>
        <v>56.65</v>
      </c>
      <c r="DM48" s="24">
        <f>+$DJ48*CT48+CT48</f>
        <v>56.65</v>
      </c>
      <c r="DN48" s="24">
        <f>+$DJ48*CU48+CU48</f>
        <v>56.65</v>
      </c>
      <c r="DO48" s="24">
        <f>+$DJ48*CV48+CV48</f>
        <v>56.65</v>
      </c>
      <c r="DP48" s="24">
        <f>+$DJ48*CW48+CW48</f>
        <v>56.65</v>
      </c>
      <c r="DQ48" s="24">
        <f>+$DJ48*CX48+CX48</f>
        <v>56.65</v>
      </c>
      <c r="DR48" s="24">
        <f>+$DJ48*CY48+CY48</f>
        <v>56.65</v>
      </c>
      <c r="DS48" s="24">
        <f>+$DJ48*CZ48+CZ48</f>
        <v>56.65</v>
      </c>
      <c r="DT48" s="24">
        <f>+$DJ48*DA48+DA48</f>
        <v>56.65</v>
      </c>
      <c r="DU48" s="24">
        <f>+$DJ48*DB48+DB48</f>
        <v>56.65</v>
      </c>
      <c r="DV48" s="24">
        <f>+$DJ48*DC48+DC48</f>
        <v>113.3</v>
      </c>
      <c r="DY48" t="s">
        <v>61</v>
      </c>
      <c r="DZ48" s="24"/>
      <c r="EA48" s="24">
        <f>SUM(ED48:EO48)</f>
        <v>758.54349999999999</v>
      </c>
      <c r="EB48" s="15">
        <f>+EA48/EA$35</f>
        <v>1.7389455365808021E-2</v>
      </c>
      <c r="ED48" s="25">
        <f>+$DJ48*DK48+DK48</f>
        <v>58.349499999999999</v>
      </c>
      <c r="EE48" s="24">
        <f>+$DJ48*DL48+DL48</f>
        <v>58.349499999999999</v>
      </c>
      <c r="EF48" s="24">
        <f>+$DJ48*DM48+DM48</f>
        <v>58.349499999999999</v>
      </c>
      <c r="EG48" s="24">
        <f>+$DJ48*DN48+DN48</f>
        <v>58.349499999999999</v>
      </c>
      <c r="EH48" s="24">
        <f>+$DJ48*DO48+DO48</f>
        <v>58.349499999999999</v>
      </c>
      <c r="EI48" s="24">
        <f>+$DJ48*DP48+DP48</f>
        <v>58.349499999999999</v>
      </c>
      <c r="EJ48" s="24">
        <f>+$DJ48*DQ48+DQ48</f>
        <v>58.349499999999999</v>
      </c>
      <c r="EK48" s="24">
        <f>+$DJ48*DR48+DR48</f>
        <v>58.349499999999999</v>
      </c>
      <c r="EL48" s="24">
        <f>+$DJ48*DS48+DS48</f>
        <v>58.349499999999999</v>
      </c>
      <c r="EM48" s="24">
        <f>+$DJ48*DT48+DT48</f>
        <v>58.349499999999999</v>
      </c>
      <c r="EN48" s="24">
        <f>+$DJ48*DU48+DU48</f>
        <v>58.349499999999999</v>
      </c>
      <c r="EO48" s="24">
        <f>+$DJ48*DV48+DV48</f>
        <v>116.699</v>
      </c>
      <c r="EP48"/>
      <c r="EQ48" s="24"/>
      <c r="ER48" t="s">
        <v>61</v>
      </c>
      <c r="ES48" s="24"/>
      <c r="ET48" s="24">
        <f>SUM(EW48:FH48)</f>
        <v>781.29980499999988</v>
      </c>
      <c r="EU48" s="15">
        <f>+ET48/ET$35</f>
        <v>1.747428197734854E-2</v>
      </c>
      <c r="EW48" s="25">
        <f>+$DJ48*ED48+ED48</f>
        <v>60.099984999999997</v>
      </c>
      <c r="EX48" s="24">
        <f>+$DJ48*EE48+EE48</f>
        <v>60.099984999999997</v>
      </c>
      <c r="EY48" s="24">
        <f>+$DJ48*EF48+EF48</f>
        <v>60.099984999999997</v>
      </c>
      <c r="EZ48" s="24">
        <f>+$DJ48*EG48+EG48</f>
        <v>60.099984999999997</v>
      </c>
      <c r="FA48" s="24">
        <f>+$DJ48*EH48+EH48</f>
        <v>60.099984999999997</v>
      </c>
      <c r="FB48" s="24">
        <f>+$DJ48*EI48+EI48</f>
        <v>60.099984999999997</v>
      </c>
      <c r="FC48" s="24">
        <f>+$DJ48*EJ48+EJ48</f>
        <v>60.099984999999997</v>
      </c>
      <c r="FD48" s="24">
        <f>+$DJ48*EK48+EK48</f>
        <v>60.099984999999997</v>
      </c>
      <c r="FE48" s="24">
        <f>+$DJ48*EL48+EL48</f>
        <v>60.099984999999997</v>
      </c>
      <c r="FF48" s="24">
        <f>+$DJ48*EM48+EM48</f>
        <v>60.099984999999997</v>
      </c>
      <c r="FG48" s="24">
        <f>+$DJ48*EN48+EN48</f>
        <v>60.099984999999997</v>
      </c>
      <c r="FH48" s="24">
        <f>+$DJ48*EO48+EO48</f>
        <v>120.19996999999999</v>
      </c>
      <c r="FK48" t="s">
        <v>61</v>
      </c>
      <c r="FL48" s="24"/>
      <c r="FM48" s="24">
        <f>SUM(FP48:GA48)</f>
        <v>804.73879914999998</v>
      </c>
      <c r="FN48" s="15">
        <f>+FM48/FM$35</f>
        <v>1.7559522377238054E-2</v>
      </c>
      <c r="FP48" s="25">
        <f>+$DJ48*EW48+EW48</f>
        <v>61.902984549999999</v>
      </c>
      <c r="FQ48" s="24">
        <f>+$DJ48*EX48+EX48</f>
        <v>61.902984549999999</v>
      </c>
      <c r="FR48" s="24">
        <f>+$DJ48*EY48+EY48</f>
        <v>61.902984549999999</v>
      </c>
      <c r="FS48" s="24">
        <f>+$DJ48*EZ48+EZ48</f>
        <v>61.902984549999999</v>
      </c>
      <c r="FT48" s="24">
        <f>+$DJ48*FA48+FA48</f>
        <v>61.902984549999999</v>
      </c>
      <c r="FU48" s="24">
        <f>+$DJ48*FB48+FB48</f>
        <v>61.902984549999999</v>
      </c>
      <c r="FV48" s="24">
        <f>+$DJ48*FC48+FC48</f>
        <v>61.902984549999999</v>
      </c>
      <c r="FW48" s="24">
        <f>+$DJ48*FD48+FD48</f>
        <v>61.902984549999999</v>
      </c>
      <c r="FX48" s="24">
        <f>+$DJ48*FE48+FE48</f>
        <v>61.902984549999999</v>
      </c>
      <c r="FY48" s="24">
        <f>+$DJ48*FF48+FF48</f>
        <v>61.902984549999999</v>
      </c>
      <c r="FZ48" s="24">
        <f>+$DJ48*FG48+FG48</f>
        <v>61.902984549999999</v>
      </c>
      <c r="GA48" s="24">
        <f>+$DJ48*FH48+FH48</f>
        <v>123.8059691</v>
      </c>
      <c r="GD48" t="s">
        <v>61</v>
      </c>
      <c r="GE48" s="24"/>
      <c r="GF48" s="24">
        <f>SUM(GI48:GT48)</f>
        <v>828.88096312450011</v>
      </c>
      <c r="GG48" s="15">
        <f>+GF48/GF$35</f>
        <v>1.7645178583956287E-2</v>
      </c>
      <c r="GI48" s="25">
        <f>+$DJ48*FP48+FP48</f>
        <v>63.760074086499998</v>
      </c>
      <c r="GJ48" s="24">
        <f>+$DJ48*FQ48+FQ48</f>
        <v>63.760074086499998</v>
      </c>
      <c r="GK48" s="24">
        <f>+$DJ48*FR48+FR48</f>
        <v>63.760074086499998</v>
      </c>
      <c r="GL48" s="24">
        <f>+$DJ48*FS48+FS48</f>
        <v>63.760074086499998</v>
      </c>
      <c r="GM48" s="24">
        <f>+$DJ48*FT48+FT48</f>
        <v>63.760074086499998</v>
      </c>
      <c r="GN48" s="24">
        <f>+$DJ48*FU48+FU48</f>
        <v>63.760074086499998</v>
      </c>
      <c r="GO48" s="24">
        <f>+$DJ48*FV48+FV48</f>
        <v>63.760074086499998</v>
      </c>
      <c r="GP48" s="24">
        <f>+$DJ48*FW48+FW48</f>
        <v>63.760074086499998</v>
      </c>
      <c r="GQ48" s="24">
        <f>+$DJ48*FX48+FX48</f>
        <v>63.760074086499998</v>
      </c>
      <c r="GR48" s="24">
        <f>+$DJ48*FY48+FY48</f>
        <v>63.760074086499998</v>
      </c>
      <c r="GS48" s="24">
        <f>+$DJ48*FZ48+FZ48</f>
        <v>63.760074086499998</v>
      </c>
      <c r="GT48" s="24">
        <f>+$DJ48*GA48+GA48</f>
        <v>127.520148173</v>
      </c>
      <c r="GU48"/>
      <c r="GV48" s="24"/>
      <c r="GW48" t="s">
        <v>61</v>
      </c>
      <c r="GX48" s="24"/>
      <c r="GY48" s="24">
        <f>SUM(HB48:HM48)</f>
        <v>853.74739201823513</v>
      </c>
      <c r="GZ48" s="15">
        <f>+GY48/GY$35</f>
        <v>1.7731252625829245E-2</v>
      </c>
      <c r="HB48" s="25">
        <f>+$DJ48*GI48+GI48</f>
        <v>65.672876309095003</v>
      </c>
      <c r="HC48" s="24">
        <f>+$DJ48*GJ48+GJ48</f>
        <v>65.672876309095003</v>
      </c>
      <c r="HD48" s="24">
        <f>+$DJ48*GK48+GK48</f>
        <v>65.672876309095003</v>
      </c>
      <c r="HE48" s="24">
        <f>+$DJ48*GL48+GL48</f>
        <v>65.672876309095003</v>
      </c>
      <c r="HF48" s="24">
        <f>+$DJ48*GM48+GM48</f>
        <v>65.672876309095003</v>
      </c>
      <c r="HG48" s="24">
        <f>+$DJ48*GN48+GN48</f>
        <v>65.672876309095003</v>
      </c>
      <c r="HH48" s="24">
        <f>+$DJ48*GO48+GO48</f>
        <v>65.672876309095003</v>
      </c>
      <c r="HI48" s="24">
        <f>+$DJ48*GP48+GP48</f>
        <v>65.672876309095003</v>
      </c>
      <c r="HJ48" s="24">
        <f>+$DJ48*GQ48+GQ48</f>
        <v>65.672876309095003</v>
      </c>
      <c r="HK48" s="24">
        <f>+$DJ48*GR48+GR48</f>
        <v>65.672876309095003</v>
      </c>
      <c r="HL48" s="24">
        <f>+$DJ48*GS48+GS48</f>
        <v>65.672876309095003</v>
      </c>
      <c r="HM48" s="24">
        <f>+$DJ48*GT48+GT48</f>
        <v>131.34575261819001</v>
      </c>
      <c r="HP48" t="s">
        <v>61</v>
      </c>
      <c r="HQ48" s="24"/>
      <c r="HR48" s="24">
        <f>SUM(HU48:IF48)</f>
        <v>879.35981377878193</v>
      </c>
      <c r="HS48" s="15">
        <f>+HR48/HR$35</f>
        <v>1.7817746541077192E-2</v>
      </c>
      <c r="HU48" s="25">
        <f>+$DJ48*HB48+HB48</f>
        <v>67.643062598367848</v>
      </c>
      <c r="HV48" s="24">
        <f>+$DJ48*HC48+HC48</f>
        <v>67.643062598367848</v>
      </c>
      <c r="HW48" s="24">
        <f>+$DJ48*HD48+HD48</f>
        <v>67.643062598367848</v>
      </c>
      <c r="HX48" s="24">
        <f>+$DJ48*HE48+HE48</f>
        <v>67.643062598367848</v>
      </c>
      <c r="HY48" s="24">
        <f>+$DJ48*HF48+HF48</f>
        <v>67.643062598367848</v>
      </c>
      <c r="HZ48" s="24">
        <f>+$DJ48*HG48+HG48</f>
        <v>67.643062598367848</v>
      </c>
      <c r="IA48" s="24">
        <f>+$DJ48*HH48+HH48</f>
        <v>67.643062598367848</v>
      </c>
      <c r="IB48" s="24">
        <f>+$DJ48*HI48+HI48</f>
        <v>67.643062598367848</v>
      </c>
      <c r="IC48" s="24">
        <f>+$DJ48*HJ48+HJ48</f>
        <v>67.643062598367848</v>
      </c>
      <c r="ID48" s="24">
        <f>+$DJ48*HK48+HK48</f>
        <v>67.643062598367848</v>
      </c>
      <c r="IE48" s="24">
        <f>+$DJ48*HL48+HL48</f>
        <v>67.643062598367848</v>
      </c>
      <c r="IF48" s="24">
        <f>+$DJ48*HM48+HM48</f>
        <v>135.2861251967357</v>
      </c>
      <c r="II48" t="s">
        <v>61</v>
      </c>
      <c r="IJ48" s="24"/>
      <c r="IK48" s="24">
        <f>SUM(IN48:IY48)</f>
        <v>905.7406081921456</v>
      </c>
      <c r="IL48" s="15">
        <f>+IK48/IK$35</f>
        <v>1.7904662377862937E-2</v>
      </c>
      <c r="IN48" s="25">
        <f>+$DJ48*HU48+HU48</f>
        <v>69.672354476318887</v>
      </c>
      <c r="IO48" s="24">
        <f>+$DJ48*HV48+HV48</f>
        <v>69.672354476318887</v>
      </c>
      <c r="IP48" s="24">
        <f>+$DJ48*HW48+HW48</f>
        <v>69.672354476318887</v>
      </c>
      <c r="IQ48" s="24">
        <f>+$DJ48*HX48+HX48</f>
        <v>69.672354476318887</v>
      </c>
      <c r="IR48" s="24">
        <f>+$DJ48*HY48+HY48</f>
        <v>69.672354476318887</v>
      </c>
      <c r="IS48" s="24">
        <f>+$DJ48*HZ48+HZ48</f>
        <v>69.672354476318887</v>
      </c>
      <c r="IT48" s="24">
        <f>+$DJ48*IA48+IA48</f>
        <v>69.672354476318887</v>
      </c>
      <c r="IU48" s="24">
        <f>+$DJ48*IB48+IB48</f>
        <v>69.672354476318887</v>
      </c>
      <c r="IV48" s="24">
        <f>+$DJ48*IC48+IC48</f>
        <v>69.672354476318887</v>
      </c>
      <c r="IW48" s="24">
        <f>+$DJ48*ID48+ID48</f>
        <v>69.672354476318887</v>
      </c>
      <c r="IX48" s="24">
        <f>+$DJ48*IE48+IE48</f>
        <v>69.672354476318887</v>
      </c>
      <c r="IY48" s="24">
        <f>+$DJ48*IF48+IF48</f>
        <v>139.34470895263777</v>
      </c>
      <c r="IZ48"/>
      <c r="JA48" s="24"/>
      <c r="JB48" t="s">
        <v>61</v>
      </c>
      <c r="JC48" s="24"/>
      <c r="JD48" s="24">
        <f>SUM(JG48:JR48)</f>
        <v>932.91282643790976</v>
      </c>
      <c r="JE48" s="15">
        <f>+JD48/JD$35</f>
        <v>1.7992002194340315E-2</v>
      </c>
      <c r="JG48" s="25">
        <f>+$DJ48*IN48+IN48</f>
        <v>71.762525110608451</v>
      </c>
      <c r="JH48" s="24">
        <f>+$DJ48*IO48+IO48</f>
        <v>71.762525110608451</v>
      </c>
      <c r="JI48" s="24">
        <f>+$DJ48*IP48+IP48</f>
        <v>71.762525110608451</v>
      </c>
      <c r="JJ48" s="24">
        <f>+$DJ48*IQ48+IQ48</f>
        <v>71.762525110608451</v>
      </c>
      <c r="JK48" s="24">
        <f>+$DJ48*IR48+IR48</f>
        <v>71.762525110608451</v>
      </c>
      <c r="JL48" s="24">
        <f>+$DJ48*IS48+IS48</f>
        <v>71.762525110608451</v>
      </c>
      <c r="JM48" s="24">
        <f>+$DJ48*IT48+IT48</f>
        <v>71.762525110608451</v>
      </c>
      <c r="JN48" s="24">
        <f>+$DJ48*IU48+IU48</f>
        <v>71.762525110608451</v>
      </c>
      <c r="JO48" s="24">
        <f>+$DJ48*IV48+IV48</f>
        <v>71.762525110608451</v>
      </c>
      <c r="JP48" s="24">
        <f>+$DJ48*IW48+IW48</f>
        <v>71.762525110608451</v>
      </c>
      <c r="JQ48" s="24">
        <f>+$DJ48*IX48+IX48</f>
        <v>71.762525110608451</v>
      </c>
      <c r="JR48" s="24">
        <f>+$DJ48*IY48+IY48</f>
        <v>143.5250502212169</v>
      </c>
      <c r="JU48" t="s">
        <v>61</v>
      </c>
      <c r="JV48" s="24"/>
      <c r="JW48" s="24">
        <f>SUM(JZ48:KK48)</f>
        <v>960.90021123104725</v>
      </c>
      <c r="JX48" s="15">
        <f>+JW48/JW$35</f>
        <v>1.8079768058702952E-2</v>
      </c>
      <c r="JZ48" s="25">
        <f>+$DJ48*JG48+JG48</f>
        <v>73.915400863926706</v>
      </c>
      <c r="KA48" s="24">
        <f>+$DJ48*JH48+JH48</f>
        <v>73.915400863926706</v>
      </c>
      <c r="KB48" s="24">
        <f>+$DJ48*JI48+JI48</f>
        <v>73.915400863926706</v>
      </c>
      <c r="KC48" s="24">
        <f>+$DJ48*JJ48+JJ48</f>
        <v>73.915400863926706</v>
      </c>
      <c r="KD48" s="24">
        <f>+$DJ48*JK48+JK48</f>
        <v>73.915400863926706</v>
      </c>
      <c r="KE48" s="24">
        <f>+$DJ48*JL48+JL48</f>
        <v>73.915400863926706</v>
      </c>
      <c r="KF48" s="24">
        <f>+$DJ48*JM48+JM48</f>
        <v>73.915400863926706</v>
      </c>
      <c r="KG48" s="24">
        <f>+$DJ48*JN48+JN48</f>
        <v>73.915400863926706</v>
      </c>
      <c r="KH48" s="24">
        <f>+$DJ48*JO48+JO48</f>
        <v>73.915400863926706</v>
      </c>
      <c r="KI48" s="24">
        <f>+$DJ48*JP48+JP48</f>
        <v>73.915400863926706</v>
      </c>
      <c r="KJ48" s="24">
        <f>+$DJ48*JQ48+JQ48</f>
        <v>73.915400863926706</v>
      </c>
      <c r="KK48" s="24">
        <f>+$DJ48*JR48+JR48</f>
        <v>147.83080172785341</v>
      </c>
      <c r="KN48" t="s">
        <v>61</v>
      </c>
      <c r="KO48" s="24"/>
      <c r="KP48" s="24">
        <f>SUM(KS48:LD48)</f>
        <v>989.72721756797864</v>
      </c>
      <c r="KQ48" s="15">
        <f>+KP48/KP$35</f>
        <v>1.8167962049233211E-2</v>
      </c>
      <c r="KS48" s="25">
        <f>+$DJ48*JZ48+JZ48</f>
        <v>76.132862889844503</v>
      </c>
      <c r="KT48" s="24">
        <f>+$DJ48*KA48+KA48</f>
        <v>76.132862889844503</v>
      </c>
      <c r="KU48" s="24">
        <f>+$DJ48*KB48+KB48</f>
        <v>76.132862889844503</v>
      </c>
      <c r="KV48" s="24">
        <f>+$DJ48*KC48+KC48</f>
        <v>76.132862889844503</v>
      </c>
      <c r="KW48" s="24">
        <f>+$DJ48*KD48+KD48</f>
        <v>76.132862889844503</v>
      </c>
      <c r="KX48" s="24">
        <f>+$DJ48*KE48+KE48</f>
        <v>76.132862889844503</v>
      </c>
      <c r="KY48" s="24">
        <f>+$DJ48*KF48+KF48</f>
        <v>76.132862889844503</v>
      </c>
      <c r="KZ48" s="24">
        <f>+$DJ48*KG48+KG48</f>
        <v>76.132862889844503</v>
      </c>
      <c r="LA48" s="24">
        <f>+$DJ48*KH48+KH48</f>
        <v>76.132862889844503</v>
      </c>
      <c r="LB48" s="24">
        <f>+$DJ48*KI48+KI48</f>
        <v>76.132862889844503</v>
      </c>
      <c r="LC48" s="24">
        <f>+$DJ48*KJ48+KJ48</f>
        <v>76.132862889844503</v>
      </c>
      <c r="LD48" s="24">
        <f>+$DJ48*KK48+KK48</f>
        <v>152.26572577968901</v>
      </c>
      <c r="LE48"/>
      <c r="LF48" s="24"/>
      <c r="LG48" t="s">
        <v>61</v>
      </c>
      <c r="LH48" s="24"/>
      <c r="LI48" s="24">
        <f>SUM(LL48:LW48)</f>
        <v>1019.4190340950179</v>
      </c>
      <c r="LJ48" s="15">
        <f>+LI48/LI$35</f>
        <v>1.8256586254351427E-2</v>
      </c>
      <c r="LL48" s="25">
        <f>+$DJ48*KS48+KS48</f>
        <v>78.416848776539837</v>
      </c>
      <c r="LM48" s="24">
        <f>+$DJ48*KT48+KT48</f>
        <v>78.416848776539837</v>
      </c>
      <c r="LN48" s="24">
        <f>+$DJ48*KU48+KU48</f>
        <v>78.416848776539837</v>
      </c>
      <c r="LO48" s="24">
        <f>+$DJ48*KV48+KV48</f>
        <v>78.416848776539837</v>
      </c>
      <c r="LP48" s="24">
        <f>+$DJ48*KW48+KW48</f>
        <v>78.416848776539837</v>
      </c>
      <c r="LQ48" s="24">
        <f>+$DJ48*KX48+KX48</f>
        <v>78.416848776539837</v>
      </c>
      <c r="LR48" s="24">
        <f>+$DJ48*KY48+KY48</f>
        <v>78.416848776539837</v>
      </c>
      <c r="LS48" s="24">
        <f>+$DJ48*KZ48+KZ48</f>
        <v>78.416848776539837</v>
      </c>
      <c r="LT48" s="24">
        <f>+$DJ48*LA48+LA48</f>
        <v>78.416848776539837</v>
      </c>
      <c r="LU48" s="24">
        <f>+$DJ48*LB48+LB48</f>
        <v>78.416848776539837</v>
      </c>
      <c r="LV48" s="24">
        <f>+$DJ48*LC48+LC48</f>
        <v>78.416848776539837</v>
      </c>
      <c r="LW48" s="24">
        <f>+$DJ48*LD48+LD48</f>
        <v>156.83369755307967</v>
      </c>
      <c r="LZ48" t="s">
        <v>61</v>
      </c>
      <c r="MA48" s="24"/>
      <c r="MB48" s="24">
        <f>SUM(ME48:MP48)</f>
        <v>1050.0016051178684</v>
      </c>
      <c r="MC48" s="15">
        <f>+MB48/MB$35</f>
        <v>1.8345642772665333E-2</v>
      </c>
      <c r="ME48" s="25">
        <f>+$DJ48*LL48+LL48</f>
        <v>80.769354239836034</v>
      </c>
      <c r="MF48" s="24">
        <f>+$DJ48*LM48+LM48</f>
        <v>80.769354239836034</v>
      </c>
      <c r="MG48" s="24">
        <f>+$DJ48*LN48+LN48</f>
        <v>80.769354239836034</v>
      </c>
      <c r="MH48" s="24">
        <f>+$DJ48*LO48+LO48</f>
        <v>80.769354239836034</v>
      </c>
      <c r="MI48" s="24">
        <f>+$DJ48*LP48+LP48</f>
        <v>80.769354239836034</v>
      </c>
      <c r="MJ48" s="24">
        <f>+$DJ48*LQ48+LQ48</f>
        <v>80.769354239836034</v>
      </c>
      <c r="MK48" s="24">
        <f>+$DJ48*LR48+LR48</f>
        <v>80.769354239836034</v>
      </c>
      <c r="ML48" s="24">
        <f>+$DJ48*LS48+LS48</f>
        <v>80.769354239836034</v>
      </c>
      <c r="MM48" s="24">
        <f>+$DJ48*LT48+LT48</f>
        <v>80.769354239836034</v>
      </c>
      <c r="MN48" s="24">
        <f>+$DJ48*LU48+LU48</f>
        <v>80.769354239836034</v>
      </c>
      <c r="MO48" s="24">
        <f>+$DJ48*LV48+LV48</f>
        <v>80.769354239836034</v>
      </c>
      <c r="MP48" s="24">
        <f>+$DJ48*LW48+LW48</f>
        <v>161.53870847967207</v>
      </c>
    </row>
    <row r="49" spans="1:354" s="2" customFormat="1" x14ac:dyDescent="0.2">
      <c r="A49" t="s">
        <v>62</v>
      </c>
      <c r="B49" s="40"/>
      <c r="C49" s="48"/>
      <c r="D49" s="48"/>
      <c r="E49" s="8"/>
      <c r="F49" s="8"/>
      <c r="G49" s="8"/>
      <c r="H49" s="8"/>
      <c r="I49" s="8"/>
      <c r="J49" s="24"/>
      <c r="K49" s="8"/>
      <c r="L49" s="24"/>
      <c r="M49" s="24"/>
      <c r="N49" s="24"/>
      <c r="O49" s="24"/>
      <c r="P49" s="24"/>
      <c r="Q49" t="s">
        <v>62</v>
      </c>
      <c r="R49" s="24"/>
      <c r="S49" s="24">
        <f>SUM(BM49:BX49)</f>
        <v>1350</v>
      </c>
      <c r="T49" s="15">
        <f>+S49/$S$35</f>
        <v>3.2488628979857048E-2</v>
      </c>
      <c r="U49" s="24">
        <f>SUM(BY49:CJ49)</f>
        <v>1288</v>
      </c>
      <c r="V49" s="127">
        <f t="shared" si="60"/>
        <v>3.1021949233350814E-2</v>
      </c>
      <c r="W49" s="48">
        <f>SUM(CR49:DC49)</f>
        <v>1288</v>
      </c>
      <c r="X49" s="127">
        <f>+W49/W$35</f>
        <v>3.1021949233350814E-2</v>
      </c>
      <c r="Y49" s="24">
        <f>+DH49</f>
        <v>1352.4</v>
      </c>
      <c r="Z49" s="15">
        <f>+Y49/Y$35</f>
        <v>3.1778582141481319E-2</v>
      </c>
      <c r="AA49" s="24">
        <f>+EA49</f>
        <v>1420.02</v>
      </c>
      <c r="AB49" s="15">
        <f>+AA49/AA$35</f>
        <v>3.2553669510785747E-2</v>
      </c>
      <c r="AC49" s="24">
        <f>+ET49</f>
        <v>1491.021</v>
      </c>
      <c r="AD49" s="15">
        <f>+AC49/AC$35</f>
        <v>3.3347661450073195E-2</v>
      </c>
      <c r="AE49" s="24">
        <f>+FM49</f>
        <v>1565.5720499999998</v>
      </c>
      <c r="AF49" s="15">
        <f>+AE49/AE$35</f>
        <v>3.4161019046416448E-2</v>
      </c>
      <c r="AG49" s="24">
        <f>+GF49</f>
        <v>1643.8506524999998</v>
      </c>
      <c r="AH49" s="15">
        <f>+AG49/AG$35</f>
        <v>3.4994214632914404E-2</v>
      </c>
      <c r="AI49" s="24">
        <f>+GY49</f>
        <v>1726.043185125</v>
      </c>
      <c r="AJ49" s="15">
        <f>+AI49/AI$35</f>
        <v>3.5847732062985492E-2</v>
      </c>
      <c r="AK49" s="24">
        <f>+HR49</f>
        <v>1812.34534438125</v>
      </c>
      <c r="AL49" s="15">
        <f>+AK49/AK$35</f>
        <v>3.6722066991350999E-2</v>
      </c>
      <c r="AM49" s="24">
        <f>+IK49</f>
        <v>1902.9626116003124</v>
      </c>
      <c r="AN49" s="15">
        <f>+AM49/AM$35</f>
        <v>3.7617727161871749E-2</v>
      </c>
      <c r="AO49" s="24">
        <f>+JD49</f>
        <v>1998.1107421803281</v>
      </c>
      <c r="AP49" s="15">
        <f>+AO49/AO$35</f>
        <v>3.8535232702405213E-2</v>
      </c>
      <c r="AQ49" s="24">
        <f>+JW49</f>
        <v>2098.0162792893443</v>
      </c>
      <c r="AR49" s="15">
        <f>+AQ49/AQ$35</f>
        <v>3.9475116426854105E-2</v>
      </c>
      <c r="AS49" s="24">
        <f>+KP49</f>
        <v>2202.9170932538118</v>
      </c>
      <c r="AT49" s="15">
        <f>+AS49/AS$35</f>
        <v>4.043792414458227E-2</v>
      </c>
      <c r="AU49" s="24">
        <f>+LI49</f>
        <v>2313.0629479165023</v>
      </c>
      <c r="AV49" s="15">
        <f>+AU49/AU$35</f>
        <v>4.1424214977376972E-2</v>
      </c>
      <c r="AW49" s="24">
        <f>+MB49</f>
        <v>2428.7160953123275</v>
      </c>
      <c r="AX49" s="15">
        <f>+AW49/AW$35</f>
        <v>4.2434561684142259E-2</v>
      </c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t="s">
        <v>62</v>
      </c>
      <c r="BM49" s="106">
        <v>400</v>
      </c>
      <c r="BN49" s="89">
        <v>250</v>
      </c>
      <c r="BO49" s="89">
        <v>0</v>
      </c>
      <c r="BP49" s="89">
        <v>200</v>
      </c>
      <c r="BQ49" s="89">
        <v>0</v>
      </c>
      <c r="BR49" s="89">
        <v>0</v>
      </c>
      <c r="BS49" s="89">
        <v>200</v>
      </c>
      <c r="BT49" s="89">
        <v>0</v>
      </c>
      <c r="BU49" s="89">
        <v>300</v>
      </c>
      <c r="BV49" s="89">
        <v>0</v>
      </c>
      <c r="BW49" s="89">
        <v>0</v>
      </c>
      <c r="BX49" s="89">
        <v>0</v>
      </c>
      <c r="BY49" s="106">
        <v>0</v>
      </c>
      <c r="BZ49" s="89">
        <v>0</v>
      </c>
      <c r="CA49" s="89">
        <v>159</v>
      </c>
      <c r="CB49" s="89">
        <f>350-200</f>
        <v>150</v>
      </c>
      <c r="CC49" s="89">
        <v>0</v>
      </c>
      <c r="CD49" s="89">
        <v>0</v>
      </c>
      <c r="CE49" s="89">
        <v>210</v>
      </c>
      <c r="CF49" s="89">
        <v>0</v>
      </c>
      <c r="CG49" s="89">
        <f>260+CA49</f>
        <v>419</v>
      </c>
      <c r="CH49" s="89">
        <v>0</v>
      </c>
      <c r="CI49" s="89">
        <v>0</v>
      </c>
      <c r="CJ49" s="89">
        <v>350</v>
      </c>
      <c r="CK49" s="3"/>
      <c r="CL49" s="3"/>
      <c r="CM49" t="s">
        <v>62</v>
      </c>
      <c r="CN49" s="24"/>
      <c r="CO49" s="24">
        <f t="shared" si="69"/>
        <v>1288</v>
      </c>
      <c r="CP49" s="15">
        <f>+CO49/CO$35</f>
        <v>3.1021949233350814E-2</v>
      </c>
      <c r="CR49" s="106">
        <v>0</v>
      </c>
      <c r="CS49" s="89">
        <v>0</v>
      </c>
      <c r="CT49" s="89">
        <v>159</v>
      </c>
      <c r="CU49" s="89">
        <f>350-200</f>
        <v>150</v>
      </c>
      <c r="CV49" s="89">
        <v>0</v>
      </c>
      <c r="CW49" s="89">
        <v>0</v>
      </c>
      <c r="CX49" s="89">
        <v>210</v>
      </c>
      <c r="CY49" s="89">
        <v>0</v>
      </c>
      <c r="CZ49" s="89">
        <f>260+CT49</f>
        <v>419</v>
      </c>
      <c r="DA49" s="89">
        <v>0</v>
      </c>
      <c r="DB49" s="89">
        <v>0</v>
      </c>
      <c r="DC49" s="89">
        <v>350</v>
      </c>
      <c r="DF49" t="s">
        <v>62</v>
      </c>
      <c r="DG49" s="24"/>
      <c r="DH49" s="24">
        <f>SUM(DK49:DV49)</f>
        <v>1352.4</v>
      </c>
      <c r="DI49" s="15">
        <f>+DH49/DH$35</f>
        <v>3.1778582141481319E-2</v>
      </c>
      <c r="DJ49" s="134">
        <v>0.05</v>
      </c>
      <c r="DK49" s="25">
        <f>+$DJ49*CR49+CR49</f>
        <v>0</v>
      </c>
      <c r="DL49" s="24">
        <f>+$DJ49*CS49+CS49</f>
        <v>0</v>
      </c>
      <c r="DM49" s="24">
        <f>+$DJ49*CT49+CT49</f>
        <v>166.95</v>
      </c>
      <c r="DN49" s="24">
        <f>+$DJ49*CU49+CU49</f>
        <v>157.5</v>
      </c>
      <c r="DO49" s="24">
        <f>+$DJ49*CV49+CV49</f>
        <v>0</v>
      </c>
      <c r="DP49" s="24">
        <f>+$DJ49*CW49+CW49</f>
        <v>0</v>
      </c>
      <c r="DQ49" s="24">
        <f>+$DJ49*CX49+CX49</f>
        <v>220.5</v>
      </c>
      <c r="DR49" s="24">
        <f>+$DJ49*CY49+CY49</f>
        <v>0</v>
      </c>
      <c r="DS49" s="24">
        <f>+$DJ49*CZ49+CZ49</f>
        <v>439.95</v>
      </c>
      <c r="DT49" s="24">
        <f>+$DJ49*DA49+DA49</f>
        <v>0</v>
      </c>
      <c r="DU49" s="24">
        <f>+$DJ49*DB49+DB49</f>
        <v>0</v>
      </c>
      <c r="DV49" s="24">
        <f>+$DJ49*DC49+DC49</f>
        <v>367.5</v>
      </c>
      <c r="DY49" t="s">
        <v>62</v>
      </c>
      <c r="DZ49" s="24"/>
      <c r="EA49" s="24">
        <f>SUM(ED49:EO49)</f>
        <v>1420.02</v>
      </c>
      <c r="EB49" s="15">
        <f>+EA49/EA$35</f>
        <v>3.2553669510785747E-2</v>
      </c>
      <c r="ED49" s="25">
        <f>+$DJ49*DK49+DK49</f>
        <v>0</v>
      </c>
      <c r="EE49" s="24">
        <f>+$DJ49*DL49+DL49</f>
        <v>0</v>
      </c>
      <c r="EF49" s="24">
        <f>+$DJ49*DM49+DM49</f>
        <v>175.29749999999999</v>
      </c>
      <c r="EG49" s="24">
        <f>+$DJ49*DN49+DN49</f>
        <v>165.375</v>
      </c>
      <c r="EH49" s="24">
        <f>+$DJ49*DO49+DO49</f>
        <v>0</v>
      </c>
      <c r="EI49" s="24">
        <f>+$DJ49*DP49+DP49</f>
        <v>0</v>
      </c>
      <c r="EJ49" s="24">
        <f>+$DJ49*DQ49+DQ49</f>
        <v>231.52500000000001</v>
      </c>
      <c r="EK49" s="24">
        <f>+$DJ49*DR49+DR49</f>
        <v>0</v>
      </c>
      <c r="EL49" s="24">
        <f>+$DJ49*DS49+DS49</f>
        <v>461.94749999999999</v>
      </c>
      <c r="EM49" s="24">
        <f>+$DJ49*DT49+DT49</f>
        <v>0</v>
      </c>
      <c r="EN49" s="24">
        <f>+$DJ49*DU49+DU49</f>
        <v>0</v>
      </c>
      <c r="EO49" s="24">
        <f>+$DJ49*DV49+DV49</f>
        <v>385.875</v>
      </c>
      <c r="EP49"/>
      <c r="EQ49" s="24"/>
      <c r="ER49" t="s">
        <v>62</v>
      </c>
      <c r="ES49" s="24"/>
      <c r="ET49" s="24">
        <f>SUM(EW49:FH49)</f>
        <v>1491.021</v>
      </c>
      <c r="EU49" s="15">
        <f>+ET49/ET$35</f>
        <v>3.3347661450073195E-2</v>
      </c>
      <c r="EW49" s="25">
        <f>+$DJ49*ED49+ED49</f>
        <v>0</v>
      </c>
      <c r="EX49" s="24">
        <f>+$DJ49*EE49+EE49</f>
        <v>0</v>
      </c>
      <c r="EY49" s="24">
        <f>+$DJ49*EF49+EF49</f>
        <v>184.06237499999997</v>
      </c>
      <c r="EZ49" s="24">
        <f>+$DJ49*EG49+EG49</f>
        <v>173.64375000000001</v>
      </c>
      <c r="FA49" s="24">
        <f>+$DJ49*EH49+EH49</f>
        <v>0</v>
      </c>
      <c r="FB49" s="24">
        <f>+$DJ49*EI49+EI49</f>
        <v>0</v>
      </c>
      <c r="FC49" s="24">
        <f>+$DJ49*EJ49+EJ49</f>
        <v>243.10124999999999</v>
      </c>
      <c r="FD49" s="24">
        <f>+$DJ49*EK49+EK49</f>
        <v>0</v>
      </c>
      <c r="FE49" s="24">
        <f>+$DJ49*EL49+EL49</f>
        <v>485.04487499999999</v>
      </c>
      <c r="FF49" s="24">
        <f>+$DJ49*EM49+EM49</f>
        <v>0</v>
      </c>
      <c r="FG49" s="24">
        <f>+$DJ49*EN49+EN49</f>
        <v>0</v>
      </c>
      <c r="FH49" s="24">
        <f>+$DJ49*EO49+EO49</f>
        <v>405.16874999999999</v>
      </c>
      <c r="FK49" t="s">
        <v>62</v>
      </c>
      <c r="FL49" s="24"/>
      <c r="FM49" s="24">
        <f>SUM(FP49:GA49)</f>
        <v>1565.5720499999998</v>
      </c>
      <c r="FN49" s="15">
        <f>+FM49/FM$35</f>
        <v>3.4161019046416448E-2</v>
      </c>
      <c r="FP49" s="25">
        <f>+$DJ49*EW49+EW49</f>
        <v>0</v>
      </c>
      <c r="FQ49" s="24">
        <f>+$DJ49*EX49+EX49</f>
        <v>0</v>
      </c>
      <c r="FR49" s="24">
        <f>+$DJ49*EY49+EY49</f>
        <v>193.26549374999996</v>
      </c>
      <c r="FS49" s="24">
        <f>+$DJ49*EZ49+EZ49</f>
        <v>182.32593750000001</v>
      </c>
      <c r="FT49" s="24">
        <f>+$DJ49*FA49+FA49</f>
        <v>0</v>
      </c>
      <c r="FU49" s="24">
        <f>+$DJ49*FB49+FB49</f>
        <v>0</v>
      </c>
      <c r="FV49" s="24">
        <f>+$DJ49*FC49+FC49</f>
        <v>255.25631249999998</v>
      </c>
      <c r="FW49" s="24">
        <f>+$DJ49*FD49+FD49</f>
        <v>0</v>
      </c>
      <c r="FX49" s="24">
        <f>+$DJ49*FE49+FE49</f>
        <v>509.29711874999998</v>
      </c>
      <c r="FY49" s="24">
        <f>+$DJ49*FF49+FF49</f>
        <v>0</v>
      </c>
      <c r="FZ49" s="24">
        <f>+$DJ49*FG49+FG49</f>
        <v>0</v>
      </c>
      <c r="GA49" s="24">
        <f>+$DJ49*FH49+FH49</f>
        <v>425.4271875</v>
      </c>
      <c r="GD49" t="s">
        <v>62</v>
      </c>
      <c r="GE49" s="24"/>
      <c r="GF49" s="24">
        <f>SUM(GI49:GT49)</f>
        <v>1643.8506524999998</v>
      </c>
      <c r="GG49" s="15">
        <f>+GF49/GF$35</f>
        <v>3.4994214632914404E-2</v>
      </c>
      <c r="GI49" s="25">
        <f>+$DJ49*FP49+FP49</f>
        <v>0</v>
      </c>
      <c r="GJ49" s="24">
        <f>+$DJ49*FQ49+FQ49</f>
        <v>0</v>
      </c>
      <c r="GK49" s="24">
        <f>+$DJ49*FR49+FR49</f>
        <v>202.92876843749997</v>
      </c>
      <c r="GL49" s="24">
        <f>+$DJ49*FS49+FS49</f>
        <v>191.442234375</v>
      </c>
      <c r="GM49" s="24">
        <f>+$DJ49*FT49+FT49</f>
        <v>0</v>
      </c>
      <c r="GN49" s="24">
        <f>+$DJ49*FU49+FU49</f>
        <v>0</v>
      </c>
      <c r="GO49" s="24">
        <f>+$DJ49*FV49+FV49</f>
        <v>268.01912812499995</v>
      </c>
      <c r="GP49" s="24">
        <f>+$DJ49*FW49+FW49</f>
        <v>0</v>
      </c>
      <c r="GQ49" s="24">
        <f>+$DJ49*FX49+FX49</f>
        <v>534.76197468750001</v>
      </c>
      <c r="GR49" s="24">
        <f>+$DJ49*FY49+FY49</f>
        <v>0</v>
      </c>
      <c r="GS49" s="24">
        <f>+$DJ49*FZ49+FZ49</f>
        <v>0</v>
      </c>
      <c r="GT49" s="24">
        <f>+$DJ49*GA49+GA49</f>
        <v>446.69854687500003</v>
      </c>
      <c r="GU49"/>
      <c r="GV49" s="24"/>
      <c r="GW49" t="s">
        <v>62</v>
      </c>
      <c r="GX49" s="24"/>
      <c r="GY49" s="24">
        <f>SUM(HB49:HM49)</f>
        <v>1726.043185125</v>
      </c>
      <c r="GZ49" s="15">
        <f>+GY49/GY$35</f>
        <v>3.5847732062985492E-2</v>
      </c>
      <c r="HB49" s="25">
        <f>+$DJ49*GI49+GI49</f>
        <v>0</v>
      </c>
      <c r="HC49" s="24">
        <f>+$DJ49*GJ49+GJ49</f>
        <v>0</v>
      </c>
      <c r="HD49" s="24">
        <f>+$DJ49*GK49+GK49</f>
        <v>213.07520685937496</v>
      </c>
      <c r="HE49" s="24">
        <f>+$DJ49*GL49+GL49</f>
        <v>201.01434609374999</v>
      </c>
      <c r="HF49" s="24">
        <f>+$DJ49*GM49+GM49</f>
        <v>0</v>
      </c>
      <c r="HG49" s="24">
        <f>+$DJ49*GN49+GN49</f>
        <v>0</v>
      </c>
      <c r="HH49" s="24">
        <f>+$DJ49*GO49+GO49</f>
        <v>281.42008453124993</v>
      </c>
      <c r="HI49" s="24">
        <f>+$DJ49*GP49+GP49</f>
        <v>0</v>
      </c>
      <c r="HJ49" s="24">
        <f>+$DJ49*GQ49+GQ49</f>
        <v>561.50007342187496</v>
      </c>
      <c r="HK49" s="24">
        <f>+$DJ49*GR49+GR49</f>
        <v>0</v>
      </c>
      <c r="HL49" s="24">
        <f>+$DJ49*GS49+GS49</f>
        <v>0</v>
      </c>
      <c r="HM49" s="24">
        <f>+$DJ49*GT49+GT49</f>
        <v>469.03347421875003</v>
      </c>
      <c r="HP49" t="s">
        <v>62</v>
      </c>
      <c r="HQ49" s="24"/>
      <c r="HR49" s="24">
        <f>SUM(HU49:IF49)</f>
        <v>1812.34534438125</v>
      </c>
      <c r="HS49" s="15">
        <f>+HR49/HR$35</f>
        <v>3.6722066991350999E-2</v>
      </c>
      <c r="HU49" s="25">
        <f>+$DJ49*HB49+HB49</f>
        <v>0</v>
      </c>
      <c r="HV49" s="24">
        <f>+$DJ49*HC49+HC49</f>
        <v>0</v>
      </c>
      <c r="HW49" s="24">
        <f>+$DJ49*HD49+HD49</f>
        <v>223.72896720234371</v>
      </c>
      <c r="HX49" s="24">
        <f>+$DJ49*HE49+HE49</f>
        <v>211.0650633984375</v>
      </c>
      <c r="HY49" s="24">
        <f>+$DJ49*HF49+HF49</f>
        <v>0</v>
      </c>
      <c r="HZ49" s="24">
        <f>+$DJ49*HG49+HG49</f>
        <v>0</v>
      </c>
      <c r="IA49" s="24">
        <f>+$DJ49*HH49+HH49</f>
        <v>295.49108875781241</v>
      </c>
      <c r="IB49" s="24">
        <f>+$DJ49*HI49+HI49</f>
        <v>0</v>
      </c>
      <c r="IC49" s="24">
        <f>+$DJ49*HJ49+HJ49</f>
        <v>589.57507709296874</v>
      </c>
      <c r="ID49" s="24">
        <f>+$DJ49*HK49+HK49</f>
        <v>0</v>
      </c>
      <c r="IE49" s="24">
        <f>+$DJ49*HL49+HL49</f>
        <v>0</v>
      </c>
      <c r="IF49" s="24">
        <f>+$DJ49*HM49+HM49</f>
        <v>492.48514792968751</v>
      </c>
      <c r="II49" t="s">
        <v>62</v>
      </c>
      <c r="IJ49" s="24"/>
      <c r="IK49" s="24">
        <f>SUM(IN49:IY49)</f>
        <v>1902.9626116003124</v>
      </c>
      <c r="IL49" s="15">
        <f>+IK49/IK$35</f>
        <v>3.7617727161871749E-2</v>
      </c>
      <c r="IN49" s="25">
        <f>+$DJ49*HU49+HU49</f>
        <v>0</v>
      </c>
      <c r="IO49" s="24">
        <f>+$DJ49*HV49+HV49</f>
        <v>0</v>
      </c>
      <c r="IP49" s="24">
        <f>+$DJ49*HW49+HW49</f>
        <v>234.91541556246091</v>
      </c>
      <c r="IQ49" s="24">
        <f>+$DJ49*HX49+HX49</f>
        <v>221.61831656835938</v>
      </c>
      <c r="IR49" s="24">
        <f>+$DJ49*HY49+HY49</f>
        <v>0</v>
      </c>
      <c r="IS49" s="24">
        <f>+$DJ49*HZ49+HZ49</f>
        <v>0</v>
      </c>
      <c r="IT49" s="24">
        <f>+$DJ49*IA49+IA49</f>
        <v>310.26564319570303</v>
      </c>
      <c r="IU49" s="24">
        <f>+$DJ49*IB49+IB49</f>
        <v>0</v>
      </c>
      <c r="IV49" s="24">
        <f>+$DJ49*IC49+IC49</f>
        <v>619.05383094761714</v>
      </c>
      <c r="IW49" s="24">
        <f>+$DJ49*ID49+ID49</f>
        <v>0</v>
      </c>
      <c r="IX49" s="24">
        <f>+$DJ49*IE49+IE49</f>
        <v>0</v>
      </c>
      <c r="IY49" s="24">
        <f>+$DJ49*IF49+IF49</f>
        <v>517.1094053261719</v>
      </c>
      <c r="IZ49"/>
      <c r="JA49" s="24"/>
      <c r="JB49" t="s">
        <v>62</v>
      </c>
      <c r="JC49" s="24"/>
      <c r="JD49" s="24">
        <f>SUM(JG49:JR49)</f>
        <v>1998.1107421803281</v>
      </c>
      <c r="JE49" s="15">
        <f>+JD49/JD$35</f>
        <v>3.8535232702405213E-2</v>
      </c>
      <c r="JG49" s="25">
        <f>+$DJ49*IN49+IN49</f>
        <v>0</v>
      </c>
      <c r="JH49" s="24">
        <f>+$DJ49*IO49+IO49</f>
        <v>0</v>
      </c>
      <c r="JI49" s="24">
        <f>+$DJ49*IP49+IP49</f>
        <v>246.66118634058395</v>
      </c>
      <c r="JJ49" s="24">
        <f>+$DJ49*IQ49+IQ49</f>
        <v>232.69923239677735</v>
      </c>
      <c r="JK49" s="24">
        <f>+$DJ49*IR49+IR49</f>
        <v>0</v>
      </c>
      <c r="JL49" s="24">
        <f>+$DJ49*IS49+IS49</f>
        <v>0</v>
      </c>
      <c r="JM49" s="24">
        <f>+$DJ49*IT49+IT49</f>
        <v>325.77892535548818</v>
      </c>
      <c r="JN49" s="24">
        <f>+$DJ49*IU49+IU49</f>
        <v>0</v>
      </c>
      <c r="JO49" s="24">
        <f>+$DJ49*IV49+IV49</f>
        <v>650.00652249499797</v>
      </c>
      <c r="JP49" s="24">
        <f>+$DJ49*IW49+IW49</f>
        <v>0</v>
      </c>
      <c r="JQ49" s="24">
        <f>+$DJ49*IX49+IX49</f>
        <v>0</v>
      </c>
      <c r="JR49" s="24">
        <f>+$DJ49*IY49+IY49</f>
        <v>542.96487559248044</v>
      </c>
      <c r="JU49" t="s">
        <v>62</v>
      </c>
      <c r="JV49" s="24"/>
      <c r="JW49" s="24">
        <f>SUM(JZ49:KK49)</f>
        <v>2098.0162792893443</v>
      </c>
      <c r="JX49" s="15">
        <f>+JW49/JW$35</f>
        <v>3.9475116426854105E-2</v>
      </c>
      <c r="JZ49" s="25">
        <f>+$DJ49*JG49+JG49</f>
        <v>0</v>
      </c>
      <c r="KA49" s="24">
        <f>+$DJ49*JH49+JH49</f>
        <v>0</v>
      </c>
      <c r="KB49" s="24">
        <f>+$DJ49*JI49+JI49</f>
        <v>258.99424565761313</v>
      </c>
      <c r="KC49" s="24">
        <f>+$DJ49*JJ49+JJ49</f>
        <v>244.33419401661621</v>
      </c>
      <c r="KD49" s="24">
        <f>+$DJ49*JK49+JK49</f>
        <v>0</v>
      </c>
      <c r="KE49" s="24">
        <f>+$DJ49*JL49+JL49</f>
        <v>0</v>
      </c>
      <c r="KF49" s="24">
        <f>+$DJ49*JM49+JM49</f>
        <v>342.06787162326259</v>
      </c>
      <c r="KG49" s="24">
        <f>+$DJ49*JN49+JN49</f>
        <v>0</v>
      </c>
      <c r="KH49" s="24">
        <f>+$DJ49*JO49+JO49</f>
        <v>682.50684861974787</v>
      </c>
      <c r="KI49" s="24">
        <f>+$DJ49*JP49+JP49</f>
        <v>0</v>
      </c>
      <c r="KJ49" s="24">
        <f>+$DJ49*JQ49+JQ49</f>
        <v>0</v>
      </c>
      <c r="KK49" s="24">
        <f>+$DJ49*JR49+JR49</f>
        <v>570.11311937210451</v>
      </c>
      <c r="KN49" t="s">
        <v>62</v>
      </c>
      <c r="KO49" s="24"/>
      <c r="KP49" s="24">
        <f>SUM(KS49:LD49)</f>
        <v>2202.9170932538118</v>
      </c>
      <c r="KQ49" s="15">
        <f>+KP49/KP$35</f>
        <v>4.043792414458227E-2</v>
      </c>
      <c r="KS49" s="25">
        <f>+$DJ49*JZ49+JZ49</f>
        <v>0</v>
      </c>
      <c r="KT49" s="24">
        <f>+$DJ49*KA49+KA49</f>
        <v>0</v>
      </c>
      <c r="KU49" s="24">
        <f>+$DJ49*KB49+KB49</f>
        <v>271.94395794049382</v>
      </c>
      <c r="KV49" s="24">
        <f>+$DJ49*KC49+KC49</f>
        <v>256.550903717447</v>
      </c>
      <c r="KW49" s="24">
        <f>+$DJ49*KD49+KD49</f>
        <v>0</v>
      </c>
      <c r="KX49" s="24">
        <f>+$DJ49*KE49+KE49</f>
        <v>0</v>
      </c>
      <c r="KY49" s="24">
        <f>+$DJ49*KF49+KF49</f>
        <v>359.17126520442571</v>
      </c>
      <c r="KZ49" s="24">
        <f>+$DJ49*KG49+KG49</f>
        <v>0</v>
      </c>
      <c r="LA49" s="24">
        <f>+$DJ49*KH49+KH49</f>
        <v>716.63219105073529</v>
      </c>
      <c r="LB49" s="24">
        <f>+$DJ49*KI49+KI49</f>
        <v>0</v>
      </c>
      <c r="LC49" s="24">
        <f>+$DJ49*KJ49+KJ49</f>
        <v>0</v>
      </c>
      <c r="LD49" s="24">
        <f>+$DJ49*KK49+KK49</f>
        <v>598.6187753407097</v>
      </c>
      <c r="LE49"/>
      <c r="LF49" s="24"/>
      <c r="LG49" t="s">
        <v>62</v>
      </c>
      <c r="LH49" s="24"/>
      <c r="LI49" s="24">
        <f>SUM(LL49:LW49)</f>
        <v>2313.0629479165023</v>
      </c>
      <c r="LJ49" s="15">
        <f>+LI49/LI$35</f>
        <v>4.1424214977376972E-2</v>
      </c>
      <c r="LL49" s="25">
        <f>+$DJ49*KS49+KS49</f>
        <v>0</v>
      </c>
      <c r="LM49" s="24">
        <f>+$DJ49*KT49+KT49</f>
        <v>0</v>
      </c>
      <c r="LN49" s="24">
        <f>+$DJ49*KU49+KU49</f>
        <v>285.54115583751849</v>
      </c>
      <c r="LO49" s="24">
        <f>+$DJ49*KV49+KV49</f>
        <v>269.37844890331934</v>
      </c>
      <c r="LP49" s="24">
        <f>+$DJ49*KW49+KW49</f>
        <v>0</v>
      </c>
      <c r="LQ49" s="24">
        <f>+$DJ49*KX49+KX49</f>
        <v>0</v>
      </c>
      <c r="LR49" s="24">
        <f>+$DJ49*KY49+KY49</f>
        <v>377.12982846464701</v>
      </c>
      <c r="LS49" s="24">
        <f>+$DJ49*KZ49+KZ49</f>
        <v>0</v>
      </c>
      <c r="LT49" s="24">
        <f>+$DJ49*LA49+LA49</f>
        <v>752.46380060327203</v>
      </c>
      <c r="LU49" s="24">
        <f>+$DJ49*LB49+LB49</f>
        <v>0</v>
      </c>
      <c r="LV49" s="24">
        <f>+$DJ49*LC49+LC49</f>
        <v>0</v>
      </c>
      <c r="LW49" s="24">
        <f>+$DJ49*LD49+LD49</f>
        <v>628.54971410774522</v>
      </c>
      <c r="LZ49" t="s">
        <v>62</v>
      </c>
      <c r="MA49" s="24"/>
      <c r="MB49" s="24">
        <f>SUM(ME49:MP49)</f>
        <v>2428.7160953123275</v>
      </c>
      <c r="MC49" s="15">
        <f>+MB49/MB$35</f>
        <v>4.2434561684142259E-2</v>
      </c>
      <c r="ME49" s="25">
        <f>+$DJ49*LL49+LL49</f>
        <v>0</v>
      </c>
      <c r="MF49" s="24">
        <f>+$DJ49*LM49+LM49</f>
        <v>0</v>
      </c>
      <c r="MG49" s="24">
        <f>+$DJ49*LN49+LN49</f>
        <v>299.81821362939439</v>
      </c>
      <c r="MH49" s="24">
        <f>+$DJ49*LO49+LO49</f>
        <v>282.8473713484853</v>
      </c>
      <c r="MI49" s="24">
        <f>+$DJ49*LP49+LP49</f>
        <v>0</v>
      </c>
      <c r="MJ49" s="24">
        <f>+$DJ49*LQ49+LQ49</f>
        <v>0</v>
      </c>
      <c r="MK49" s="24">
        <f>+$DJ49*LR49+LR49</f>
        <v>395.98631988787935</v>
      </c>
      <c r="ML49" s="24">
        <f>+$DJ49*LS49+LS49</f>
        <v>0</v>
      </c>
      <c r="MM49" s="24">
        <f>+$DJ49*LT49+LT49</f>
        <v>790.08699063343568</v>
      </c>
      <c r="MN49" s="24">
        <f>+$DJ49*LU49+LU49</f>
        <v>0</v>
      </c>
      <c r="MO49" s="24">
        <f>+$DJ49*LV49+LV49</f>
        <v>0</v>
      </c>
      <c r="MP49" s="24">
        <f>+$DJ49*LW49+LW49</f>
        <v>659.97719981313253</v>
      </c>
    </row>
    <row r="50" spans="1:354" s="2" customFormat="1" x14ac:dyDescent="0.2">
      <c r="A50" t="s">
        <v>64</v>
      </c>
      <c r="B50" s="40"/>
      <c r="C50" s="48"/>
      <c r="D50" s="48"/>
      <c r="E50" s="8"/>
      <c r="F50" s="8"/>
      <c r="G50" s="8"/>
      <c r="H50" s="8"/>
      <c r="I50" s="8"/>
      <c r="J50" s="24"/>
      <c r="K50" s="8"/>
      <c r="L50" s="24"/>
      <c r="M50" s="24"/>
      <c r="N50" s="24"/>
      <c r="O50" s="24"/>
      <c r="P50" s="24"/>
      <c r="Q50" t="s">
        <v>64</v>
      </c>
      <c r="R50" s="24"/>
      <c r="S50" s="24">
        <f>SUM(BM50:BX50)</f>
        <v>700</v>
      </c>
      <c r="T50" s="15">
        <f>+S50/$S$35</f>
        <v>1.6845955767333286E-2</v>
      </c>
      <c r="U50" s="24">
        <f>SUM(BY50:CJ50)</f>
        <v>770</v>
      </c>
      <c r="V50" s="127">
        <f t="shared" si="60"/>
        <v>1.8545730519937985E-2</v>
      </c>
      <c r="W50" s="48">
        <f>SUM(CR50:DC50)</f>
        <v>770</v>
      </c>
      <c r="X50" s="127">
        <f>+W50/W$35</f>
        <v>1.8545730519937985E-2</v>
      </c>
      <c r="Y50" s="24">
        <f>+DH50</f>
        <v>877.8</v>
      </c>
      <c r="Z50" s="15">
        <f>+Y50/Y$35</f>
        <v>2.062647101729688E-2</v>
      </c>
      <c r="AA50" s="24">
        <f>+EA50</f>
        <v>1000.6920000000001</v>
      </c>
      <c r="AB50" s="15">
        <f>+AA50/AA$35</f>
        <v>2.2940660448505807E-2</v>
      </c>
      <c r="AC50" s="24">
        <f>+ET50</f>
        <v>1140.7888800000001</v>
      </c>
      <c r="AD50" s="15">
        <f>+AC50/AC$35</f>
        <v>2.5514490645167424E-2</v>
      </c>
      <c r="AE50" s="24">
        <f>+FM50</f>
        <v>1300.4993231999999</v>
      </c>
      <c r="AF50" s="15">
        <f>+AE50/AE$35</f>
        <v>2.837709203462524E-2</v>
      </c>
      <c r="AG50" s="24">
        <f>+GF50</f>
        <v>1482.5692284480001</v>
      </c>
      <c r="AH50" s="15">
        <f>+AG50/AG$35</f>
        <v>3.1560863336070992E-2</v>
      </c>
      <c r="AI50" s="24">
        <f>+GY50</f>
        <v>1690.1289204307204</v>
      </c>
      <c r="AJ50" s="15">
        <f>+AI50/AI$35</f>
        <v>3.5101838246947258E-2</v>
      </c>
      <c r="AK50" s="24">
        <f>+HR50</f>
        <v>1926.7469692910213</v>
      </c>
      <c r="AL50" s="15">
        <f>+AK50/AK$35</f>
        <v>3.9040093269775498E-2</v>
      </c>
      <c r="AM50" s="24">
        <f>+IK50</f>
        <v>2196.4915449917635</v>
      </c>
      <c r="AN50" s="15">
        <f>+AM50/AM$35</f>
        <v>4.3420201295164919E-2</v>
      </c>
      <c r="AO50" s="24">
        <f>+JD50</f>
        <v>2504.0003612906112</v>
      </c>
      <c r="AP50" s="15">
        <f>+AO50/AO$35</f>
        <v>4.829173607462247E-2</v>
      </c>
      <c r="AQ50" s="24">
        <f>+JW50</f>
        <v>2854.5604118712972</v>
      </c>
      <c r="AR50" s="15">
        <f>+AQ50/AQ$35</f>
        <v>5.3709833292750843E-2</v>
      </c>
      <c r="AS50" s="24">
        <f>+KP50</f>
        <v>3254.198869533278</v>
      </c>
      <c r="AT50" s="15">
        <f>+AS50/AS$35</f>
        <v>5.9735814589010686E-2</v>
      </c>
      <c r="AU50" s="24">
        <f>+LI50</f>
        <v>3709.7867112679378</v>
      </c>
      <c r="AV50" s="15">
        <f>+AU50/AU$35</f>
        <v>6.6437881591680209E-2</v>
      </c>
      <c r="AW50" s="24">
        <f>+MB50</f>
        <v>4229.1568508454475</v>
      </c>
      <c r="AX50" s="15">
        <f>+AW50/AW$35</f>
        <v>7.3891887819039423E-2</v>
      </c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t="s">
        <v>64</v>
      </c>
      <c r="BM50" s="106">
        <v>100</v>
      </c>
      <c r="BN50" s="89">
        <v>50</v>
      </c>
      <c r="BO50" s="89">
        <v>50</v>
      </c>
      <c r="BP50" s="89">
        <v>50</v>
      </c>
      <c r="BQ50" s="89">
        <v>50</v>
      </c>
      <c r="BR50" s="89">
        <v>50</v>
      </c>
      <c r="BS50" s="89">
        <v>50</v>
      </c>
      <c r="BT50" s="89">
        <v>50</v>
      </c>
      <c r="BU50" s="89">
        <v>50</v>
      </c>
      <c r="BV50" s="89">
        <v>50</v>
      </c>
      <c r="BW50" s="89">
        <v>50</v>
      </c>
      <c r="BX50" s="89">
        <v>100</v>
      </c>
      <c r="BY50" s="106">
        <v>50</v>
      </c>
      <c r="BZ50" s="89">
        <f>+$BY$50</f>
        <v>50</v>
      </c>
      <c r="CA50" s="89">
        <f>+$BY$50</f>
        <v>50</v>
      </c>
      <c r="CB50" s="89">
        <f>+$BY$50</f>
        <v>50</v>
      </c>
      <c r="CC50" s="89">
        <f>+$BY$50+60</f>
        <v>110</v>
      </c>
      <c r="CD50" s="89">
        <f>+$BY$50</f>
        <v>50</v>
      </c>
      <c r="CE50" s="89">
        <f>+$BY$50</f>
        <v>50</v>
      </c>
      <c r="CF50" s="89">
        <f>+$BY$50</f>
        <v>50</v>
      </c>
      <c r="CG50" s="89">
        <f>+$BY$50</f>
        <v>50</v>
      </c>
      <c r="CH50" s="89">
        <f>+$BY$50</f>
        <v>50</v>
      </c>
      <c r="CI50" s="89">
        <f>+$BY$50*2</f>
        <v>100</v>
      </c>
      <c r="CJ50" s="89">
        <f>+$BY$50+60</f>
        <v>110</v>
      </c>
      <c r="CK50" s="3"/>
      <c r="CL50" s="3"/>
      <c r="CM50" t="s">
        <v>64</v>
      </c>
      <c r="CN50" s="24"/>
      <c r="CO50" s="24">
        <f t="shared" si="69"/>
        <v>770</v>
      </c>
      <c r="CP50" s="15">
        <f>+CO50/CO$35</f>
        <v>1.8545730519937985E-2</v>
      </c>
      <c r="CR50" s="106">
        <v>50</v>
      </c>
      <c r="CS50" s="89">
        <f>+$BY$50</f>
        <v>50</v>
      </c>
      <c r="CT50" s="89">
        <f>+$BY$50</f>
        <v>50</v>
      </c>
      <c r="CU50" s="89">
        <f>+$BY$50</f>
        <v>50</v>
      </c>
      <c r="CV50" s="89">
        <f>+$BY$50+60</f>
        <v>110</v>
      </c>
      <c r="CW50" s="89">
        <f>+$BY$50</f>
        <v>50</v>
      </c>
      <c r="CX50" s="89">
        <f>+$BY$50</f>
        <v>50</v>
      </c>
      <c r="CY50" s="89">
        <f>+$BY$50</f>
        <v>50</v>
      </c>
      <c r="CZ50" s="89">
        <f>+$BY$50</f>
        <v>50</v>
      </c>
      <c r="DA50" s="89">
        <f>+$BY$50</f>
        <v>50</v>
      </c>
      <c r="DB50" s="89">
        <f>+$BY$50*2</f>
        <v>100</v>
      </c>
      <c r="DC50" s="89">
        <f>+$BY$50+60</f>
        <v>110</v>
      </c>
      <c r="DF50" t="s">
        <v>64</v>
      </c>
      <c r="DG50" s="24"/>
      <c r="DH50" s="24">
        <f>SUM(DK50:DV50)</f>
        <v>877.8</v>
      </c>
      <c r="DI50" s="15">
        <f>+DH50/DH$35</f>
        <v>2.062647101729688E-2</v>
      </c>
      <c r="DJ50" s="134">
        <v>0.14000000000000001</v>
      </c>
      <c r="DK50" s="25">
        <f>+$DJ50*CR50+CR50</f>
        <v>57</v>
      </c>
      <c r="DL50" s="24">
        <f>+$DJ50*CS50+CS50</f>
        <v>57</v>
      </c>
      <c r="DM50" s="24">
        <f>+$DJ50*CT50+CT50</f>
        <v>57</v>
      </c>
      <c r="DN50" s="24">
        <f>+$DJ50*CU50+CU50</f>
        <v>57</v>
      </c>
      <c r="DO50" s="24">
        <f>+$DJ50*CV50+CV50</f>
        <v>125.4</v>
      </c>
      <c r="DP50" s="24">
        <f>+$DJ50*CW50+CW50</f>
        <v>57</v>
      </c>
      <c r="DQ50" s="24">
        <f>+$DJ50*CX50+CX50</f>
        <v>57</v>
      </c>
      <c r="DR50" s="24">
        <f>+$DJ50*CY50+CY50</f>
        <v>57</v>
      </c>
      <c r="DS50" s="24">
        <f>+$DJ50*CZ50+CZ50</f>
        <v>57</v>
      </c>
      <c r="DT50" s="24">
        <f>+$DJ50*DA50+DA50</f>
        <v>57</v>
      </c>
      <c r="DU50" s="24">
        <f>+$DJ50*DB50+DB50</f>
        <v>114</v>
      </c>
      <c r="DV50" s="24">
        <f>+$DJ50*DC50+DC50</f>
        <v>125.4</v>
      </c>
      <c r="DY50" t="s">
        <v>64</v>
      </c>
      <c r="DZ50" s="24"/>
      <c r="EA50" s="24">
        <f>SUM(ED50:EO50)</f>
        <v>1000.6920000000001</v>
      </c>
      <c r="EB50" s="15">
        <f>+EA50/EA$35</f>
        <v>2.2940660448505807E-2</v>
      </c>
      <c r="ED50" s="25">
        <f>+$DJ50*DK50+DK50</f>
        <v>64.98</v>
      </c>
      <c r="EE50" s="24">
        <f>+$DJ50*DL50+DL50</f>
        <v>64.98</v>
      </c>
      <c r="EF50" s="24">
        <f>+$DJ50*DM50+DM50</f>
        <v>64.98</v>
      </c>
      <c r="EG50" s="24">
        <f>+$DJ50*DN50+DN50</f>
        <v>64.98</v>
      </c>
      <c r="EH50" s="24">
        <f>+$DJ50*DO50+DO50</f>
        <v>142.95600000000002</v>
      </c>
      <c r="EI50" s="24">
        <f>+$DJ50*DP50+DP50</f>
        <v>64.98</v>
      </c>
      <c r="EJ50" s="24">
        <f>+$DJ50*DQ50+DQ50</f>
        <v>64.98</v>
      </c>
      <c r="EK50" s="24">
        <f>+$DJ50*DR50+DR50</f>
        <v>64.98</v>
      </c>
      <c r="EL50" s="24">
        <f>+$DJ50*DS50+DS50</f>
        <v>64.98</v>
      </c>
      <c r="EM50" s="24">
        <f>+$DJ50*DT50+DT50</f>
        <v>64.98</v>
      </c>
      <c r="EN50" s="24">
        <f>+$DJ50*DU50+DU50</f>
        <v>129.96</v>
      </c>
      <c r="EO50" s="24">
        <f>+$DJ50*DV50+DV50</f>
        <v>142.95600000000002</v>
      </c>
      <c r="EP50"/>
      <c r="EQ50" s="24"/>
      <c r="ER50" t="s">
        <v>64</v>
      </c>
      <c r="ES50" s="24"/>
      <c r="ET50" s="24">
        <f>SUM(EW50:FH50)</f>
        <v>1140.7888800000001</v>
      </c>
      <c r="EU50" s="15">
        <f>+ET50/ET$35</f>
        <v>2.5514490645167424E-2</v>
      </c>
      <c r="EW50" s="25">
        <f>+$DJ50*ED50+ED50</f>
        <v>74.077200000000005</v>
      </c>
      <c r="EX50" s="24">
        <f>+$DJ50*EE50+EE50</f>
        <v>74.077200000000005</v>
      </c>
      <c r="EY50" s="24">
        <f>+$DJ50*EF50+EF50</f>
        <v>74.077200000000005</v>
      </c>
      <c r="EZ50" s="24">
        <f>+$DJ50*EG50+EG50</f>
        <v>74.077200000000005</v>
      </c>
      <c r="FA50" s="24">
        <f>+$DJ50*EH50+EH50</f>
        <v>162.96984000000003</v>
      </c>
      <c r="FB50" s="24">
        <f>+$DJ50*EI50+EI50</f>
        <v>74.077200000000005</v>
      </c>
      <c r="FC50" s="24">
        <f>+$DJ50*EJ50+EJ50</f>
        <v>74.077200000000005</v>
      </c>
      <c r="FD50" s="24">
        <f>+$DJ50*EK50+EK50</f>
        <v>74.077200000000005</v>
      </c>
      <c r="FE50" s="24">
        <f>+$DJ50*EL50+EL50</f>
        <v>74.077200000000005</v>
      </c>
      <c r="FF50" s="24">
        <f>+$DJ50*EM50+EM50</f>
        <v>74.077200000000005</v>
      </c>
      <c r="FG50" s="24">
        <f>+$DJ50*EN50+EN50</f>
        <v>148.15440000000001</v>
      </c>
      <c r="FH50" s="24">
        <f>+$DJ50*EO50+EO50</f>
        <v>162.96984000000003</v>
      </c>
      <c r="FK50" t="s">
        <v>64</v>
      </c>
      <c r="FL50" s="24"/>
      <c r="FM50" s="24">
        <f>SUM(FP50:GA50)</f>
        <v>1300.4993231999999</v>
      </c>
      <c r="FN50" s="15">
        <f>+FM50/FM$35</f>
        <v>2.837709203462524E-2</v>
      </c>
      <c r="FP50" s="25">
        <f>+$DJ50*EW50+EW50</f>
        <v>84.448008000000002</v>
      </c>
      <c r="FQ50" s="24">
        <f>+$DJ50*EX50+EX50</f>
        <v>84.448008000000002</v>
      </c>
      <c r="FR50" s="24">
        <f>+$DJ50*EY50+EY50</f>
        <v>84.448008000000002</v>
      </c>
      <c r="FS50" s="24">
        <f>+$DJ50*EZ50+EZ50</f>
        <v>84.448008000000002</v>
      </c>
      <c r="FT50" s="24">
        <f>+$DJ50*FA50+FA50</f>
        <v>185.78561760000005</v>
      </c>
      <c r="FU50" s="24">
        <f>+$DJ50*FB50+FB50</f>
        <v>84.448008000000002</v>
      </c>
      <c r="FV50" s="24">
        <f>+$DJ50*FC50+FC50</f>
        <v>84.448008000000002</v>
      </c>
      <c r="FW50" s="24">
        <f>+$DJ50*FD50+FD50</f>
        <v>84.448008000000002</v>
      </c>
      <c r="FX50" s="24">
        <f>+$DJ50*FE50+FE50</f>
        <v>84.448008000000002</v>
      </c>
      <c r="FY50" s="24">
        <f>+$DJ50*FF50+FF50</f>
        <v>84.448008000000002</v>
      </c>
      <c r="FZ50" s="24">
        <f>+$DJ50*FG50+FG50</f>
        <v>168.896016</v>
      </c>
      <c r="GA50" s="24">
        <f>+$DJ50*FH50+FH50</f>
        <v>185.78561760000005</v>
      </c>
      <c r="GD50" t="s">
        <v>64</v>
      </c>
      <c r="GE50" s="24"/>
      <c r="GF50" s="24">
        <f>SUM(GI50:GT50)</f>
        <v>1482.5692284480001</v>
      </c>
      <c r="GG50" s="15">
        <f>+GF50/GF$35</f>
        <v>3.1560863336070992E-2</v>
      </c>
      <c r="GI50" s="25">
        <f>+$DJ50*FP50+FP50</f>
        <v>96.270729119999999</v>
      </c>
      <c r="GJ50" s="24">
        <f>+$DJ50*FQ50+FQ50</f>
        <v>96.270729119999999</v>
      </c>
      <c r="GK50" s="24">
        <f>+$DJ50*FR50+FR50</f>
        <v>96.270729119999999</v>
      </c>
      <c r="GL50" s="24">
        <f>+$DJ50*FS50+FS50</f>
        <v>96.270729119999999</v>
      </c>
      <c r="GM50" s="24">
        <f>+$DJ50*FT50+FT50</f>
        <v>211.79560406400006</v>
      </c>
      <c r="GN50" s="24">
        <f>+$DJ50*FU50+FU50</f>
        <v>96.270729119999999</v>
      </c>
      <c r="GO50" s="24">
        <f>+$DJ50*FV50+FV50</f>
        <v>96.270729119999999</v>
      </c>
      <c r="GP50" s="24">
        <f>+$DJ50*FW50+FW50</f>
        <v>96.270729119999999</v>
      </c>
      <c r="GQ50" s="24">
        <f>+$DJ50*FX50+FX50</f>
        <v>96.270729119999999</v>
      </c>
      <c r="GR50" s="24">
        <f>+$DJ50*FY50+FY50</f>
        <v>96.270729119999999</v>
      </c>
      <c r="GS50" s="24">
        <f>+$DJ50*FZ50+FZ50</f>
        <v>192.54145824</v>
      </c>
      <c r="GT50" s="24">
        <f>+$DJ50*GA50+GA50</f>
        <v>211.79560406400006</v>
      </c>
      <c r="GU50"/>
      <c r="GV50" s="24"/>
      <c r="GW50" t="s">
        <v>64</v>
      </c>
      <c r="GX50" s="24"/>
      <c r="GY50" s="24">
        <f>SUM(HB50:HM50)</f>
        <v>1690.1289204307204</v>
      </c>
      <c r="GZ50" s="15">
        <f>+GY50/GY$35</f>
        <v>3.5101838246947258E-2</v>
      </c>
      <c r="HB50" s="25">
        <f>+$DJ50*GI50+GI50</f>
        <v>109.74863119680001</v>
      </c>
      <c r="HC50" s="24">
        <f>+$DJ50*GJ50+GJ50</f>
        <v>109.74863119680001</v>
      </c>
      <c r="HD50" s="24">
        <f>+$DJ50*GK50+GK50</f>
        <v>109.74863119680001</v>
      </c>
      <c r="HE50" s="24">
        <f>+$DJ50*GL50+GL50</f>
        <v>109.74863119680001</v>
      </c>
      <c r="HF50" s="24">
        <f>+$DJ50*GM50+GM50</f>
        <v>241.44698863296009</v>
      </c>
      <c r="HG50" s="24">
        <f>+$DJ50*GN50+GN50</f>
        <v>109.74863119680001</v>
      </c>
      <c r="HH50" s="24">
        <f>+$DJ50*GO50+GO50</f>
        <v>109.74863119680001</v>
      </c>
      <c r="HI50" s="24">
        <f>+$DJ50*GP50+GP50</f>
        <v>109.74863119680001</v>
      </c>
      <c r="HJ50" s="24">
        <f>+$DJ50*GQ50+GQ50</f>
        <v>109.74863119680001</v>
      </c>
      <c r="HK50" s="24">
        <f>+$DJ50*GR50+GR50</f>
        <v>109.74863119680001</v>
      </c>
      <c r="HL50" s="24">
        <f>+$DJ50*GS50+GS50</f>
        <v>219.49726239360001</v>
      </c>
      <c r="HM50" s="24">
        <f>+$DJ50*GT50+GT50</f>
        <v>241.44698863296009</v>
      </c>
      <c r="HP50" t="s">
        <v>64</v>
      </c>
      <c r="HQ50" s="24"/>
      <c r="HR50" s="24">
        <f>SUM(HU50:IF50)</f>
        <v>1926.7469692910213</v>
      </c>
      <c r="HS50" s="15">
        <f>+HR50/HR$35</f>
        <v>3.9040093269775498E-2</v>
      </c>
      <c r="HU50" s="25">
        <f>+$DJ50*HB50+HB50</f>
        <v>125.11343956435201</v>
      </c>
      <c r="HV50" s="24">
        <f>+$DJ50*HC50+HC50</f>
        <v>125.11343956435201</v>
      </c>
      <c r="HW50" s="24">
        <f>+$DJ50*HD50+HD50</f>
        <v>125.11343956435201</v>
      </c>
      <c r="HX50" s="24">
        <f>+$DJ50*HE50+HE50</f>
        <v>125.11343956435201</v>
      </c>
      <c r="HY50" s="24">
        <f>+$DJ50*HF50+HF50</f>
        <v>275.24956704157449</v>
      </c>
      <c r="HZ50" s="24">
        <f>+$DJ50*HG50+HG50</f>
        <v>125.11343956435201</v>
      </c>
      <c r="IA50" s="24">
        <f>+$DJ50*HH50+HH50</f>
        <v>125.11343956435201</v>
      </c>
      <c r="IB50" s="24">
        <f>+$DJ50*HI50+HI50</f>
        <v>125.11343956435201</v>
      </c>
      <c r="IC50" s="24">
        <f>+$DJ50*HJ50+HJ50</f>
        <v>125.11343956435201</v>
      </c>
      <c r="ID50" s="24">
        <f>+$DJ50*HK50+HK50</f>
        <v>125.11343956435201</v>
      </c>
      <c r="IE50" s="24">
        <f>+$DJ50*HL50+HL50</f>
        <v>250.22687912870401</v>
      </c>
      <c r="IF50" s="24">
        <f>+$DJ50*HM50+HM50</f>
        <v>275.24956704157449</v>
      </c>
      <c r="II50" t="s">
        <v>64</v>
      </c>
      <c r="IJ50" s="24"/>
      <c r="IK50" s="24">
        <f>SUM(IN50:IY50)</f>
        <v>2196.4915449917635</v>
      </c>
      <c r="IL50" s="15">
        <f>+IK50/IK$35</f>
        <v>4.3420201295164919E-2</v>
      </c>
      <c r="IN50" s="25">
        <f>+$DJ50*HU50+HU50</f>
        <v>142.62932110336129</v>
      </c>
      <c r="IO50" s="24">
        <f>+$DJ50*HV50+HV50</f>
        <v>142.62932110336129</v>
      </c>
      <c r="IP50" s="24">
        <f>+$DJ50*HW50+HW50</f>
        <v>142.62932110336129</v>
      </c>
      <c r="IQ50" s="24">
        <f>+$DJ50*HX50+HX50</f>
        <v>142.62932110336129</v>
      </c>
      <c r="IR50" s="24">
        <f>+$DJ50*HY50+HY50</f>
        <v>313.78450642739494</v>
      </c>
      <c r="IS50" s="24">
        <f>+$DJ50*HZ50+HZ50</f>
        <v>142.62932110336129</v>
      </c>
      <c r="IT50" s="24">
        <f>+$DJ50*IA50+IA50</f>
        <v>142.62932110336129</v>
      </c>
      <c r="IU50" s="24">
        <f>+$DJ50*IB50+IB50</f>
        <v>142.62932110336129</v>
      </c>
      <c r="IV50" s="24">
        <f>+$DJ50*IC50+IC50</f>
        <v>142.62932110336129</v>
      </c>
      <c r="IW50" s="24">
        <f>+$DJ50*ID50+ID50</f>
        <v>142.62932110336129</v>
      </c>
      <c r="IX50" s="24">
        <f>+$DJ50*IE50+IE50</f>
        <v>285.25864220672258</v>
      </c>
      <c r="IY50" s="24">
        <f>+$DJ50*IF50+IF50</f>
        <v>313.78450642739494</v>
      </c>
      <c r="IZ50"/>
      <c r="JA50" s="24"/>
      <c r="JB50" t="s">
        <v>64</v>
      </c>
      <c r="JC50" s="24"/>
      <c r="JD50" s="24">
        <f>SUM(JG50:JR50)</f>
        <v>2504.0003612906112</v>
      </c>
      <c r="JE50" s="15">
        <f>+JD50/JD$35</f>
        <v>4.829173607462247E-2</v>
      </c>
      <c r="JG50" s="25">
        <f>+$DJ50*IN50+IN50</f>
        <v>162.59742605783188</v>
      </c>
      <c r="JH50" s="24">
        <f>+$DJ50*IO50+IO50</f>
        <v>162.59742605783188</v>
      </c>
      <c r="JI50" s="24">
        <f>+$DJ50*IP50+IP50</f>
        <v>162.59742605783188</v>
      </c>
      <c r="JJ50" s="24">
        <f>+$DJ50*IQ50+IQ50</f>
        <v>162.59742605783188</v>
      </c>
      <c r="JK50" s="24">
        <f>+$DJ50*IR50+IR50</f>
        <v>357.71433732723023</v>
      </c>
      <c r="JL50" s="24">
        <f>+$DJ50*IS50+IS50</f>
        <v>162.59742605783188</v>
      </c>
      <c r="JM50" s="24">
        <f>+$DJ50*IT50+IT50</f>
        <v>162.59742605783188</v>
      </c>
      <c r="JN50" s="24">
        <f>+$DJ50*IU50+IU50</f>
        <v>162.59742605783188</v>
      </c>
      <c r="JO50" s="24">
        <f>+$DJ50*IV50+IV50</f>
        <v>162.59742605783188</v>
      </c>
      <c r="JP50" s="24">
        <f>+$DJ50*IW50+IW50</f>
        <v>162.59742605783188</v>
      </c>
      <c r="JQ50" s="24">
        <f>+$DJ50*IX50+IX50</f>
        <v>325.19485211566376</v>
      </c>
      <c r="JR50" s="24">
        <f>+$DJ50*IY50+IY50</f>
        <v>357.71433732723023</v>
      </c>
      <c r="JU50" t="s">
        <v>64</v>
      </c>
      <c r="JV50" s="24"/>
      <c r="JW50" s="24">
        <f>SUM(JZ50:KK50)</f>
        <v>2854.5604118712972</v>
      </c>
      <c r="JX50" s="15">
        <f>+JW50/JW$35</f>
        <v>5.3709833292750843E-2</v>
      </c>
      <c r="JZ50" s="25">
        <f>+$DJ50*JG50+JG50</f>
        <v>185.36106570592835</v>
      </c>
      <c r="KA50" s="24">
        <f>+$DJ50*JH50+JH50</f>
        <v>185.36106570592835</v>
      </c>
      <c r="KB50" s="24">
        <f>+$DJ50*JI50+JI50</f>
        <v>185.36106570592835</v>
      </c>
      <c r="KC50" s="24">
        <f>+$DJ50*JJ50+JJ50</f>
        <v>185.36106570592835</v>
      </c>
      <c r="KD50" s="24">
        <f>+$DJ50*JK50+JK50</f>
        <v>407.79434455304249</v>
      </c>
      <c r="KE50" s="24">
        <f>+$DJ50*JL50+JL50</f>
        <v>185.36106570592835</v>
      </c>
      <c r="KF50" s="24">
        <f>+$DJ50*JM50+JM50</f>
        <v>185.36106570592835</v>
      </c>
      <c r="KG50" s="24">
        <f>+$DJ50*JN50+JN50</f>
        <v>185.36106570592835</v>
      </c>
      <c r="KH50" s="24">
        <f>+$DJ50*JO50+JO50</f>
        <v>185.36106570592835</v>
      </c>
      <c r="KI50" s="24">
        <f>+$DJ50*JP50+JP50</f>
        <v>185.36106570592835</v>
      </c>
      <c r="KJ50" s="24">
        <f>+$DJ50*JQ50+JQ50</f>
        <v>370.72213141185671</v>
      </c>
      <c r="KK50" s="24">
        <f>+$DJ50*JR50+JR50</f>
        <v>407.79434455304249</v>
      </c>
      <c r="KN50" t="s">
        <v>64</v>
      </c>
      <c r="KO50" s="24"/>
      <c r="KP50" s="24">
        <f>SUM(KS50:LD50)</f>
        <v>3254.198869533278</v>
      </c>
      <c r="KQ50" s="15">
        <f>+KP50/KP$35</f>
        <v>5.9735814589010686E-2</v>
      </c>
      <c r="KS50" s="25">
        <f>+$DJ50*JZ50+JZ50</f>
        <v>211.31161490475833</v>
      </c>
      <c r="KT50" s="24">
        <f>+$DJ50*KA50+KA50</f>
        <v>211.31161490475833</v>
      </c>
      <c r="KU50" s="24">
        <f>+$DJ50*KB50+KB50</f>
        <v>211.31161490475833</v>
      </c>
      <c r="KV50" s="24">
        <f>+$DJ50*KC50+KC50</f>
        <v>211.31161490475833</v>
      </c>
      <c r="KW50" s="24">
        <f>+$DJ50*KD50+KD50</f>
        <v>464.88555279046847</v>
      </c>
      <c r="KX50" s="24">
        <f>+$DJ50*KE50+KE50</f>
        <v>211.31161490475833</v>
      </c>
      <c r="KY50" s="24">
        <f>+$DJ50*KF50+KF50</f>
        <v>211.31161490475833</v>
      </c>
      <c r="KZ50" s="24">
        <f>+$DJ50*KG50+KG50</f>
        <v>211.31161490475833</v>
      </c>
      <c r="LA50" s="24">
        <f>+$DJ50*KH50+KH50</f>
        <v>211.31161490475833</v>
      </c>
      <c r="LB50" s="24">
        <f>+$DJ50*KI50+KI50</f>
        <v>211.31161490475833</v>
      </c>
      <c r="LC50" s="24">
        <f>+$DJ50*KJ50+KJ50</f>
        <v>422.62322980951666</v>
      </c>
      <c r="LD50" s="24">
        <f>+$DJ50*KK50+KK50</f>
        <v>464.88555279046847</v>
      </c>
      <c r="LE50"/>
      <c r="LF50" s="24"/>
      <c r="LG50" t="s">
        <v>64</v>
      </c>
      <c r="LH50" s="24"/>
      <c r="LI50" s="24">
        <f>SUM(LL50:LW50)</f>
        <v>3709.7867112679378</v>
      </c>
      <c r="LJ50" s="15">
        <f>+LI50/LI$35</f>
        <v>6.6437881591680209E-2</v>
      </c>
      <c r="LL50" s="25">
        <f>+$DJ50*KS50+KS50</f>
        <v>240.89524099142449</v>
      </c>
      <c r="LM50" s="24">
        <f>+$DJ50*KT50+KT50</f>
        <v>240.89524099142449</v>
      </c>
      <c r="LN50" s="24">
        <f>+$DJ50*KU50+KU50</f>
        <v>240.89524099142449</v>
      </c>
      <c r="LO50" s="24">
        <f>+$DJ50*KV50+KV50</f>
        <v>240.89524099142449</v>
      </c>
      <c r="LP50" s="24">
        <f>+$DJ50*KW50+KW50</f>
        <v>529.96953018113402</v>
      </c>
      <c r="LQ50" s="24">
        <f>+$DJ50*KX50+KX50</f>
        <v>240.89524099142449</v>
      </c>
      <c r="LR50" s="24">
        <f>+$DJ50*KY50+KY50</f>
        <v>240.89524099142449</v>
      </c>
      <c r="LS50" s="24">
        <f>+$DJ50*KZ50+KZ50</f>
        <v>240.89524099142449</v>
      </c>
      <c r="LT50" s="24">
        <f>+$DJ50*LA50+LA50</f>
        <v>240.89524099142449</v>
      </c>
      <c r="LU50" s="24">
        <f>+$DJ50*LB50+LB50</f>
        <v>240.89524099142449</v>
      </c>
      <c r="LV50" s="24">
        <f>+$DJ50*LC50+LC50</f>
        <v>481.79048198284897</v>
      </c>
      <c r="LW50" s="24">
        <f>+$DJ50*LD50+LD50</f>
        <v>529.96953018113402</v>
      </c>
      <c r="LZ50" t="s">
        <v>64</v>
      </c>
      <c r="MA50" s="24"/>
      <c r="MB50" s="24">
        <f>SUM(ME50:MP50)</f>
        <v>4229.1568508454475</v>
      </c>
      <c r="MC50" s="15">
        <f>+MB50/MB$35</f>
        <v>7.3891887819039423E-2</v>
      </c>
      <c r="ME50" s="25">
        <f>+$DJ50*LL50+LL50</f>
        <v>274.62057473022389</v>
      </c>
      <c r="MF50" s="24">
        <f>+$DJ50*LM50+LM50</f>
        <v>274.62057473022389</v>
      </c>
      <c r="MG50" s="24">
        <f>+$DJ50*LN50+LN50</f>
        <v>274.62057473022389</v>
      </c>
      <c r="MH50" s="24">
        <f>+$DJ50*LO50+LO50</f>
        <v>274.62057473022389</v>
      </c>
      <c r="MI50" s="24">
        <f>+$DJ50*LP50+LP50</f>
        <v>604.16526440649272</v>
      </c>
      <c r="MJ50" s="24">
        <f>+$DJ50*LQ50+LQ50</f>
        <v>274.62057473022389</v>
      </c>
      <c r="MK50" s="24">
        <f>+$DJ50*LR50+LR50</f>
        <v>274.62057473022389</v>
      </c>
      <c r="ML50" s="24">
        <f>+$DJ50*LS50+LS50</f>
        <v>274.62057473022389</v>
      </c>
      <c r="MM50" s="24">
        <f>+$DJ50*LT50+LT50</f>
        <v>274.62057473022389</v>
      </c>
      <c r="MN50" s="24">
        <f>+$DJ50*LU50+LU50</f>
        <v>274.62057473022389</v>
      </c>
      <c r="MO50" s="24">
        <f>+$DJ50*LV50+LV50</f>
        <v>549.24114946044779</v>
      </c>
      <c r="MP50" s="24">
        <f>+$DJ50*LW50+LW50</f>
        <v>604.16526440649272</v>
      </c>
    </row>
    <row r="51" spans="1:354" s="2" customFormat="1" x14ac:dyDescent="0.2">
      <c r="A51" t="s">
        <v>65</v>
      </c>
      <c r="B51" s="40"/>
      <c r="C51" s="48"/>
      <c r="D51" s="48"/>
      <c r="E51" s="8"/>
      <c r="F51" s="8"/>
      <c r="G51" s="8"/>
      <c r="H51" s="8"/>
      <c r="I51" s="8"/>
      <c r="J51" s="24"/>
      <c r="K51" s="8"/>
      <c r="L51" s="24"/>
      <c r="M51" s="24"/>
      <c r="N51" s="24"/>
      <c r="O51" s="24"/>
      <c r="P51" s="24"/>
      <c r="Q51" t="s">
        <v>65</v>
      </c>
      <c r="R51" s="24"/>
      <c r="S51" s="24">
        <f>SUM(BM51:BX51)</f>
        <v>0</v>
      </c>
      <c r="T51" s="15">
        <f>+S51/$S$35</f>
        <v>0</v>
      </c>
      <c r="U51" s="24">
        <f>SUM(BY51:CJ51)</f>
        <v>0</v>
      </c>
      <c r="V51" s="127">
        <f t="shared" si="60"/>
        <v>0</v>
      </c>
      <c r="W51" s="48">
        <f>SUM(CR51:DC51)</f>
        <v>0</v>
      </c>
      <c r="X51" s="127">
        <f>+W51/W$35</f>
        <v>0</v>
      </c>
      <c r="Y51" s="24">
        <f>+DH51</f>
        <v>0</v>
      </c>
      <c r="Z51" s="15">
        <f>+Y51/Y$35</f>
        <v>0</v>
      </c>
      <c r="AA51" s="24">
        <f>+EA51</f>
        <v>0</v>
      </c>
      <c r="AB51" s="15">
        <f>+AA51/AA$35</f>
        <v>0</v>
      </c>
      <c r="AC51" s="24">
        <f>+ET51</f>
        <v>0</v>
      </c>
      <c r="AD51" s="15">
        <f>+AC51/AC$35</f>
        <v>0</v>
      </c>
      <c r="AE51" s="24">
        <f>+FM51</f>
        <v>0</v>
      </c>
      <c r="AF51" s="15">
        <f>+AE51/AE$35</f>
        <v>0</v>
      </c>
      <c r="AG51" s="24">
        <f>+GF51</f>
        <v>0</v>
      </c>
      <c r="AH51" s="15">
        <f>+AG51/AG$35</f>
        <v>0</v>
      </c>
      <c r="AI51" s="24">
        <f>+GY51</f>
        <v>0</v>
      </c>
      <c r="AJ51" s="15">
        <f>+AI51/AI$35</f>
        <v>0</v>
      </c>
      <c r="AK51" s="24">
        <f>+HR51</f>
        <v>0</v>
      </c>
      <c r="AL51" s="15">
        <f>+AK51/AK$35</f>
        <v>0</v>
      </c>
      <c r="AM51" s="24">
        <f>+IK51</f>
        <v>0</v>
      </c>
      <c r="AN51" s="15">
        <f>+AM51/AM$35</f>
        <v>0</v>
      </c>
      <c r="AO51" s="24">
        <f>+JD51</f>
        <v>0</v>
      </c>
      <c r="AP51" s="15">
        <f>+AO51/AO$35</f>
        <v>0</v>
      </c>
      <c r="AQ51" s="24">
        <f>+JW51</f>
        <v>0</v>
      </c>
      <c r="AR51" s="15">
        <f>+AQ51/AQ$35</f>
        <v>0</v>
      </c>
      <c r="AS51" s="24">
        <f>+KP51</f>
        <v>0</v>
      </c>
      <c r="AT51" s="15">
        <f>+AS51/AS$35</f>
        <v>0</v>
      </c>
      <c r="AU51" s="24">
        <f>+LI51</f>
        <v>0</v>
      </c>
      <c r="AV51" s="15">
        <f>+AU51/AU$35</f>
        <v>0</v>
      </c>
      <c r="AW51" s="24">
        <f>+MB51</f>
        <v>0</v>
      </c>
      <c r="AX51" s="15">
        <f>+AW51/AW$35</f>
        <v>0</v>
      </c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t="s">
        <v>65</v>
      </c>
      <c r="BM51" s="25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0</v>
      </c>
      <c r="BW51" s="24">
        <v>0</v>
      </c>
      <c r="BX51" s="24">
        <v>0</v>
      </c>
      <c r="BY51" s="25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  <c r="CG51" s="24">
        <v>0</v>
      </c>
      <c r="CH51" s="24">
        <v>0</v>
      </c>
      <c r="CI51" s="24">
        <v>0</v>
      </c>
      <c r="CJ51" s="24">
        <v>0</v>
      </c>
      <c r="CK51" s="3"/>
      <c r="CL51" s="3"/>
      <c r="CM51" t="s">
        <v>65</v>
      </c>
      <c r="CN51" s="24"/>
      <c r="CO51" s="24">
        <f t="shared" si="69"/>
        <v>0</v>
      </c>
      <c r="CP51" s="15">
        <f>+CO51/CO$35</f>
        <v>0</v>
      </c>
      <c r="CR51" s="25">
        <v>0</v>
      </c>
      <c r="CS51" s="24">
        <v>0</v>
      </c>
      <c r="CT51" s="24">
        <v>0</v>
      </c>
      <c r="CU51" s="24">
        <v>0</v>
      </c>
      <c r="CV51" s="24">
        <v>0</v>
      </c>
      <c r="CW51" s="24">
        <v>0</v>
      </c>
      <c r="CX51" s="24">
        <v>0</v>
      </c>
      <c r="CY51" s="24">
        <v>0</v>
      </c>
      <c r="CZ51" s="24">
        <v>0</v>
      </c>
      <c r="DA51" s="24">
        <v>0</v>
      </c>
      <c r="DB51" s="24">
        <v>0</v>
      </c>
      <c r="DC51" s="24">
        <v>0</v>
      </c>
      <c r="DF51" t="s">
        <v>65</v>
      </c>
      <c r="DG51" s="24"/>
      <c r="DH51" s="24">
        <f>SUM(DK51:DV51)</f>
        <v>0</v>
      </c>
      <c r="DI51" s="15">
        <f>+DH51/DH$35</f>
        <v>0</v>
      </c>
      <c r="DJ51" s="134">
        <v>0.02</v>
      </c>
      <c r="DK51" s="25">
        <f>+$DJ51*CR51+CR51</f>
        <v>0</v>
      </c>
      <c r="DL51" s="24">
        <f>+$DJ51*CS51+CS51</f>
        <v>0</v>
      </c>
      <c r="DM51" s="24">
        <f>+$DJ51*CT51+CT51</f>
        <v>0</v>
      </c>
      <c r="DN51" s="24">
        <f>+$DJ51*CU51+CU51</f>
        <v>0</v>
      </c>
      <c r="DO51" s="24">
        <f>+$DJ51*CV51+CV51</f>
        <v>0</v>
      </c>
      <c r="DP51" s="24">
        <f>+$DJ51*CW51+CW51</f>
        <v>0</v>
      </c>
      <c r="DQ51" s="24">
        <f>+$DJ51*CX51+CX51</f>
        <v>0</v>
      </c>
      <c r="DR51" s="24">
        <f>+$DJ51*CY51+CY51</f>
        <v>0</v>
      </c>
      <c r="DS51" s="24">
        <f>+$DJ51*CZ51+CZ51</f>
        <v>0</v>
      </c>
      <c r="DT51" s="24">
        <f>+$DJ51*DA51+DA51</f>
        <v>0</v>
      </c>
      <c r="DU51" s="24">
        <f>+$DJ51*DB51+DB51</f>
        <v>0</v>
      </c>
      <c r="DV51" s="24">
        <f>+$DJ51*DC51+DC51</f>
        <v>0</v>
      </c>
      <c r="DY51" t="s">
        <v>65</v>
      </c>
      <c r="DZ51" s="24"/>
      <c r="EA51" s="24">
        <f>SUM(ED51:EO51)</f>
        <v>0</v>
      </c>
      <c r="EB51" s="15">
        <f>+EA51/EA$35</f>
        <v>0</v>
      </c>
      <c r="ED51" s="25">
        <f>+$DJ51*DK51+DK51</f>
        <v>0</v>
      </c>
      <c r="EE51" s="24">
        <f>+$DJ51*DL51+DL51</f>
        <v>0</v>
      </c>
      <c r="EF51" s="24">
        <f>+$DJ51*DM51+DM51</f>
        <v>0</v>
      </c>
      <c r="EG51" s="24">
        <f>+$DJ51*DN51+DN51</f>
        <v>0</v>
      </c>
      <c r="EH51" s="24">
        <f>+$DJ51*DO51+DO51</f>
        <v>0</v>
      </c>
      <c r="EI51" s="24">
        <f>+$DJ51*DP51+DP51</f>
        <v>0</v>
      </c>
      <c r="EJ51" s="24">
        <f>+$DJ51*DQ51+DQ51</f>
        <v>0</v>
      </c>
      <c r="EK51" s="24">
        <f>+$DJ51*DR51+DR51</f>
        <v>0</v>
      </c>
      <c r="EL51" s="24">
        <f>+$DJ51*DS51+DS51</f>
        <v>0</v>
      </c>
      <c r="EM51" s="24">
        <f>+$DJ51*DT51+DT51</f>
        <v>0</v>
      </c>
      <c r="EN51" s="24">
        <f>+$DJ51*DU51+DU51</f>
        <v>0</v>
      </c>
      <c r="EO51" s="24">
        <f>+$DJ51*DV51+DV51</f>
        <v>0</v>
      </c>
      <c r="EP51"/>
      <c r="EQ51" s="24"/>
      <c r="ER51" t="s">
        <v>65</v>
      </c>
      <c r="ES51" s="24"/>
      <c r="ET51" s="24">
        <f>SUM(EW51:FH51)</f>
        <v>0</v>
      </c>
      <c r="EU51" s="15">
        <f>+ET51/ET$35</f>
        <v>0</v>
      </c>
      <c r="EW51" s="25">
        <f>+$DJ51*ED51+ED51</f>
        <v>0</v>
      </c>
      <c r="EX51" s="24">
        <f>+$DJ51*EE51+EE51</f>
        <v>0</v>
      </c>
      <c r="EY51" s="24">
        <f>+$DJ51*EF51+EF51</f>
        <v>0</v>
      </c>
      <c r="EZ51" s="24">
        <f>+$DJ51*EG51+EG51</f>
        <v>0</v>
      </c>
      <c r="FA51" s="24">
        <f>+$DJ51*EH51+EH51</f>
        <v>0</v>
      </c>
      <c r="FB51" s="24">
        <f>+$DJ51*EI51+EI51</f>
        <v>0</v>
      </c>
      <c r="FC51" s="24">
        <f>+$DJ51*EJ51+EJ51</f>
        <v>0</v>
      </c>
      <c r="FD51" s="24">
        <f>+$DJ51*EK51+EK51</f>
        <v>0</v>
      </c>
      <c r="FE51" s="24">
        <f>+$DJ51*EL51+EL51</f>
        <v>0</v>
      </c>
      <c r="FF51" s="24">
        <f>+$DJ51*EM51+EM51</f>
        <v>0</v>
      </c>
      <c r="FG51" s="24">
        <f>+$DJ51*EN51+EN51</f>
        <v>0</v>
      </c>
      <c r="FH51" s="24">
        <f>+$DJ51*EO51+EO51</f>
        <v>0</v>
      </c>
      <c r="FK51" t="s">
        <v>65</v>
      </c>
      <c r="FL51" s="24"/>
      <c r="FM51" s="24">
        <f>SUM(FP51:GA51)</f>
        <v>0</v>
      </c>
      <c r="FN51" s="15">
        <f>+FM51/FM$35</f>
        <v>0</v>
      </c>
      <c r="FP51" s="25">
        <f>+$DJ51*EW51+EW51</f>
        <v>0</v>
      </c>
      <c r="FQ51" s="24">
        <f>+$DJ51*EX51+EX51</f>
        <v>0</v>
      </c>
      <c r="FR51" s="24">
        <f>+$DJ51*EY51+EY51</f>
        <v>0</v>
      </c>
      <c r="FS51" s="24">
        <f>+$DJ51*EZ51+EZ51</f>
        <v>0</v>
      </c>
      <c r="FT51" s="24">
        <f>+$DJ51*FA51+FA51</f>
        <v>0</v>
      </c>
      <c r="FU51" s="24">
        <f>+$DJ51*FB51+FB51</f>
        <v>0</v>
      </c>
      <c r="FV51" s="24">
        <f>+$DJ51*FC51+FC51</f>
        <v>0</v>
      </c>
      <c r="FW51" s="24">
        <f>+$DJ51*FD51+FD51</f>
        <v>0</v>
      </c>
      <c r="FX51" s="24">
        <f>+$DJ51*FE51+FE51</f>
        <v>0</v>
      </c>
      <c r="FY51" s="24">
        <f>+$DJ51*FF51+FF51</f>
        <v>0</v>
      </c>
      <c r="FZ51" s="24">
        <f>+$DJ51*FG51+FG51</f>
        <v>0</v>
      </c>
      <c r="GA51" s="24">
        <f>+$DJ51*FH51+FH51</f>
        <v>0</v>
      </c>
      <c r="GD51" t="s">
        <v>65</v>
      </c>
      <c r="GE51" s="24"/>
      <c r="GF51" s="24">
        <f>SUM(GI51:GT51)</f>
        <v>0</v>
      </c>
      <c r="GG51" s="15">
        <f>+GF51/GF$35</f>
        <v>0</v>
      </c>
      <c r="GI51" s="25">
        <f>+$DJ51*FP51+FP51</f>
        <v>0</v>
      </c>
      <c r="GJ51" s="24">
        <f>+$DJ51*FQ51+FQ51</f>
        <v>0</v>
      </c>
      <c r="GK51" s="24">
        <f>+$DJ51*FR51+FR51</f>
        <v>0</v>
      </c>
      <c r="GL51" s="24">
        <f>+$DJ51*FS51+FS51</f>
        <v>0</v>
      </c>
      <c r="GM51" s="24">
        <f>+$DJ51*FT51+FT51</f>
        <v>0</v>
      </c>
      <c r="GN51" s="24">
        <f>+$DJ51*FU51+FU51</f>
        <v>0</v>
      </c>
      <c r="GO51" s="24">
        <f>+$DJ51*FV51+FV51</f>
        <v>0</v>
      </c>
      <c r="GP51" s="24">
        <f>+$DJ51*FW51+FW51</f>
        <v>0</v>
      </c>
      <c r="GQ51" s="24">
        <f>+$DJ51*FX51+FX51</f>
        <v>0</v>
      </c>
      <c r="GR51" s="24">
        <f>+$DJ51*FY51+FY51</f>
        <v>0</v>
      </c>
      <c r="GS51" s="24">
        <f>+$DJ51*FZ51+FZ51</f>
        <v>0</v>
      </c>
      <c r="GT51" s="24">
        <f>+$DJ51*GA51+GA51</f>
        <v>0</v>
      </c>
      <c r="GU51"/>
      <c r="GV51" s="24"/>
      <c r="GW51" t="s">
        <v>65</v>
      </c>
      <c r="GX51" s="24"/>
      <c r="GY51" s="24">
        <f>SUM(HB51:HM51)</f>
        <v>0</v>
      </c>
      <c r="GZ51" s="15">
        <f>+GY51/GY$35</f>
        <v>0</v>
      </c>
      <c r="HB51" s="25">
        <f>+$DJ51*GI51+GI51</f>
        <v>0</v>
      </c>
      <c r="HC51" s="24">
        <f>+$DJ51*GJ51+GJ51</f>
        <v>0</v>
      </c>
      <c r="HD51" s="24">
        <f>+$DJ51*GK51+GK51</f>
        <v>0</v>
      </c>
      <c r="HE51" s="24">
        <f>+$DJ51*GL51+GL51</f>
        <v>0</v>
      </c>
      <c r="HF51" s="24">
        <f>+$DJ51*GM51+GM51</f>
        <v>0</v>
      </c>
      <c r="HG51" s="24">
        <f>+$DJ51*GN51+GN51</f>
        <v>0</v>
      </c>
      <c r="HH51" s="24">
        <f>+$DJ51*GO51+GO51</f>
        <v>0</v>
      </c>
      <c r="HI51" s="24">
        <f>+$DJ51*GP51+GP51</f>
        <v>0</v>
      </c>
      <c r="HJ51" s="24">
        <f>+$DJ51*GQ51+GQ51</f>
        <v>0</v>
      </c>
      <c r="HK51" s="24">
        <f>+$DJ51*GR51+GR51</f>
        <v>0</v>
      </c>
      <c r="HL51" s="24">
        <f>+$DJ51*GS51+GS51</f>
        <v>0</v>
      </c>
      <c r="HM51" s="24">
        <f>+$DJ51*GT51+GT51</f>
        <v>0</v>
      </c>
      <c r="HP51" t="s">
        <v>65</v>
      </c>
      <c r="HQ51" s="24"/>
      <c r="HR51" s="24">
        <f>SUM(HU51:IF51)</f>
        <v>0</v>
      </c>
      <c r="HS51" s="15">
        <f>+HR51/HR$35</f>
        <v>0</v>
      </c>
      <c r="HU51" s="25">
        <f>+$DJ51*HB51+HB51</f>
        <v>0</v>
      </c>
      <c r="HV51" s="24">
        <f>+$DJ51*HC51+HC51</f>
        <v>0</v>
      </c>
      <c r="HW51" s="24">
        <f>+$DJ51*HD51+HD51</f>
        <v>0</v>
      </c>
      <c r="HX51" s="24">
        <f>+$DJ51*HE51+HE51</f>
        <v>0</v>
      </c>
      <c r="HY51" s="24">
        <f>+$DJ51*HF51+HF51</f>
        <v>0</v>
      </c>
      <c r="HZ51" s="24">
        <f>+$DJ51*HG51+HG51</f>
        <v>0</v>
      </c>
      <c r="IA51" s="24">
        <f>+$DJ51*HH51+HH51</f>
        <v>0</v>
      </c>
      <c r="IB51" s="24">
        <f>+$DJ51*HI51+HI51</f>
        <v>0</v>
      </c>
      <c r="IC51" s="24">
        <f>+$DJ51*HJ51+HJ51</f>
        <v>0</v>
      </c>
      <c r="ID51" s="24">
        <f>+$DJ51*HK51+HK51</f>
        <v>0</v>
      </c>
      <c r="IE51" s="24">
        <f>+$DJ51*HL51+HL51</f>
        <v>0</v>
      </c>
      <c r="IF51" s="24">
        <f>+$DJ51*HM51+HM51</f>
        <v>0</v>
      </c>
      <c r="II51" t="s">
        <v>65</v>
      </c>
      <c r="IJ51" s="24"/>
      <c r="IK51" s="24">
        <f>SUM(IN51:IY51)</f>
        <v>0</v>
      </c>
      <c r="IL51" s="15">
        <f>+IK51/IK$35</f>
        <v>0</v>
      </c>
      <c r="IN51" s="25">
        <f>+$DJ51*HU51+HU51</f>
        <v>0</v>
      </c>
      <c r="IO51" s="24">
        <f>+$DJ51*HV51+HV51</f>
        <v>0</v>
      </c>
      <c r="IP51" s="24">
        <f>+$DJ51*HW51+HW51</f>
        <v>0</v>
      </c>
      <c r="IQ51" s="24">
        <f>+$DJ51*HX51+HX51</f>
        <v>0</v>
      </c>
      <c r="IR51" s="24">
        <f>+$DJ51*HY51+HY51</f>
        <v>0</v>
      </c>
      <c r="IS51" s="24">
        <f>+$DJ51*HZ51+HZ51</f>
        <v>0</v>
      </c>
      <c r="IT51" s="24">
        <f>+$DJ51*IA51+IA51</f>
        <v>0</v>
      </c>
      <c r="IU51" s="24">
        <f>+$DJ51*IB51+IB51</f>
        <v>0</v>
      </c>
      <c r="IV51" s="24">
        <f>+$DJ51*IC51+IC51</f>
        <v>0</v>
      </c>
      <c r="IW51" s="24">
        <f>+$DJ51*ID51+ID51</f>
        <v>0</v>
      </c>
      <c r="IX51" s="24">
        <f>+$DJ51*IE51+IE51</f>
        <v>0</v>
      </c>
      <c r="IY51" s="24">
        <f>+$DJ51*IF51+IF51</f>
        <v>0</v>
      </c>
      <c r="IZ51"/>
      <c r="JA51" s="24"/>
      <c r="JB51" t="s">
        <v>65</v>
      </c>
      <c r="JC51" s="24"/>
      <c r="JD51" s="24">
        <f>SUM(JG51:JR51)</f>
        <v>0</v>
      </c>
      <c r="JE51" s="15">
        <f>+JD51/JD$35</f>
        <v>0</v>
      </c>
      <c r="JG51" s="25">
        <f>+$DJ51*IN51+IN51</f>
        <v>0</v>
      </c>
      <c r="JH51" s="24">
        <f>+$DJ51*IO51+IO51</f>
        <v>0</v>
      </c>
      <c r="JI51" s="24">
        <f>+$DJ51*IP51+IP51</f>
        <v>0</v>
      </c>
      <c r="JJ51" s="24">
        <f>+$DJ51*IQ51+IQ51</f>
        <v>0</v>
      </c>
      <c r="JK51" s="24">
        <f>+$DJ51*IR51+IR51</f>
        <v>0</v>
      </c>
      <c r="JL51" s="24">
        <f>+$DJ51*IS51+IS51</f>
        <v>0</v>
      </c>
      <c r="JM51" s="24">
        <f>+$DJ51*IT51+IT51</f>
        <v>0</v>
      </c>
      <c r="JN51" s="24">
        <f>+$DJ51*IU51+IU51</f>
        <v>0</v>
      </c>
      <c r="JO51" s="24">
        <f>+$DJ51*IV51+IV51</f>
        <v>0</v>
      </c>
      <c r="JP51" s="24">
        <f>+$DJ51*IW51+IW51</f>
        <v>0</v>
      </c>
      <c r="JQ51" s="24">
        <f>+$DJ51*IX51+IX51</f>
        <v>0</v>
      </c>
      <c r="JR51" s="24">
        <f>+$DJ51*IY51+IY51</f>
        <v>0</v>
      </c>
      <c r="JU51" t="s">
        <v>65</v>
      </c>
      <c r="JV51" s="24"/>
      <c r="JW51" s="24">
        <f>SUM(JZ51:KK51)</f>
        <v>0</v>
      </c>
      <c r="JX51" s="15">
        <f>+JW51/JW$35</f>
        <v>0</v>
      </c>
      <c r="JZ51" s="25">
        <f>+$DJ51*JG51+JG51</f>
        <v>0</v>
      </c>
      <c r="KA51" s="24">
        <f>+$DJ51*JH51+JH51</f>
        <v>0</v>
      </c>
      <c r="KB51" s="24">
        <f>+$DJ51*JI51+JI51</f>
        <v>0</v>
      </c>
      <c r="KC51" s="24">
        <f>+$DJ51*JJ51+JJ51</f>
        <v>0</v>
      </c>
      <c r="KD51" s="24">
        <f>+$DJ51*JK51+JK51</f>
        <v>0</v>
      </c>
      <c r="KE51" s="24">
        <f>+$DJ51*JL51+JL51</f>
        <v>0</v>
      </c>
      <c r="KF51" s="24">
        <f>+$DJ51*JM51+JM51</f>
        <v>0</v>
      </c>
      <c r="KG51" s="24">
        <f>+$DJ51*JN51+JN51</f>
        <v>0</v>
      </c>
      <c r="KH51" s="24">
        <f>+$DJ51*JO51+JO51</f>
        <v>0</v>
      </c>
      <c r="KI51" s="24">
        <f>+$DJ51*JP51+JP51</f>
        <v>0</v>
      </c>
      <c r="KJ51" s="24">
        <f>+$DJ51*JQ51+JQ51</f>
        <v>0</v>
      </c>
      <c r="KK51" s="24">
        <f>+$DJ51*JR51+JR51</f>
        <v>0</v>
      </c>
      <c r="KN51" t="s">
        <v>65</v>
      </c>
      <c r="KO51" s="24"/>
      <c r="KP51" s="24">
        <f>SUM(KS51:LD51)</f>
        <v>0</v>
      </c>
      <c r="KQ51" s="15">
        <f>+KP51/KP$35</f>
        <v>0</v>
      </c>
      <c r="KS51" s="25">
        <f>+$DJ51*JZ51+JZ51</f>
        <v>0</v>
      </c>
      <c r="KT51" s="24">
        <f>+$DJ51*KA51+KA51</f>
        <v>0</v>
      </c>
      <c r="KU51" s="24">
        <f>+$DJ51*KB51+KB51</f>
        <v>0</v>
      </c>
      <c r="KV51" s="24">
        <f>+$DJ51*KC51+KC51</f>
        <v>0</v>
      </c>
      <c r="KW51" s="24">
        <f>+$DJ51*KD51+KD51</f>
        <v>0</v>
      </c>
      <c r="KX51" s="24">
        <f>+$DJ51*KE51+KE51</f>
        <v>0</v>
      </c>
      <c r="KY51" s="24">
        <f>+$DJ51*KF51+KF51</f>
        <v>0</v>
      </c>
      <c r="KZ51" s="24">
        <f>+$DJ51*KG51+KG51</f>
        <v>0</v>
      </c>
      <c r="LA51" s="24">
        <f>+$DJ51*KH51+KH51</f>
        <v>0</v>
      </c>
      <c r="LB51" s="24">
        <f>+$DJ51*KI51+KI51</f>
        <v>0</v>
      </c>
      <c r="LC51" s="24">
        <f>+$DJ51*KJ51+KJ51</f>
        <v>0</v>
      </c>
      <c r="LD51" s="24">
        <f>+$DJ51*KK51+KK51</f>
        <v>0</v>
      </c>
      <c r="LE51"/>
      <c r="LF51" s="24"/>
      <c r="LG51" t="s">
        <v>65</v>
      </c>
      <c r="LH51" s="24"/>
      <c r="LI51" s="24">
        <f>SUM(LL51:LW51)</f>
        <v>0</v>
      </c>
      <c r="LJ51" s="15">
        <f>+LI51/LI$35</f>
        <v>0</v>
      </c>
      <c r="LL51" s="25">
        <f>+$DJ51*KS51+KS51</f>
        <v>0</v>
      </c>
      <c r="LM51" s="24">
        <f>+$DJ51*KT51+KT51</f>
        <v>0</v>
      </c>
      <c r="LN51" s="24">
        <f>+$DJ51*KU51+KU51</f>
        <v>0</v>
      </c>
      <c r="LO51" s="24">
        <f>+$DJ51*KV51+KV51</f>
        <v>0</v>
      </c>
      <c r="LP51" s="24">
        <f>+$DJ51*KW51+KW51</f>
        <v>0</v>
      </c>
      <c r="LQ51" s="24">
        <f>+$DJ51*KX51+KX51</f>
        <v>0</v>
      </c>
      <c r="LR51" s="24">
        <f>+$DJ51*KY51+KY51</f>
        <v>0</v>
      </c>
      <c r="LS51" s="24">
        <f>+$DJ51*KZ51+KZ51</f>
        <v>0</v>
      </c>
      <c r="LT51" s="24">
        <f>+$DJ51*LA51+LA51</f>
        <v>0</v>
      </c>
      <c r="LU51" s="24">
        <f>+$DJ51*LB51+LB51</f>
        <v>0</v>
      </c>
      <c r="LV51" s="24">
        <f>+$DJ51*LC51+LC51</f>
        <v>0</v>
      </c>
      <c r="LW51" s="24">
        <f>+$DJ51*LD51+LD51</f>
        <v>0</v>
      </c>
      <c r="LZ51" t="s">
        <v>65</v>
      </c>
      <c r="MA51" s="24"/>
      <c r="MB51" s="24">
        <f>SUM(ME51:MP51)</f>
        <v>0</v>
      </c>
      <c r="MC51" s="15">
        <f>+MB51/MB$35</f>
        <v>0</v>
      </c>
      <c r="ME51" s="25">
        <f>+$DJ51*LL51+LL51</f>
        <v>0</v>
      </c>
      <c r="MF51" s="24">
        <f>+$DJ51*LM51+LM51</f>
        <v>0</v>
      </c>
      <c r="MG51" s="24">
        <f>+$DJ51*LN51+LN51</f>
        <v>0</v>
      </c>
      <c r="MH51" s="24">
        <f>+$DJ51*LO51+LO51</f>
        <v>0</v>
      </c>
      <c r="MI51" s="24">
        <f>+$DJ51*LP51+LP51</f>
        <v>0</v>
      </c>
      <c r="MJ51" s="24">
        <f>+$DJ51*LQ51+LQ51</f>
        <v>0</v>
      </c>
      <c r="MK51" s="24">
        <f>+$DJ51*LR51+LR51</f>
        <v>0</v>
      </c>
      <c r="ML51" s="24">
        <f>+$DJ51*LS51+LS51</f>
        <v>0</v>
      </c>
      <c r="MM51" s="24">
        <f>+$DJ51*LT51+LT51</f>
        <v>0</v>
      </c>
      <c r="MN51" s="24">
        <f>+$DJ51*LU51+LU51</f>
        <v>0</v>
      </c>
      <c r="MO51" s="24">
        <f>+$DJ51*LV51+LV51</f>
        <v>0</v>
      </c>
      <c r="MP51" s="24">
        <f>+$DJ51*LW51+LW51</f>
        <v>0</v>
      </c>
    </row>
    <row r="52" spans="1:354" s="2" customFormat="1" x14ac:dyDescent="0.2">
      <c r="A52" t="s">
        <v>66</v>
      </c>
      <c r="B52" s="40"/>
      <c r="C52" s="48"/>
      <c r="D52" s="48"/>
      <c r="E52" s="8"/>
      <c r="F52" s="8"/>
      <c r="G52" s="8"/>
      <c r="H52" s="8"/>
      <c r="I52" s="8"/>
      <c r="J52" s="24"/>
      <c r="K52" s="8"/>
      <c r="L52" s="24"/>
      <c r="M52" s="24"/>
      <c r="N52" s="24"/>
      <c r="O52" s="24"/>
      <c r="P52" s="24"/>
      <c r="Q52" t="s">
        <v>66</v>
      </c>
      <c r="R52" s="24"/>
      <c r="S52" s="30">
        <f>SUM(BM52:BX52)</f>
        <v>1100</v>
      </c>
      <c r="T52" s="17">
        <f>+S52/$S$35</f>
        <v>2.6472216205809449E-2</v>
      </c>
      <c r="U52" s="30">
        <f>SUM(BY52:CJ52)</f>
        <v>0</v>
      </c>
      <c r="V52" s="17">
        <f t="shared" si="60"/>
        <v>0</v>
      </c>
      <c r="W52" s="30">
        <f>SUM(CR52:DC52)</f>
        <v>1400</v>
      </c>
      <c r="X52" s="17">
        <f>+W52/W$35</f>
        <v>3.3719510036250885E-2</v>
      </c>
      <c r="Y52" s="30">
        <f>+DH52</f>
        <v>1596</v>
      </c>
      <c r="Z52" s="17">
        <f>+Y52/Y$35</f>
        <v>3.7502674576903421E-2</v>
      </c>
      <c r="AA52" s="30">
        <f>+EA52</f>
        <v>1819.44</v>
      </c>
      <c r="AB52" s="17">
        <f>+AA52/AA$35</f>
        <v>4.1710291724556009E-2</v>
      </c>
      <c r="AC52" s="30">
        <f>+ET52</f>
        <v>2074.1615999999999</v>
      </c>
      <c r="AD52" s="17">
        <f>+AC52/AC$35</f>
        <v>4.6389982991213496E-2</v>
      </c>
      <c r="AE52" s="30">
        <f>+FM52</f>
        <v>2364.5442239999998</v>
      </c>
      <c r="AF52" s="17">
        <f>+AE52/AE$35</f>
        <v>5.1594712790227704E-2</v>
      </c>
      <c r="AG52" s="30">
        <f>+GF52</f>
        <v>2695.5804153599997</v>
      </c>
      <c r="AH52" s="17">
        <f>+AG52/AG$35</f>
        <v>5.738338788376543E-2</v>
      </c>
      <c r="AI52" s="30">
        <f>+GY52</f>
        <v>3072.9616735103996</v>
      </c>
      <c r="AJ52" s="17">
        <f>+AI52/AI$35</f>
        <v>6.3821524085358627E-2</v>
      </c>
      <c r="AK52" s="30">
        <f>+HR52</f>
        <v>3503.1763078018557</v>
      </c>
      <c r="AL52" s="17">
        <f>+AK52/AK$35</f>
        <v>7.0981987763228144E-2</v>
      </c>
      <c r="AM52" s="30">
        <f>+IK52</f>
        <v>3993.6209908941155</v>
      </c>
      <c r="AN52" s="17">
        <f>+AM52/AM$35</f>
        <v>7.8945820536663491E-2</v>
      </c>
      <c r="AO52" s="30">
        <f>+JD52</f>
        <v>4552.7279296192919</v>
      </c>
      <c r="AP52" s="17">
        <f>+AO52/AO$35</f>
        <v>8.7803156499313556E-2</v>
      </c>
      <c r="AQ52" s="30">
        <f>+JW52</f>
        <v>5190.1098397659925</v>
      </c>
      <c r="AR52" s="17">
        <f>+AQ52/AQ$35</f>
        <v>9.7654242350456028E-2</v>
      </c>
      <c r="AS52" s="30">
        <f>+KP52</f>
        <v>5916.7252173332317</v>
      </c>
      <c r="AT52" s="17">
        <f>+AS52/AS$35</f>
        <v>0.1086105719800194</v>
      </c>
      <c r="AU52" s="30">
        <f>+LI52</f>
        <v>6745.0667477598845</v>
      </c>
      <c r="AV52" s="17">
        <f>+AU52/AU$35</f>
        <v>0.12079614834850944</v>
      </c>
      <c r="AW52" s="30">
        <f>+MB52</f>
        <v>7689.3760924462686</v>
      </c>
      <c r="AX52" s="17">
        <f>+AW52/AW$35</f>
        <v>0.13434888694370806</v>
      </c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t="s">
        <v>66</v>
      </c>
      <c r="BM52" s="28">
        <v>0</v>
      </c>
      <c r="BN52" s="31">
        <v>0</v>
      </c>
      <c r="BO52" s="31">
        <v>0</v>
      </c>
      <c r="BP52" s="31">
        <v>0</v>
      </c>
      <c r="BQ52" s="31">
        <v>1100</v>
      </c>
      <c r="BR52" s="31">
        <v>0</v>
      </c>
      <c r="BS52" s="31">
        <v>0</v>
      </c>
      <c r="BT52" s="31">
        <v>0</v>
      </c>
      <c r="BU52" s="31">
        <v>0</v>
      </c>
      <c r="BV52" s="31">
        <v>0</v>
      </c>
      <c r="BW52" s="31">
        <v>0</v>
      </c>
      <c r="BX52" s="31">
        <v>0</v>
      </c>
      <c r="BY52" s="28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  <c r="CG52" s="31">
        <v>0</v>
      </c>
      <c r="CH52" s="31">
        <v>0</v>
      </c>
      <c r="CI52" s="31">
        <v>0</v>
      </c>
      <c r="CJ52" s="31">
        <v>0</v>
      </c>
      <c r="CK52" s="3"/>
      <c r="CL52" s="3"/>
      <c r="CM52" t="s">
        <v>66</v>
      </c>
      <c r="CN52" s="24"/>
      <c r="CO52" s="31">
        <f t="shared" si="69"/>
        <v>1400</v>
      </c>
      <c r="CP52" s="17">
        <f>+CO52/CO$35</f>
        <v>3.3719510036250885E-2</v>
      </c>
      <c r="CR52" s="28">
        <v>0</v>
      </c>
      <c r="CS52" s="31">
        <v>0</v>
      </c>
      <c r="CT52" s="31">
        <v>1400</v>
      </c>
      <c r="CU52" s="31">
        <v>0</v>
      </c>
      <c r="CV52" s="31">
        <v>0</v>
      </c>
      <c r="CW52" s="31">
        <v>0</v>
      </c>
      <c r="CX52" s="31">
        <v>0</v>
      </c>
      <c r="CY52" s="31">
        <v>0</v>
      </c>
      <c r="CZ52" s="31">
        <v>0</v>
      </c>
      <c r="DA52" s="31">
        <v>0</v>
      </c>
      <c r="DB52" s="31">
        <v>0</v>
      </c>
      <c r="DC52" s="31">
        <v>0</v>
      </c>
      <c r="DF52" t="s">
        <v>66</v>
      </c>
      <c r="DG52" s="24"/>
      <c r="DH52" s="31">
        <f>SUM(DK52:DV52)</f>
        <v>1596</v>
      </c>
      <c r="DI52" s="17">
        <f>+DH52/DH$35</f>
        <v>3.7502674576903421E-2</v>
      </c>
      <c r="DJ52" s="134">
        <v>0.14000000000000001</v>
      </c>
      <c r="DK52" s="28">
        <f>+$DJ52*CR52+CR52</f>
        <v>0</v>
      </c>
      <c r="DL52" s="31">
        <f>+$DJ52*CS52+CS52</f>
        <v>0</v>
      </c>
      <c r="DM52" s="31">
        <f>+$DJ52*CT52+CT52</f>
        <v>1596</v>
      </c>
      <c r="DN52" s="31">
        <f>+$DJ52*CU52+CU52</f>
        <v>0</v>
      </c>
      <c r="DO52" s="31">
        <f>+$DJ52*CV52+CV52</f>
        <v>0</v>
      </c>
      <c r="DP52" s="31">
        <f>+$DJ52*CW52+CW52</f>
        <v>0</v>
      </c>
      <c r="DQ52" s="31">
        <f>+$DJ52*CX52+CX52</f>
        <v>0</v>
      </c>
      <c r="DR52" s="31">
        <f>+$DJ52*CY52+CY52</f>
        <v>0</v>
      </c>
      <c r="DS52" s="31">
        <f>+$DJ52*CZ52+CZ52</f>
        <v>0</v>
      </c>
      <c r="DT52" s="31">
        <f>+$DJ52*DA52+DA52</f>
        <v>0</v>
      </c>
      <c r="DU52" s="31">
        <f>+$DJ52*DB52+DB52</f>
        <v>0</v>
      </c>
      <c r="DV52" s="31">
        <f>+$DJ52*DC52+DC52</f>
        <v>0</v>
      </c>
      <c r="DY52" t="s">
        <v>66</v>
      </c>
      <c r="DZ52" s="24"/>
      <c r="EA52" s="31">
        <f>SUM(ED52:EO52)</f>
        <v>1819.44</v>
      </c>
      <c r="EB52" s="17">
        <f>+EA52/EA$35</f>
        <v>4.1710291724556009E-2</v>
      </c>
      <c r="ED52" s="28">
        <f>+$DJ52*DK52+DK52</f>
        <v>0</v>
      </c>
      <c r="EE52" s="31">
        <f>+$DJ52*DL52+DL52</f>
        <v>0</v>
      </c>
      <c r="EF52" s="31">
        <f>+$DJ52*DM52+DM52</f>
        <v>1819.44</v>
      </c>
      <c r="EG52" s="31">
        <f>+$DJ52*DN52+DN52</f>
        <v>0</v>
      </c>
      <c r="EH52" s="31">
        <f>+$DJ52*DO52+DO52</f>
        <v>0</v>
      </c>
      <c r="EI52" s="31">
        <f>+$DJ52*DP52+DP52</f>
        <v>0</v>
      </c>
      <c r="EJ52" s="31">
        <f>+$DJ52*DQ52+DQ52</f>
        <v>0</v>
      </c>
      <c r="EK52" s="31">
        <f>+$DJ52*DR52+DR52</f>
        <v>0</v>
      </c>
      <c r="EL52" s="31">
        <f>+$DJ52*DS52+DS52</f>
        <v>0</v>
      </c>
      <c r="EM52" s="31">
        <f>+$DJ52*DT52+DT52</f>
        <v>0</v>
      </c>
      <c r="EN52" s="31">
        <f>+$DJ52*DU52+DU52</f>
        <v>0</v>
      </c>
      <c r="EO52" s="31">
        <f>+$DJ52*DV52+DV52</f>
        <v>0</v>
      </c>
      <c r="EP52"/>
      <c r="EQ52" s="24"/>
      <c r="ER52" t="s">
        <v>66</v>
      </c>
      <c r="ES52" s="24"/>
      <c r="ET52" s="31">
        <f>SUM(EW52:FH52)</f>
        <v>2074.1615999999999</v>
      </c>
      <c r="EU52" s="17">
        <f>+ET52/ET$35</f>
        <v>4.6389982991213496E-2</v>
      </c>
      <c r="EW52" s="28">
        <f>+$DJ52*ED52+ED52</f>
        <v>0</v>
      </c>
      <c r="EX52" s="31">
        <f>+$DJ52*EE52+EE52</f>
        <v>0</v>
      </c>
      <c r="EY52" s="31">
        <f>+$DJ52*EF52+EF52</f>
        <v>2074.1615999999999</v>
      </c>
      <c r="EZ52" s="31">
        <f>+$DJ52*EG52+EG52</f>
        <v>0</v>
      </c>
      <c r="FA52" s="31">
        <f>+$DJ52*EH52+EH52</f>
        <v>0</v>
      </c>
      <c r="FB52" s="31">
        <f>+$DJ52*EI52+EI52</f>
        <v>0</v>
      </c>
      <c r="FC52" s="31">
        <f>+$DJ52*EJ52+EJ52</f>
        <v>0</v>
      </c>
      <c r="FD52" s="31">
        <f>+$DJ52*EK52+EK52</f>
        <v>0</v>
      </c>
      <c r="FE52" s="31">
        <f>+$DJ52*EL52+EL52</f>
        <v>0</v>
      </c>
      <c r="FF52" s="31">
        <f>+$DJ52*EM52+EM52</f>
        <v>0</v>
      </c>
      <c r="FG52" s="31">
        <f>+$DJ52*EN52+EN52</f>
        <v>0</v>
      </c>
      <c r="FH52" s="31">
        <f>+$DJ52*EO52+EO52</f>
        <v>0</v>
      </c>
      <c r="FK52" t="s">
        <v>66</v>
      </c>
      <c r="FL52" s="24"/>
      <c r="FM52" s="31">
        <f>SUM(FP52:GA52)</f>
        <v>2364.5442239999998</v>
      </c>
      <c r="FN52" s="17">
        <f>+FM52/FM$35</f>
        <v>5.1594712790227704E-2</v>
      </c>
      <c r="FP52" s="28">
        <f>+$DJ52*EW52+EW52</f>
        <v>0</v>
      </c>
      <c r="FQ52" s="31">
        <f>+$DJ52*EX52+EX52</f>
        <v>0</v>
      </c>
      <c r="FR52" s="31">
        <f>+$DJ52*EY52+EY52</f>
        <v>2364.5442239999998</v>
      </c>
      <c r="FS52" s="31">
        <f>+$DJ52*EZ52+EZ52</f>
        <v>0</v>
      </c>
      <c r="FT52" s="31">
        <f>+$DJ52*FA52+FA52</f>
        <v>0</v>
      </c>
      <c r="FU52" s="31">
        <f>+$DJ52*FB52+FB52</f>
        <v>0</v>
      </c>
      <c r="FV52" s="31">
        <f>+$DJ52*FC52+FC52</f>
        <v>0</v>
      </c>
      <c r="FW52" s="31">
        <f>+$DJ52*FD52+FD52</f>
        <v>0</v>
      </c>
      <c r="FX52" s="31">
        <f>+$DJ52*FE52+FE52</f>
        <v>0</v>
      </c>
      <c r="FY52" s="31">
        <f>+$DJ52*FF52+FF52</f>
        <v>0</v>
      </c>
      <c r="FZ52" s="31">
        <f>+$DJ52*FG52+FG52</f>
        <v>0</v>
      </c>
      <c r="GA52" s="31">
        <f>+$DJ52*FH52+FH52</f>
        <v>0</v>
      </c>
      <c r="GD52" t="s">
        <v>66</v>
      </c>
      <c r="GE52" s="24"/>
      <c r="GF52" s="31">
        <f>SUM(GI52:GT52)</f>
        <v>2695.5804153599997</v>
      </c>
      <c r="GG52" s="17">
        <f>+GF52/GF$35</f>
        <v>5.738338788376543E-2</v>
      </c>
      <c r="GI52" s="28">
        <f>+$DJ52*FP52+FP52</f>
        <v>0</v>
      </c>
      <c r="GJ52" s="31">
        <f>+$DJ52*FQ52+FQ52</f>
        <v>0</v>
      </c>
      <c r="GK52" s="31">
        <f>+$DJ52*FR52+FR52</f>
        <v>2695.5804153599997</v>
      </c>
      <c r="GL52" s="31">
        <f>+$DJ52*FS52+FS52</f>
        <v>0</v>
      </c>
      <c r="GM52" s="31">
        <f>+$DJ52*FT52+FT52</f>
        <v>0</v>
      </c>
      <c r="GN52" s="31">
        <f>+$DJ52*FU52+FU52</f>
        <v>0</v>
      </c>
      <c r="GO52" s="31">
        <f>+$DJ52*FV52+FV52</f>
        <v>0</v>
      </c>
      <c r="GP52" s="31">
        <f>+$DJ52*FW52+FW52</f>
        <v>0</v>
      </c>
      <c r="GQ52" s="31">
        <f>+$DJ52*FX52+FX52</f>
        <v>0</v>
      </c>
      <c r="GR52" s="31">
        <f>+$DJ52*FY52+FY52</f>
        <v>0</v>
      </c>
      <c r="GS52" s="31">
        <f>+$DJ52*FZ52+FZ52</f>
        <v>0</v>
      </c>
      <c r="GT52" s="31">
        <f>+$DJ52*GA52+GA52</f>
        <v>0</v>
      </c>
      <c r="GU52"/>
      <c r="GV52" s="24"/>
      <c r="GW52" t="s">
        <v>66</v>
      </c>
      <c r="GX52" s="24"/>
      <c r="GY52" s="31">
        <f>SUM(HB52:HM52)</f>
        <v>3072.9616735103996</v>
      </c>
      <c r="GZ52" s="17">
        <f>+GY52/GY$35</f>
        <v>6.3821524085358627E-2</v>
      </c>
      <c r="HB52" s="28">
        <f>+$DJ52*GI52+GI52</f>
        <v>0</v>
      </c>
      <c r="HC52" s="31">
        <f>+$DJ52*GJ52+GJ52</f>
        <v>0</v>
      </c>
      <c r="HD52" s="31">
        <f>+$DJ52*GK52+GK52</f>
        <v>3072.9616735103996</v>
      </c>
      <c r="HE52" s="31">
        <f>+$DJ52*GL52+GL52</f>
        <v>0</v>
      </c>
      <c r="HF52" s="31">
        <f>+$DJ52*GM52+GM52</f>
        <v>0</v>
      </c>
      <c r="HG52" s="31">
        <f>+$DJ52*GN52+GN52</f>
        <v>0</v>
      </c>
      <c r="HH52" s="31">
        <f>+$DJ52*GO52+GO52</f>
        <v>0</v>
      </c>
      <c r="HI52" s="31">
        <f>+$DJ52*GP52+GP52</f>
        <v>0</v>
      </c>
      <c r="HJ52" s="31">
        <f>+$DJ52*GQ52+GQ52</f>
        <v>0</v>
      </c>
      <c r="HK52" s="31">
        <f>+$DJ52*GR52+GR52</f>
        <v>0</v>
      </c>
      <c r="HL52" s="31">
        <f>+$DJ52*GS52+GS52</f>
        <v>0</v>
      </c>
      <c r="HM52" s="31">
        <f>+$DJ52*GT52+GT52</f>
        <v>0</v>
      </c>
      <c r="HP52" t="s">
        <v>66</v>
      </c>
      <c r="HQ52" s="24"/>
      <c r="HR52" s="31">
        <f>SUM(HU52:IF52)</f>
        <v>3503.1763078018557</v>
      </c>
      <c r="HS52" s="17">
        <f>+HR52/HR$35</f>
        <v>7.0981987763228144E-2</v>
      </c>
      <c r="HU52" s="28">
        <f>+$DJ52*HB52+HB52</f>
        <v>0</v>
      </c>
      <c r="HV52" s="31">
        <f>+$DJ52*HC52+HC52</f>
        <v>0</v>
      </c>
      <c r="HW52" s="31">
        <f>+$DJ52*HD52+HD52</f>
        <v>3503.1763078018557</v>
      </c>
      <c r="HX52" s="31">
        <f>+$DJ52*HE52+HE52</f>
        <v>0</v>
      </c>
      <c r="HY52" s="31">
        <f>+$DJ52*HF52+HF52</f>
        <v>0</v>
      </c>
      <c r="HZ52" s="31">
        <f>+$DJ52*HG52+HG52</f>
        <v>0</v>
      </c>
      <c r="IA52" s="31">
        <f>+$DJ52*HH52+HH52</f>
        <v>0</v>
      </c>
      <c r="IB52" s="31">
        <f>+$DJ52*HI52+HI52</f>
        <v>0</v>
      </c>
      <c r="IC52" s="31">
        <f>+$DJ52*HJ52+HJ52</f>
        <v>0</v>
      </c>
      <c r="ID52" s="31">
        <f>+$DJ52*HK52+HK52</f>
        <v>0</v>
      </c>
      <c r="IE52" s="31">
        <f>+$DJ52*HL52+HL52</f>
        <v>0</v>
      </c>
      <c r="IF52" s="31">
        <f>+$DJ52*HM52+HM52</f>
        <v>0</v>
      </c>
      <c r="II52" t="s">
        <v>66</v>
      </c>
      <c r="IJ52" s="24"/>
      <c r="IK52" s="31">
        <f>SUM(IN52:IY52)</f>
        <v>3993.6209908941155</v>
      </c>
      <c r="IL52" s="17">
        <f>+IK52/IK$35</f>
        <v>7.8945820536663491E-2</v>
      </c>
      <c r="IN52" s="28">
        <f>+$DJ52*HU52+HU52</f>
        <v>0</v>
      </c>
      <c r="IO52" s="31">
        <f>+$DJ52*HV52+HV52</f>
        <v>0</v>
      </c>
      <c r="IP52" s="31">
        <f>+$DJ52*HW52+HW52</f>
        <v>3993.6209908941155</v>
      </c>
      <c r="IQ52" s="31">
        <f>+$DJ52*HX52+HX52</f>
        <v>0</v>
      </c>
      <c r="IR52" s="31">
        <f>+$DJ52*HY52+HY52</f>
        <v>0</v>
      </c>
      <c r="IS52" s="31">
        <f>+$DJ52*HZ52+HZ52</f>
        <v>0</v>
      </c>
      <c r="IT52" s="31">
        <f>+$DJ52*IA52+IA52</f>
        <v>0</v>
      </c>
      <c r="IU52" s="31">
        <f>+$DJ52*IB52+IB52</f>
        <v>0</v>
      </c>
      <c r="IV52" s="31">
        <f>+$DJ52*IC52+IC52</f>
        <v>0</v>
      </c>
      <c r="IW52" s="31">
        <f>+$DJ52*ID52+ID52</f>
        <v>0</v>
      </c>
      <c r="IX52" s="31">
        <f>+$DJ52*IE52+IE52</f>
        <v>0</v>
      </c>
      <c r="IY52" s="31">
        <f>+$DJ52*IF52+IF52</f>
        <v>0</v>
      </c>
      <c r="IZ52"/>
      <c r="JA52" s="24"/>
      <c r="JB52" t="s">
        <v>66</v>
      </c>
      <c r="JC52" s="24"/>
      <c r="JD52" s="31">
        <f>SUM(JG52:JR52)</f>
        <v>4552.7279296192919</v>
      </c>
      <c r="JE52" s="17">
        <f>+JD52/JD$35</f>
        <v>8.7803156499313556E-2</v>
      </c>
      <c r="JG52" s="28">
        <f>+$DJ52*IN52+IN52</f>
        <v>0</v>
      </c>
      <c r="JH52" s="31">
        <f>+$DJ52*IO52+IO52</f>
        <v>0</v>
      </c>
      <c r="JI52" s="31">
        <f>+$DJ52*IP52+IP52</f>
        <v>4552.7279296192919</v>
      </c>
      <c r="JJ52" s="31">
        <f>+$DJ52*IQ52+IQ52</f>
        <v>0</v>
      </c>
      <c r="JK52" s="31">
        <f>+$DJ52*IR52+IR52</f>
        <v>0</v>
      </c>
      <c r="JL52" s="31">
        <f>+$DJ52*IS52+IS52</f>
        <v>0</v>
      </c>
      <c r="JM52" s="31">
        <f>+$DJ52*IT52+IT52</f>
        <v>0</v>
      </c>
      <c r="JN52" s="31">
        <f>+$DJ52*IU52+IU52</f>
        <v>0</v>
      </c>
      <c r="JO52" s="31">
        <f>+$DJ52*IV52+IV52</f>
        <v>0</v>
      </c>
      <c r="JP52" s="31">
        <f>+$DJ52*IW52+IW52</f>
        <v>0</v>
      </c>
      <c r="JQ52" s="31">
        <f>+$DJ52*IX52+IX52</f>
        <v>0</v>
      </c>
      <c r="JR52" s="31">
        <f>+$DJ52*IY52+IY52</f>
        <v>0</v>
      </c>
      <c r="JU52" t="s">
        <v>66</v>
      </c>
      <c r="JV52" s="24"/>
      <c r="JW52" s="31">
        <f>SUM(JZ52:KK52)</f>
        <v>5190.1098397659925</v>
      </c>
      <c r="JX52" s="17">
        <f>+JW52/JW$35</f>
        <v>9.7654242350456028E-2</v>
      </c>
      <c r="JZ52" s="28">
        <f>+$DJ52*JG52+JG52</f>
        <v>0</v>
      </c>
      <c r="KA52" s="31">
        <f>+$DJ52*JH52+JH52</f>
        <v>0</v>
      </c>
      <c r="KB52" s="31">
        <f>+$DJ52*JI52+JI52</f>
        <v>5190.1098397659925</v>
      </c>
      <c r="KC52" s="31">
        <f>+$DJ52*JJ52+JJ52</f>
        <v>0</v>
      </c>
      <c r="KD52" s="31">
        <f>+$DJ52*JK52+JK52</f>
        <v>0</v>
      </c>
      <c r="KE52" s="31">
        <f>+$DJ52*JL52+JL52</f>
        <v>0</v>
      </c>
      <c r="KF52" s="31">
        <f>+$DJ52*JM52+JM52</f>
        <v>0</v>
      </c>
      <c r="KG52" s="31">
        <f>+$DJ52*JN52+JN52</f>
        <v>0</v>
      </c>
      <c r="KH52" s="31">
        <f>+$DJ52*JO52+JO52</f>
        <v>0</v>
      </c>
      <c r="KI52" s="31">
        <f>+$DJ52*JP52+JP52</f>
        <v>0</v>
      </c>
      <c r="KJ52" s="31">
        <f>+$DJ52*JQ52+JQ52</f>
        <v>0</v>
      </c>
      <c r="KK52" s="31">
        <f>+$DJ52*JR52+JR52</f>
        <v>0</v>
      </c>
      <c r="KN52" t="s">
        <v>66</v>
      </c>
      <c r="KO52" s="24"/>
      <c r="KP52" s="31">
        <f>SUM(KS52:LD52)</f>
        <v>5916.7252173332317</v>
      </c>
      <c r="KQ52" s="17">
        <f>+KP52/KP$35</f>
        <v>0.1086105719800194</v>
      </c>
      <c r="KS52" s="28">
        <f>+$DJ52*JZ52+JZ52</f>
        <v>0</v>
      </c>
      <c r="KT52" s="31">
        <f>+$DJ52*KA52+KA52</f>
        <v>0</v>
      </c>
      <c r="KU52" s="31">
        <f>+$DJ52*KB52+KB52</f>
        <v>5916.7252173332317</v>
      </c>
      <c r="KV52" s="31">
        <f>+$DJ52*KC52+KC52</f>
        <v>0</v>
      </c>
      <c r="KW52" s="31">
        <f>+$DJ52*KD52+KD52</f>
        <v>0</v>
      </c>
      <c r="KX52" s="31">
        <f>+$DJ52*KE52+KE52</f>
        <v>0</v>
      </c>
      <c r="KY52" s="31">
        <f>+$DJ52*KF52+KF52</f>
        <v>0</v>
      </c>
      <c r="KZ52" s="31">
        <f>+$DJ52*KG52+KG52</f>
        <v>0</v>
      </c>
      <c r="LA52" s="31">
        <f>+$DJ52*KH52+KH52</f>
        <v>0</v>
      </c>
      <c r="LB52" s="31">
        <f>+$DJ52*KI52+KI52</f>
        <v>0</v>
      </c>
      <c r="LC52" s="31">
        <f>+$DJ52*KJ52+KJ52</f>
        <v>0</v>
      </c>
      <c r="LD52" s="31">
        <f>+$DJ52*KK52+KK52</f>
        <v>0</v>
      </c>
      <c r="LE52"/>
      <c r="LF52" s="24"/>
      <c r="LG52" t="s">
        <v>66</v>
      </c>
      <c r="LH52" s="24"/>
      <c r="LI52" s="31">
        <f>SUM(LL52:LW52)</f>
        <v>6745.0667477598845</v>
      </c>
      <c r="LJ52" s="17">
        <f>+LI52/LI$35</f>
        <v>0.12079614834850944</v>
      </c>
      <c r="LL52" s="28">
        <f>+$DJ52*KS52+KS52</f>
        <v>0</v>
      </c>
      <c r="LM52" s="31">
        <f>+$DJ52*KT52+KT52</f>
        <v>0</v>
      </c>
      <c r="LN52" s="31">
        <f>+$DJ52*KU52+KU52</f>
        <v>6745.0667477598845</v>
      </c>
      <c r="LO52" s="31">
        <f>+$DJ52*KV52+KV52</f>
        <v>0</v>
      </c>
      <c r="LP52" s="31">
        <f>+$DJ52*KW52+KW52</f>
        <v>0</v>
      </c>
      <c r="LQ52" s="31">
        <f>+$DJ52*KX52+KX52</f>
        <v>0</v>
      </c>
      <c r="LR52" s="31">
        <f>+$DJ52*KY52+KY52</f>
        <v>0</v>
      </c>
      <c r="LS52" s="31">
        <f>+$DJ52*KZ52+KZ52</f>
        <v>0</v>
      </c>
      <c r="LT52" s="31">
        <f>+$DJ52*LA52+LA52</f>
        <v>0</v>
      </c>
      <c r="LU52" s="31">
        <f>+$DJ52*LB52+LB52</f>
        <v>0</v>
      </c>
      <c r="LV52" s="31">
        <f>+$DJ52*LC52+LC52</f>
        <v>0</v>
      </c>
      <c r="LW52" s="31">
        <f>+$DJ52*LD52+LD52</f>
        <v>0</v>
      </c>
      <c r="LZ52" t="s">
        <v>66</v>
      </c>
      <c r="MA52" s="24"/>
      <c r="MB52" s="31">
        <f>SUM(ME52:MP52)</f>
        <v>7689.3760924462686</v>
      </c>
      <c r="MC52" s="17">
        <f>+MB52/MB$35</f>
        <v>0.13434888694370806</v>
      </c>
      <c r="ME52" s="28">
        <f>+$DJ52*LL52+LL52</f>
        <v>0</v>
      </c>
      <c r="MF52" s="31">
        <f>+$DJ52*LM52+LM52</f>
        <v>0</v>
      </c>
      <c r="MG52" s="31">
        <f>+$DJ52*LN52+LN52</f>
        <v>7689.3760924462686</v>
      </c>
      <c r="MH52" s="31">
        <f>+$DJ52*LO52+LO52</f>
        <v>0</v>
      </c>
      <c r="MI52" s="31">
        <f>+$DJ52*LP52+LP52</f>
        <v>0</v>
      </c>
      <c r="MJ52" s="31">
        <f>+$DJ52*LQ52+LQ52</f>
        <v>0</v>
      </c>
      <c r="MK52" s="31">
        <f>+$DJ52*LR52+LR52</f>
        <v>0</v>
      </c>
      <c r="ML52" s="31">
        <f>+$DJ52*LS52+LS52</f>
        <v>0</v>
      </c>
      <c r="MM52" s="31">
        <f>+$DJ52*LT52+LT52</f>
        <v>0</v>
      </c>
      <c r="MN52" s="31">
        <f>+$DJ52*LU52+LU52</f>
        <v>0</v>
      </c>
      <c r="MO52" s="31">
        <f>+$DJ52*LV52+LV52</f>
        <v>0</v>
      </c>
      <c r="MP52" s="31">
        <f>+$DJ52*LW52+LW52</f>
        <v>0</v>
      </c>
    </row>
    <row r="53" spans="1:354" s="2" customFormat="1" x14ac:dyDescent="0.2">
      <c r="A53"/>
      <c r="B53" s="40"/>
      <c r="C53" s="48"/>
      <c r="D53" s="48"/>
      <c r="E53" s="8"/>
      <c r="F53" s="8"/>
      <c r="G53" s="8"/>
      <c r="H53" s="8"/>
      <c r="I53" s="8"/>
      <c r="J53" s="24"/>
      <c r="K53" s="8"/>
      <c r="L53" s="24"/>
      <c r="M53" s="24"/>
      <c r="N53" s="24"/>
      <c r="O53" s="24"/>
      <c r="P53" s="24"/>
      <c r="Q53"/>
      <c r="R53" s="24"/>
      <c r="S53" s="32">
        <f>SUM(BM53:BX53)</f>
        <v>3748</v>
      </c>
      <c r="T53" s="16">
        <f>+S53/$S$35</f>
        <v>9.0198060308521649E-2</v>
      </c>
      <c r="U53" s="32">
        <f>SUM(BY53:CJ53)</f>
        <v>3093</v>
      </c>
      <c r="V53" s="130">
        <f t="shared" si="60"/>
        <v>7.4496031815802846E-2</v>
      </c>
      <c r="W53" s="67">
        <f>SUM(W47:W52)</f>
        <v>4383</v>
      </c>
      <c r="X53" s="130">
        <f>+W53/W$35</f>
        <v>0.10556615177777687</v>
      </c>
      <c r="Y53" s="29">
        <f>SUM(Y47:Y52)</f>
        <v>4778.95</v>
      </c>
      <c r="Z53" s="16">
        <f>+Y53/Y$35</f>
        <v>0.11229536758727607</v>
      </c>
      <c r="AA53" s="29">
        <f>SUM(AA47:AA52)</f>
        <v>5221.4845000000005</v>
      </c>
      <c r="AB53" s="16">
        <f>+AA53/AA$35</f>
        <v>0.11970146953471808</v>
      </c>
      <c r="AC53" s="29">
        <f>SUM(AC47:AC52)</f>
        <v>5716.7439549999999</v>
      </c>
      <c r="AD53" s="16">
        <f>+AC53/AC$35</f>
        <v>0.12785872365854839</v>
      </c>
      <c r="AE53" s="29">
        <f>SUM(AE47:AE52)</f>
        <v>6271.7112464499987</v>
      </c>
      <c r="AF53" s="16">
        <f>+AE53/AE$35</f>
        <v>0.13684968848517876</v>
      </c>
      <c r="AG53" s="29">
        <f>SUM(AG47:AG52)</f>
        <v>6894.3288150355002</v>
      </c>
      <c r="AH53" s="16">
        <f>+AG53/AG$35</f>
        <v>0.1467661444403866</v>
      </c>
      <c r="AI53" s="29">
        <f>SUM(AI47:AI52)</f>
        <v>7593.6321533554456</v>
      </c>
      <c r="AJ53" s="16">
        <f>+AI53/AI$35</f>
        <v>0.15771012751262292</v>
      </c>
      <c r="AK53" s="29">
        <f>SUM(AK47:AK52)</f>
        <v>8379.9019469921313</v>
      </c>
      <c r="AL53" s="16">
        <f>+AK53/AK$35</f>
        <v>0.16979507886420975</v>
      </c>
      <c r="AM53" s="29">
        <f>SUM(AM47:AM52)</f>
        <v>9264.8374727697374</v>
      </c>
      <c r="AN53" s="16">
        <f>+AM53/AM$35</f>
        <v>0.18314712339862776</v>
      </c>
      <c r="AO53" s="29">
        <f>SUM(AO47:AO52)</f>
        <v>10261.754228132282</v>
      </c>
      <c r="AP53" s="16">
        <f>+AO53/AO$35</f>
        <v>0.19790649175153677</v>
      </c>
      <c r="AQ53" s="29">
        <f>SUM(AQ47:AQ52)</f>
        <v>11385.809181819946</v>
      </c>
      <c r="AR53" s="16">
        <f>+AQ53/AQ$35</f>
        <v>0.21422910179635499</v>
      </c>
      <c r="AS53" s="29">
        <f>SUM(AS47:AS52)</f>
        <v>12654.257510540432</v>
      </c>
      <c r="AT53" s="16">
        <f>+AS53/AS$35</f>
        <v>0.23228831756052243</v>
      </c>
      <c r="AU53" s="29">
        <f>SUM(AU47:AU52)</f>
        <v>14086.745227277039</v>
      </c>
      <c r="AV53" s="16">
        <f>+AU53/AU$35</f>
        <v>0.25227690545641285</v>
      </c>
      <c r="AW53" s="29">
        <f>SUM(AW47:AW52)</f>
        <v>15705.642723546742</v>
      </c>
      <c r="AX53" s="16">
        <f>+AW53/AW$35</f>
        <v>0.27440920996397428</v>
      </c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/>
      <c r="BM53" s="105">
        <f>SUM(BM47:BM52)</f>
        <v>583</v>
      </c>
      <c r="BN53" s="32">
        <f t="shared" ref="BN53:BR53" si="80">SUM(BN47:BN52)</f>
        <v>330</v>
      </c>
      <c r="BO53" s="32">
        <f t="shared" si="80"/>
        <v>113</v>
      </c>
      <c r="BP53" s="32">
        <f t="shared" si="80"/>
        <v>280</v>
      </c>
      <c r="BQ53" s="32">
        <f t="shared" si="80"/>
        <v>1213</v>
      </c>
      <c r="BR53" s="32">
        <f t="shared" si="80"/>
        <v>80</v>
      </c>
      <c r="BS53" s="32">
        <f>SUM(BS47:BS52)</f>
        <v>313</v>
      </c>
      <c r="BT53" s="32">
        <f>SUM(BT47:BT52)</f>
        <v>80</v>
      </c>
      <c r="BU53" s="32">
        <f>SUM(BU47:BU52)</f>
        <v>413</v>
      </c>
      <c r="BV53" s="32">
        <f t="shared" ref="BV53:BX53" si="81">SUM(BV47:BV52)</f>
        <v>80</v>
      </c>
      <c r="BW53" s="32">
        <f t="shared" si="81"/>
        <v>113</v>
      </c>
      <c r="BX53" s="32">
        <f t="shared" si="81"/>
        <v>150</v>
      </c>
      <c r="BY53" s="105">
        <f>SUM(BY47:BY52)</f>
        <v>140</v>
      </c>
      <c r="BZ53" s="32">
        <f t="shared" ref="BZ53:CD53" si="82">SUM(BZ47:BZ52)</f>
        <v>215</v>
      </c>
      <c r="CA53" s="32">
        <f t="shared" si="82"/>
        <v>299</v>
      </c>
      <c r="CB53" s="32">
        <f t="shared" si="82"/>
        <v>255</v>
      </c>
      <c r="CC53" s="32">
        <f t="shared" si="82"/>
        <v>200</v>
      </c>
      <c r="CD53" s="32">
        <f t="shared" si="82"/>
        <v>105</v>
      </c>
      <c r="CE53" s="32">
        <f>SUM(CE47:CE52)</f>
        <v>350</v>
      </c>
      <c r="CF53" s="32">
        <f>SUM(CF47:CF52)</f>
        <v>105</v>
      </c>
      <c r="CG53" s="32">
        <f>SUM(CG47:CG52)</f>
        <v>559</v>
      </c>
      <c r="CH53" s="32">
        <f t="shared" ref="CH53:CJ53" si="83">SUM(CH47:CH52)</f>
        <v>105</v>
      </c>
      <c r="CI53" s="32">
        <f t="shared" si="83"/>
        <v>190</v>
      </c>
      <c r="CJ53" s="32">
        <f t="shared" si="83"/>
        <v>570</v>
      </c>
      <c r="CK53" s="3"/>
      <c r="CL53" s="3"/>
      <c r="CM53"/>
      <c r="CN53" s="24"/>
      <c r="CO53" s="32">
        <f>SUM(CO47:CO52)</f>
        <v>4383</v>
      </c>
      <c r="CP53" s="16">
        <f>+CO53/CO$35</f>
        <v>0.10556615177777687</v>
      </c>
      <c r="CR53" s="105">
        <f>SUM(CR47:CR52)</f>
        <v>140</v>
      </c>
      <c r="CS53" s="32">
        <f t="shared" ref="CS53:CW53" si="84">SUM(CS47:CS52)</f>
        <v>105</v>
      </c>
      <c r="CT53" s="32">
        <f t="shared" si="84"/>
        <v>1699</v>
      </c>
      <c r="CU53" s="32">
        <f t="shared" si="84"/>
        <v>255</v>
      </c>
      <c r="CV53" s="32">
        <f t="shared" si="84"/>
        <v>200</v>
      </c>
      <c r="CW53" s="32">
        <f t="shared" si="84"/>
        <v>105</v>
      </c>
      <c r="CX53" s="32">
        <f>SUM(CX47:CX52)</f>
        <v>350</v>
      </c>
      <c r="CY53" s="32">
        <f>SUM(CY47:CY52)</f>
        <v>105</v>
      </c>
      <c r="CZ53" s="32">
        <f>SUM(CZ47:CZ52)</f>
        <v>559</v>
      </c>
      <c r="DA53" s="32">
        <f t="shared" ref="DA53:DC53" si="85">SUM(DA47:DA52)</f>
        <v>105</v>
      </c>
      <c r="DB53" s="32">
        <f t="shared" si="85"/>
        <v>190</v>
      </c>
      <c r="DC53" s="32">
        <f t="shared" si="85"/>
        <v>570</v>
      </c>
      <c r="DF53"/>
      <c r="DG53" s="24"/>
      <c r="DH53" s="122">
        <f>SUM(DH47:DH52)</f>
        <v>4778.95</v>
      </c>
      <c r="DI53" s="16">
        <f>+DH53/DH$35</f>
        <v>0.11229536758727607</v>
      </c>
      <c r="DJ53" s="112"/>
      <c r="DK53" s="124">
        <f>SUM(DK47:DK52)</f>
        <v>149.69999999999999</v>
      </c>
      <c r="DL53" s="122">
        <f>SUM(DL47:DL52)</f>
        <v>113.65</v>
      </c>
      <c r="DM53" s="122">
        <f>SUM(DM47:DM52)</f>
        <v>1912.65</v>
      </c>
      <c r="DN53" s="122">
        <f>SUM(DN47:DN52)</f>
        <v>271.14999999999998</v>
      </c>
      <c r="DO53" s="122">
        <f>SUM(DO47:DO52)</f>
        <v>218.1</v>
      </c>
      <c r="DP53" s="122">
        <f>SUM(DP47:DP52)</f>
        <v>113.65</v>
      </c>
      <c r="DQ53" s="122">
        <f>SUM(DQ47:DQ52)</f>
        <v>370.2</v>
      </c>
      <c r="DR53" s="122">
        <f>SUM(DR47:DR52)</f>
        <v>113.65</v>
      </c>
      <c r="DS53" s="122">
        <f>SUM(DS47:DS52)</f>
        <v>589.65</v>
      </c>
      <c r="DT53" s="122">
        <f>SUM(DT47:DT52)</f>
        <v>113.65</v>
      </c>
      <c r="DU53" s="122">
        <f>SUM(DU47:DU52)</f>
        <v>206.7</v>
      </c>
      <c r="DV53" s="122">
        <f>SUM(DV47:DV52)</f>
        <v>606.20000000000005</v>
      </c>
      <c r="DY53"/>
      <c r="DZ53" s="24"/>
      <c r="EA53" s="122">
        <f>SUM(EA47:EA52)</f>
        <v>5221.4845000000005</v>
      </c>
      <c r="EB53" s="16">
        <f>+EA53/EA$35</f>
        <v>0.11970146953471808</v>
      </c>
      <c r="ED53" s="124">
        <f>SUM(ED47:ED52)</f>
        <v>160.46100000000001</v>
      </c>
      <c r="EE53" s="122">
        <f>SUM(EE47:EE52)</f>
        <v>123.3295</v>
      </c>
      <c r="EF53" s="122">
        <f>SUM(EF47:EF52)</f>
        <v>2155.1985</v>
      </c>
      <c r="EG53" s="122">
        <f>SUM(EG47:EG52)</f>
        <v>288.7045</v>
      </c>
      <c r="EH53" s="122">
        <f>SUM(EH47:EH52)</f>
        <v>238.43700000000001</v>
      </c>
      <c r="EI53" s="122">
        <f>SUM(EI47:EI52)</f>
        <v>123.3295</v>
      </c>
      <c r="EJ53" s="122">
        <f>SUM(EJ47:EJ52)</f>
        <v>391.98599999999999</v>
      </c>
      <c r="EK53" s="122">
        <f>SUM(EK47:EK52)</f>
        <v>123.3295</v>
      </c>
      <c r="EL53" s="122">
        <f>SUM(EL47:EL52)</f>
        <v>622.4085</v>
      </c>
      <c r="EM53" s="122">
        <f>SUM(EM47:EM52)</f>
        <v>123.3295</v>
      </c>
      <c r="EN53" s="122">
        <f>SUM(EN47:EN52)</f>
        <v>225.441</v>
      </c>
      <c r="EO53" s="122">
        <f>SUM(EO47:EO52)</f>
        <v>645.53</v>
      </c>
      <c r="EP53"/>
      <c r="EQ53" s="24"/>
      <c r="ER53"/>
      <c r="ES53" s="24"/>
      <c r="ET53" s="122">
        <f>SUM(ET47:ET52)</f>
        <v>5716.7439549999999</v>
      </c>
      <c r="EU53" s="16">
        <f>+ET53/ET$35</f>
        <v>0.12785872365854839</v>
      </c>
      <c r="EW53" s="124">
        <f>SUM(EW47:EW52)</f>
        <v>172.42263</v>
      </c>
      <c r="EX53" s="122">
        <f>SUM(EX47:EX52)</f>
        <v>134.17718500000001</v>
      </c>
      <c r="EY53" s="122">
        <f>SUM(EY47:EY52)</f>
        <v>2430.6466049999999</v>
      </c>
      <c r="EZ53" s="122">
        <f>SUM(EZ47:EZ52)</f>
        <v>307.82093500000002</v>
      </c>
      <c r="FA53" s="122">
        <f>SUM(FA47:FA52)</f>
        <v>261.31527000000006</v>
      </c>
      <c r="FB53" s="122">
        <f>SUM(FB47:FB52)</f>
        <v>134.17718500000001</v>
      </c>
      <c r="FC53" s="122">
        <f>SUM(FC47:FC52)</f>
        <v>415.52388000000002</v>
      </c>
      <c r="FD53" s="122">
        <f>SUM(FD47:FD52)</f>
        <v>134.17718500000001</v>
      </c>
      <c r="FE53" s="122">
        <f>SUM(FE47:FE52)</f>
        <v>657.46750500000007</v>
      </c>
      <c r="FF53" s="122">
        <f>SUM(FF47:FF52)</f>
        <v>134.17718500000001</v>
      </c>
      <c r="FG53" s="122">
        <f>SUM(FG47:FG52)</f>
        <v>246.49983</v>
      </c>
      <c r="FH53" s="122">
        <f>SUM(FH47:FH52)</f>
        <v>688.33855999999992</v>
      </c>
      <c r="FK53"/>
      <c r="FL53" s="24"/>
      <c r="FM53" s="122">
        <f>SUM(FM47:FM52)</f>
        <v>6271.7112464499987</v>
      </c>
      <c r="FN53" s="16">
        <f>+FM53/FM$35</f>
        <v>0.13684968848517876</v>
      </c>
      <c r="FP53" s="124">
        <f>SUM(FP47:FP52)</f>
        <v>185.7438009</v>
      </c>
      <c r="FQ53" s="122">
        <f>SUM(FQ47:FQ52)</f>
        <v>146.35099255</v>
      </c>
      <c r="FR53" s="122">
        <f>SUM(FR47:FR52)</f>
        <v>2743.5535186499997</v>
      </c>
      <c r="FS53" s="122">
        <f>SUM(FS47:FS52)</f>
        <v>328.67693005000001</v>
      </c>
      <c r="FT53" s="122">
        <f>SUM(FT47:FT52)</f>
        <v>287.08141050000006</v>
      </c>
      <c r="FU53" s="122">
        <f>SUM(FU47:FU52)</f>
        <v>146.35099255</v>
      </c>
      <c r="FV53" s="122">
        <f>SUM(FV47:FV52)</f>
        <v>441.00011339999998</v>
      </c>
      <c r="FW53" s="122">
        <f>SUM(FW47:FW52)</f>
        <v>146.35099255</v>
      </c>
      <c r="FX53" s="122">
        <f>SUM(FX47:FX52)</f>
        <v>695.04091964999998</v>
      </c>
      <c r="FY53" s="122">
        <f>SUM(FY47:FY52)</f>
        <v>146.35099255</v>
      </c>
      <c r="FZ53" s="122">
        <f>SUM(FZ47:FZ52)</f>
        <v>270.19180890000001</v>
      </c>
      <c r="GA53" s="122">
        <f>SUM(GA47:GA52)</f>
        <v>735.01877420000005</v>
      </c>
      <c r="GD53"/>
      <c r="GE53" s="24"/>
      <c r="GF53" s="122">
        <f>SUM(GF47:GF52)</f>
        <v>6894.3288150355002</v>
      </c>
      <c r="GG53" s="16">
        <f>+GF53/GF$35</f>
        <v>0.1467661444403866</v>
      </c>
      <c r="GI53" s="124">
        <f>SUM(GI47:GI52)</f>
        <v>200.60539580699998</v>
      </c>
      <c r="GJ53" s="122">
        <f>SUM(GJ47:GJ52)</f>
        <v>160.0308032065</v>
      </c>
      <c r="GK53" s="122">
        <f>SUM(GK47:GK52)</f>
        <v>3099.1145796044998</v>
      </c>
      <c r="GL53" s="122">
        <f>SUM(GL47:GL52)</f>
        <v>351.47303758149997</v>
      </c>
      <c r="GM53" s="122">
        <f>SUM(GM47:GM52)</f>
        <v>316.13027075100007</v>
      </c>
      <c r="GN53" s="122">
        <f>SUM(GN47:GN52)</f>
        <v>160.0308032065</v>
      </c>
      <c r="GO53" s="122">
        <f>SUM(GO47:GO52)</f>
        <v>468.62452393199993</v>
      </c>
      <c r="GP53" s="122">
        <f>SUM(GP47:GP52)</f>
        <v>160.0308032065</v>
      </c>
      <c r="GQ53" s="122">
        <f>SUM(GQ47:GQ52)</f>
        <v>735.36737049449994</v>
      </c>
      <c r="GR53" s="122">
        <f>SUM(GR47:GR52)</f>
        <v>160.0308032065</v>
      </c>
      <c r="GS53" s="122">
        <f>SUM(GS47:GS52)</f>
        <v>296.87612492699998</v>
      </c>
      <c r="GT53" s="122">
        <f>SUM(GT47:GT52)</f>
        <v>786.014299112</v>
      </c>
      <c r="GU53"/>
      <c r="GV53" s="24"/>
      <c r="GW53"/>
      <c r="GX53" s="24"/>
      <c r="GY53" s="122">
        <f>SUM(GY47:GY52)</f>
        <v>7593.6321533554456</v>
      </c>
      <c r="GZ53" s="16">
        <f>+GY53/GY$35</f>
        <v>0.15771012751262292</v>
      </c>
      <c r="HB53" s="124">
        <f>SUM(HB47:HB52)</f>
        <v>217.21333788441001</v>
      </c>
      <c r="HC53" s="122">
        <f>SUM(HC47:HC52)</f>
        <v>175.42150750589502</v>
      </c>
      <c r="HD53" s="122">
        <f>SUM(HD47:HD52)</f>
        <v>3503.2502182541848</v>
      </c>
      <c r="HE53" s="122">
        <f>SUM(HE47:HE52)</f>
        <v>376.43585359964504</v>
      </c>
      <c r="HF53" s="122">
        <f>SUM(HF47:HF52)</f>
        <v>348.91169532057006</v>
      </c>
      <c r="HG53" s="122">
        <f>SUM(HG47:HG52)</f>
        <v>175.42150750589502</v>
      </c>
      <c r="HH53" s="122">
        <f>SUM(HH47:HH52)</f>
        <v>498.63342241565999</v>
      </c>
      <c r="HI53" s="122">
        <f>SUM(HI47:HI52)</f>
        <v>175.42150750589502</v>
      </c>
      <c r="HJ53" s="122">
        <f>SUM(HJ47:HJ52)</f>
        <v>778.71341130628502</v>
      </c>
      <c r="HK53" s="122">
        <f>SUM(HK47:HK52)</f>
        <v>175.42150750589502</v>
      </c>
      <c r="HL53" s="122">
        <f>SUM(HL47:HL52)</f>
        <v>326.96196908120999</v>
      </c>
      <c r="HM53" s="122">
        <f>SUM(HM47:HM52)</f>
        <v>841.82621546990003</v>
      </c>
      <c r="HP53"/>
      <c r="HQ53" s="24"/>
      <c r="HR53" s="122">
        <f>SUM(HR47:HR52)</f>
        <v>8379.9019469921313</v>
      </c>
      <c r="HS53" s="16">
        <f>+HR53/HR$35</f>
        <v>0.16979507886420975</v>
      </c>
      <c r="HU53" s="124">
        <f>SUM(HU47:HU52)</f>
        <v>235.80208745259029</v>
      </c>
      <c r="HV53" s="122">
        <f>SUM(HV47:HV52)</f>
        <v>192.75650216271987</v>
      </c>
      <c r="HW53" s="122">
        <f>SUM(HW47:HW52)</f>
        <v>3962.7073624567897</v>
      </c>
      <c r="HX53" s="122">
        <f>SUM(HX47:HX52)</f>
        <v>403.82156556115734</v>
      </c>
      <c r="HY53" s="122">
        <f>SUM(HY47:HY52)</f>
        <v>385.93821492981277</v>
      </c>
      <c r="HZ53" s="122">
        <f>SUM(HZ47:HZ52)</f>
        <v>192.75650216271987</v>
      </c>
      <c r="IA53" s="122">
        <f>SUM(IA47:IA52)</f>
        <v>531.29317621040263</v>
      </c>
      <c r="IB53" s="122">
        <f>SUM(IB47:IB52)</f>
        <v>192.75650216271987</v>
      </c>
      <c r="IC53" s="122">
        <f>SUM(IC47:IC52)</f>
        <v>825.37716454555903</v>
      </c>
      <c r="ID53" s="122">
        <f>SUM(ID47:ID52)</f>
        <v>192.75650216271987</v>
      </c>
      <c r="IE53" s="122">
        <f>SUM(IE47:IE52)</f>
        <v>360.91552701694229</v>
      </c>
      <c r="IF53" s="122">
        <f>SUM(IF47:IF52)</f>
        <v>903.02084016799768</v>
      </c>
      <c r="II53"/>
      <c r="IJ53" s="24"/>
      <c r="IK53" s="122">
        <f>SUM(IK47:IK52)</f>
        <v>9264.8374727697374</v>
      </c>
      <c r="IL53" s="16">
        <f>+IK53/IK$35</f>
        <v>0.18314712339862776</v>
      </c>
      <c r="IN53" s="124">
        <f>SUM(IN47:IN52)</f>
        <v>256.63862842824676</v>
      </c>
      <c r="IO53" s="122">
        <f>SUM(IO47:IO52)</f>
        <v>212.30167557968019</v>
      </c>
      <c r="IP53" s="122">
        <f>SUM(IP47:IP52)</f>
        <v>4485.1750348848227</v>
      </c>
      <c r="IQ53" s="122">
        <f>SUM(IQ47:IQ52)</f>
        <v>433.91999214803957</v>
      </c>
      <c r="IR53" s="122">
        <f>SUM(IR47:IR52)</f>
        <v>427.79381375228036</v>
      </c>
      <c r="IS53" s="122">
        <f>SUM(IS47:IS52)</f>
        <v>212.30167557968019</v>
      </c>
      <c r="IT53" s="122">
        <f>SUM(IT47:IT52)</f>
        <v>566.90427162394985</v>
      </c>
      <c r="IU53" s="122">
        <f>SUM(IU47:IU52)</f>
        <v>212.30167557968019</v>
      </c>
      <c r="IV53" s="122">
        <f>SUM(IV47:IV52)</f>
        <v>875.69245937586379</v>
      </c>
      <c r="IW53" s="122">
        <f>SUM(IW47:IW52)</f>
        <v>212.30167557968019</v>
      </c>
      <c r="IX53" s="122">
        <f>SUM(IX47:IX52)</f>
        <v>399.267949531608</v>
      </c>
      <c r="IY53" s="122">
        <f>SUM(IY47:IY52)</f>
        <v>970.23862070620464</v>
      </c>
      <c r="IZ53"/>
      <c r="JA53" s="24"/>
      <c r="JB53"/>
      <c r="JC53" s="24"/>
      <c r="JD53" s="122">
        <f>SUM(JD47:JD52)</f>
        <v>10261.754228132282</v>
      </c>
      <c r="JE53" s="16">
        <f>+JD53/JD$35</f>
        <v>0.19790649175153677</v>
      </c>
      <c r="JG53" s="124">
        <f>SUM(JG47:JG52)</f>
        <v>280.02701260246386</v>
      </c>
      <c r="JH53" s="122">
        <f>SUM(JH47:JH52)</f>
        <v>234.35995116844032</v>
      </c>
      <c r="JI53" s="122">
        <f>SUM(JI47:JI52)</f>
        <v>5079.4161285623395</v>
      </c>
      <c r="JJ53" s="122">
        <f>SUM(JJ47:JJ52)</f>
        <v>467.05918356521772</v>
      </c>
      <c r="JK53" s="122">
        <f>SUM(JK47:JK52)</f>
        <v>475.14392387186223</v>
      </c>
      <c r="JL53" s="122">
        <f>SUM(JL47:JL52)</f>
        <v>234.35995116844032</v>
      </c>
      <c r="JM53" s="122">
        <f>SUM(JM47:JM52)</f>
        <v>605.8059379579521</v>
      </c>
      <c r="JN53" s="122">
        <f>SUM(JN47:JN52)</f>
        <v>234.35995116844032</v>
      </c>
      <c r="JO53" s="122">
        <f>SUM(JO47:JO52)</f>
        <v>930.03353509746182</v>
      </c>
      <c r="JP53" s="122">
        <f>SUM(JP47:JP52)</f>
        <v>234.35995116844032</v>
      </c>
      <c r="JQ53" s="122">
        <f>SUM(JQ47:JQ52)</f>
        <v>442.62443866029577</v>
      </c>
      <c r="JR53" s="122">
        <f>SUM(JR47:JR52)</f>
        <v>1044.2042631409277</v>
      </c>
      <c r="JU53"/>
      <c r="JV53" s="24"/>
      <c r="JW53" s="122">
        <f>SUM(JW47:JW52)</f>
        <v>11385.809181819946</v>
      </c>
      <c r="JX53" s="16">
        <f>+JW53/JW$35</f>
        <v>0.21422910179635499</v>
      </c>
      <c r="JZ53" s="124">
        <f>SUM(JZ47:JZ52)</f>
        <v>306.31353984689929</v>
      </c>
      <c r="KA53" s="122">
        <f>SUM(KA47:KA52)</f>
        <v>259.27646656985507</v>
      </c>
      <c r="KB53" s="122">
        <f>SUM(KB47:KB52)</f>
        <v>5755.4176252705047</v>
      </c>
      <c r="KC53" s="122">
        <f>SUM(KC47:KC52)</f>
        <v>503.61066058647128</v>
      </c>
      <c r="KD53" s="122">
        <f>SUM(KD47:KD52)</f>
        <v>528.74681869401343</v>
      </c>
      <c r="KE53" s="122">
        <f>SUM(KE47:KE52)</f>
        <v>259.27646656985507</v>
      </c>
      <c r="KF53" s="122">
        <f>SUM(KF47:KF52)</f>
        <v>648.38141147016188</v>
      </c>
      <c r="KG53" s="122">
        <f>SUM(KG47:KG52)</f>
        <v>259.27646656985507</v>
      </c>
      <c r="KH53" s="122">
        <f>SUM(KH47:KH52)</f>
        <v>988.82038846664716</v>
      </c>
      <c r="KI53" s="122">
        <f>SUM(KI47:KI52)</f>
        <v>259.27646656985507</v>
      </c>
      <c r="KJ53" s="122">
        <f>SUM(KJ47:KJ52)</f>
        <v>491.67460555282764</v>
      </c>
      <c r="KK53" s="122">
        <f>SUM(KK47:KK52)</f>
        <v>1125.7382656530003</v>
      </c>
      <c r="KN53"/>
      <c r="KO53" s="24"/>
      <c r="KP53" s="122">
        <f>SUM(KP47:KP52)</f>
        <v>12654.257510540432</v>
      </c>
      <c r="KQ53" s="16">
        <f>+KP53/KP$35</f>
        <v>0.23228831756052243</v>
      </c>
      <c r="KS53" s="124">
        <f>SUM(KS47:KS52)</f>
        <v>335.89266326995846</v>
      </c>
      <c r="KT53" s="122">
        <f>SUM(KT47:KT52)</f>
        <v>287.44447779460285</v>
      </c>
      <c r="KU53" s="122">
        <f>SUM(KU47:KU52)</f>
        <v>6524.5618385436837</v>
      </c>
      <c r="KV53" s="122">
        <f>SUM(KV47:KV52)</f>
        <v>543.99538151204979</v>
      </c>
      <c r="KW53" s="122">
        <f>SUM(KW47:KW52)</f>
        <v>589.46660115566851</v>
      </c>
      <c r="KX53" s="122">
        <f>SUM(KX47:KX52)</f>
        <v>287.44447779460285</v>
      </c>
      <c r="KY53" s="122">
        <f>SUM(KY47:KY52)</f>
        <v>695.06392847438417</v>
      </c>
      <c r="KZ53" s="122">
        <f>SUM(KZ47:KZ52)</f>
        <v>287.44447779460285</v>
      </c>
      <c r="LA53" s="122">
        <f>SUM(LA47:LA52)</f>
        <v>1052.5248543206937</v>
      </c>
      <c r="LB53" s="122">
        <f>SUM(LB47:LB52)</f>
        <v>287.44447779460285</v>
      </c>
      <c r="LC53" s="122">
        <f>SUM(LC47:LC52)</f>
        <v>547.20427817471682</v>
      </c>
      <c r="LD53" s="122">
        <f>SUM(LD47:LD52)</f>
        <v>1215.7700539108671</v>
      </c>
      <c r="LE53"/>
      <c r="LF53" s="24"/>
      <c r="LG53"/>
      <c r="LH53" s="24"/>
      <c r="LI53" s="122">
        <f>SUM(LI47:LI52)</f>
        <v>14086.745227277039</v>
      </c>
      <c r="LJ53" s="16">
        <f>+LI53/LI$35</f>
        <v>0.25227690545641285</v>
      </c>
      <c r="LL53" s="124">
        <f>SUM(LL47:LL52)</f>
        <v>369.21372080758056</v>
      </c>
      <c r="LM53" s="122">
        <f>SUM(LM47:LM52)</f>
        <v>319.31208976796432</v>
      </c>
      <c r="LN53" s="122">
        <f>SUM(LN47:LN52)</f>
        <v>7399.8216244049836</v>
      </c>
      <c r="LO53" s="122">
        <f>SUM(LO47:LO52)</f>
        <v>588.69053867128366</v>
      </c>
      <c r="LP53" s="122">
        <f>SUM(LP47:LP52)</f>
        <v>658.28800999729015</v>
      </c>
      <c r="LQ53" s="122">
        <f>SUM(LQ47:LQ52)</f>
        <v>319.31208976796432</v>
      </c>
      <c r="LR53" s="122">
        <f>SUM(LR47:LR52)</f>
        <v>746.34354927222762</v>
      </c>
      <c r="LS53" s="122">
        <f>SUM(LS47:LS52)</f>
        <v>319.31208976796432</v>
      </c>
      <c r="LT53" s="122">
        <f>SUM(LT47:LT52)</f>
        <v>1121.6775214108527</v>
      </c>
      <c r="LU53" s="122">
        <f>SUM(LU47:LU52)</f>
        <v>319.31208976796432</v>
      </c>
      <c r="LV53" s="122">
        <f>SUM(LV47:LV52)</f>
        <v>610.1089617990051</v>
      </c>
      <c r="LW53" s="122">
        <f>SUM(LW47:LW52)</f>
        <v>1315.3529418419589</v>
      </c>
      <c r="LZ53"/>
      <c r="MA53" s="24"/>
      <c r="MB53" s="122">
        <f>SUM(MB47:MB52)</f>
        <v>15705.642723546742</v>
      </c>
      <c r="MC53" s="16">
        <f>+MB53/MB$35</f>
        <v>0.27440920996397428</v>
      </c>
      <c r="ME53" s="124">
        <f>SUM(ME47:ME52)</f>
        <v>406.78860894086466</v>
      </c>
      <c r="MF53" s="122">
        <f>SUM(MF47:MF52)</f>
        <v>355.38992897005994</v>
      </c>
      <c r="MG53" s="122">
        <f>SUM(MG47:MG52)</f>
        <v>8395.9829150165278</v>
      </c>
      <c r="MH53" s="122">
        <f>SUM(MH47:MH52)</f>
        <v>638.23730031854529</v>
      </c>
      <c r="MI53" s="122">
        <f>SUM(MI47:MI52)</f>
        <v>736.33329861713355</v>
      </c>
      <c r="MJ53" s="122">
        <f>SUM(MJ47:MJ52)</f>
        <v>355.38992897005994</v>
      </c>
      <c r="MK53" s="122">
        <f>SUM(MK47:MK52)</f>
        <v>802.77492882874401</v>
      </c>
      <c r="ML53" s="122">
        <f>SUM(ML47:ML52)</f>
        <v>355.38992897005994</v>
      </c>
      <c r="MM53" s="122">
        <f>SUM(MM47:MM52)</f>
        <v>1196.8755995743004</v>
      </c>
      <c r="MN53" s="122">
        <f>SUM(MN47:MN52)</f>
        <v>355.38992897005994</v>
      </c>
      <c r="MO53" s="122">
        <f>SUM(MO47:MO52)</f>
        <v>681.40918367108861</v>
      </c>
      <c r="MP53" s="122">
        <f>SUM(MP47:MP52)</f>
        <v>1425.6811726992973</v>
      </c>
    </row>
    <row r="54" spans="1:354" s="2" customFormat="1" x14ac:dyDescent="0.2">
      <c r="A54"/>
      <c r="B54" s="40"/>
      <c r="C54" s="48"/>
      <c r="D54" s="48"/>
      <c r="E54" s="8"/>
      <c r="F54" s="8"/>
      <c r="G54" s="8"/>
      <c r="H54" s="8"/>
      <c r="I54" s="8"/>
      <c r="J54" s="24"/>
      <c r="K54" s="8"/>
      <c r="L54" s="24"/>
      <c r="M54" s="24"/>
      <c r="N54" s="24"/>
      <c r="O54" s="24"/>
      <c r="P54" s="24"/>
      <c r="Q54"/>
      <c r="R54" s="24"/>
      <c r="S54" s="24"/>
      <c r="T54" s="13"/>
      <c r="U54" s="24"/>
      <c r="V54" s="131"/>
      <c r="W54" s="48"/>
      <c r="X54" s="131"/>
      <c r="Y54" s="48"/>
      <c r="Z54" s="13"/>
      <c r="AA54" s="24"/>
      <c r="AB54" s="13"/>
      <c r="AC54" s="24"/>
      <c r="AD54" s="13"/>
      <c r="AE54" s="24"/>
      <c r="AF54" s="13"/>
      <c r="AG54" s="24"/>
      <c r="AH54" s="13"/>
      <c r="AI54" s="24"/>
      <c r="AJ54" s="13"/>
      <c r="AK54" s="24"/>
      <c r="AL54" s="13"/>
      <c r="AM54" s="24"/>
      <c r="AN54" s="13"/>
      <c r="AO54" s="24"/>
      <c r="AP54" s="13"/>
      <c r="AQ54" s="24"/>
      <c r="AR54" s="13"/>
      <c r="AS54" s="24"/>
      <c r="AT54" s="13"/>
      <c r="AU54" s="24"/>
      <c r="AV54" s="13"/>
      <c r="AW54" s="24"/>
      <c r="AX54" s="13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/>
      <c r="BM54" s="25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5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3"/>
      <c r="CL54" s="3"/>
      <c r="CM54"/>
      <c r="CN54" s="24"/>
      <c r="CO54" s="24"/>
      <c r="CP54" s="13"/>
      <c r="CR54" s="25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F54"/>
      <c r="DG54" s="24"/>
      <c r="DH54" s="24"/>
      <c r="DI54" s="13"/>
      <c r="DJ54" s="112"/>
      <c r="DK54" s="25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Y54"/>
      <c r="DZ54" s="24"/>
      <c r="EA54" s="24"/>
      <c r="EB54" s="13"/>
      <c r="ED54" s="25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/>
      <c r="EQ54" s="24"/>
      <c r="ER54"/>
      <c r="ES54" s="24"/>
      <c r="ET54" s="24"/>
      <c r="EU54" s="13"/>
      <c r="EW54" s="25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K54"/>
      <c r="FL54" s="24"/>
      <c r="FM54" s="24"/>
      <c r="FN54" s="13"/>
      <c r="FP54" s="25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D54"/>
      <c r="GE54" s="24"/>
      <c r="GF54" s="24"/>
      <c r="GG54" s="13"/>
      <c r="GI54" s="25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/>
      <c r="GV54" s="24"/>
      <c r="GW54"/>
      <c r="GX54" s="24"/>
      <c r="GY54" s="24"/>
      <c r="GZ54" s="13"/>
      <c r="HB54" s="25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P54"/>
      <c r="HQ54" s="24"/>
      <c r="HR54" s="24"/>
      <c r="HS54" s="13"/>
      <c r="HU54" s="25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I54"/>
      <c r="IJ54" s="24"/>
      <c r="IK54" s="24"/>
      <c r="IL54" s="13"/>
      <c r="IN54" s="25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/>
      <c r="JA54" s="24"/>
      <c r="JB54"/>
      <c r="JC54" s="24"/>
      <c r="JD54" s="24"/>
      <c r="JE54" s="13"/>
      <c r="JG54" s="25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U54"/>
      <c r="JV54" s="24"/>
      <c r="JW54" s="24"/>
      <c r="JX54" s="13"/>
      <c r="JZ54" s="25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N54"/>
      <c r="KO54" s="24"/>
      <c r="KP54" s="24"/>
      <c r="KQ54" s="13"/>
      <c r="KS54" s="25"/>
      <c r="KT54" s="24"/>
      <c r="KU54" s="24"/>
      <c r="KV54" s="24"/>
      <c r="KW54" s="24"/>
      <c r="KX54" s="24"/>
      <c r="KY54" s="24"/>
      <c r="KZ54" s="24"/>
      <c r="LA54" s="24"/>
      <c r="LB54" s="24"/>
      <c r="LC54" s="24"/>
      <c r="LD54" s="24"/>
      <c r="LE54"/>
      <c r="LF54" s="24"/>
      <c r="LG54"/>
      <c r="LH54" s="24"/>
      <c r="LI54" s="24"/>
      <c r="LJ54" s="13"/>
      <c r="LL54" s="25"/>
      <c r="LM54" s="24"/>
      <c r="LN54" s="24"/>
      <c r="LO54" s="24"/>
      <c r="LP54" s="24"/>
      <c r="LQ54" s="24"/>
      <c r="LR54" s="24"/>
      <c r="LS54" s="24"/>
      <c r="LT54" s="24"/>
      <c r="LU54" s="24"/>
      <c r="LV54" s="24"/>
      <c r="LW54" s="24"/>
      <c r="LZ54"/>
      <c r="MA54" s="24"/>
      <c r="MB54" s="24"/>
      <c r="MC54" s="13"/>
      <c r="ME54" s="25"/>
      <c r="MF54" s="24"/>
      <c r="MG54" s="24"/>
      <c r="MH54" s="24"/>
      <c r="MI54" s="24"/>
      <c r="MJ54" s="24"/>
      <c r="MK54" s="24"/>
      <c r="ML54" s="24"/>
      <c r="MM54" s="24"/>
      <c r="MN54" s="24"/>
      <c r="MO54" s="24"/>
      <c r="MP54" s="24"/>
    </row>
    <row r="55" spans="1:354" s="2" customFormat="1" x14ac:dyDescent="0.2">
      <c r="A55" t="s">
        <v>67</v>
      </c>
      <c r="B55" s="40"/>
      <c r="C55" s="48"/>
      <c r="D55" s="48"/>
      <c r="E55" s="8"/>
      <c r="F55" s="8"/>
      <c r="G55" s="8"/>
      <c r="H55" s="8"/>
      <c r="I55" s="8"/>
      <c r="J55" s="24"/>
      <c r="K55" s="8"/>
      <c r="L55" s="24"/>
      <c r="M55" s="24"/>
      <c r="N55" s="24"/>
      <c r="O55" s="24"/>
      <c r="P55" s="24"/>
      <c r="Q55" t="s">
        <v>67</v>
      </c>
      <c r="R55" s="24"/>
      <c r="S55" s="24">
        <f>+S45+S53</f>
        <v>19321</v>
      </c>
      <c r="T55" s="15">
        <f>+S55/$S$35</f>
        <v>0.46497244482949485</v>
      </c>
      <c r="U55" s="24">
        <f>+U45+U53</f>
        <v>14176.109999999997</v>
      </c>
      <c r="V55" s="127">
        <f>+U55/U$35</f>
        <v>0.34143677387142601</v>
      </c>
      <c r="W55" s="48">
        <f>+W45+W53</f>
        <v>20569</v>
      </c>
      <c r="X55" s="127">
        <f>+W55/W$35</f>
        <v>0.49541185852546032</v>
      </c>
      <c r="Y55" s="48">
        <f>+Y45+Y53</f>
        <v>21198.81</v>
      </c>
      <c r="Z55" s="15">
        <f>+Y55/Y$35</f>
        <v>0.49812786519273561</v>
      </c>
      <c r="AA55" s="24">
        <f>+AA45+AA53</f>
        <v>21880.976599999995</v>
      </c>
      <c r="AB55" s="15">
        <f>+AA55/AA$35</f>
        <v>0.50161693554290521</v>
      </c>
      <c r="AC55" s="24">
        <f>+AC45+AC53</f>
        <v>22621.783240500001</v>
      </c>
      <c r="AD55" s="15">
        <f>+AC55/AC$35</f>
        <v>0.50595100196518605</v>
      </c>
      <c r="AE55" s="24">
        <f>+AE45+AE53</f>
        <v>23428.359339312501</v>
      </c>
      <c r="AF55" s="15">
        <f>+AE55/AE$35</f>
        <v>0.51121034615848127</v>
      </c>
      <c r="AG55" s="24">
        <f>+AG45+AG53</f>
        <v>24308.797512682537</v>
      </c>
      <c r="AH55" s="15">
        <f>+AG55/AG$35</f>
        <v>0.51748452715771798</v>
      </c>
      <c r="AI55" s="24">
        <f>+AI45+AI53</f>
        <v>25272.287158500374</v>
      </c>
      <c r="AJ55" s="15">
        <f>+AI55/AI$35</f>
        <v>0.5248734136458707</v>
      </c>
      <c r="AK55" s="24">
        <f>+AK45+AK53</f>
        <v>26329.266690161166</v>
      </c>
      <c r="AL55" s="15">
        <f>+AK55/AK$35</f>
        <v>0.53348833224682168</v>
      </c>
      <c r="AM55" s="24">
        <f>+AM45+AM53</f>
        <v>27491.597029924607</v>
      </c>
      <c r="AN55" s="15">
        <f>+AM55/AM$35</f>
        <v>0.54345334480646079</v>
      </c>
      <c r="AO55" s="24">
        <f>+AO45+AO53</f>
        <v>28772.759335762774</v>
      </c>
      <c r="AP55" s="15">
        <f>+AO55/AO$35</f>
        <v>0.5549066691288802</v>
      </c>
      <c r="AQ55" s="24">
        <f>+AQ45+AQ53</f>
        <v>30188.080351934375</v>
      </c>
      <c r="AR55" s="15">
        <f>+AQ55/AQ$35</f>
        <v>0.56800225925772629</v>
      </c>
      <c r="AS55" s="24">
        <f>+AS45+AS53</f>
        <v>31754.989248042471</v>
      </c>
      <c r="AT55" s="15">
        <f>+AS55/AS$35</f>
        <v>0.58291156319808768</v>
      </c>
      <c r="AU55" s="24">
        <f>+AU45+AU53</f>
        <v>33493.310352279485</v>
      </c>
      <c r="AV55" s="15">
        <f>+AU55/AU$35</f>
        <v>0.59982547798215602</v>
      </c>
      <c r="AW55" s="24">
        <f>+AW45+AW53</f>
        <v>35425.596801236243</v>
      </c>
      <c r="AX55" s="15">
        <f>+AW55/AW$35</f>
        <v>0.61895652421502767</v>
      </c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t="s">
        <v>67</v>
      </c>
      <c r="BM55" s="25">
        <f>+BM45+BM53</f>
        <v>1948</v>
      </c>
      <c r="BN55" s="24">
        <f t="shared" ref="BN55:BR55" si="86">+BN45+BN53</f>
        <v>1634</v>
      </c>
      <c r="BO55" s="24">
        <f t="shared" si="86"/>
        <v>1344</v>
      </c>
      <c r="BP55" s="24">
        <f t="shared" si="86"/>
        <v>1559</v>
      </c>
      <c r="BQ55" s="24">
        <f t="shared" si="86"/>
        <v>2646</v>
      </c>
      <c r="BR55" s="24">
        <f t="shared" si="86"/>
        <v>1431</v>
      </c>
      <c r="BS55" s="24">
        <f>+BS45+BS53</f>
        <v>1604</v>
      </c>
      <c r="BT55" s="24">
        <f>+BT45+BT53</f>
        <v>1523</v>
      </c>
      <c r="BU55" s="24">
        <f>+BU45+BU53</f>
        <v>1655</v>
      </c>
      <c r="BV55" s="24">
        <f t="shared" ref="BV55:BX55" si="87">+BV45+BV53</f>
        <v>1268</v>
      </c>
      <c r="BW55" s="24">
        <f t="shared" si="87"/>
        <v>1366</v>
      </c>
      <c r="BX55" s="24">
        <f t="shared" si="87"/>
        <v>1343</v>
      </c>
      <c r="BY55" s="25">
        <f>+BY45+BY53</f>
        <v>1150</v>
      </c>
      <c r="BZ55" s="24">
        <f t="shared" ref="BZ55:CD55" si="88">+BZ45+BZ53</f>
        <v>1115</v>
      </c>
      <c r="CA55" s="24">
        <f t="shared" si="88"/>
        <v>1127</v>
      </c>
      <c r="CB55" s="24">
        <f t="shared" si="88"/>
        <v>1094</v>
      </c>
      <c r="CC55" s="24">
        <f t="shared" si="88"/>
        <v>1257</v>
      </c>
      <c r="CD55" s="24">
        <f t="shared" si="88"/>
        <v>1029</v>
      </c>
      <c r="CE55" s="24">
        <f>+CE45+CE53</f>
        <v>1245.1849999999999</v>
      </c>
      <c r="CF55" s="24">
        <f>+CF45+CF53</f>
        <v>1138.1849999999999</v>
      </c>
      <c r="CG55" s="24">
        <f>+CG45+CG53</f>
        <v>1469.1849999999999</v>
      </c>
      <c r="CH55" s="24">
        <f t="shared" ref="CH55:CJ55" si="89">+CH45+CH53</f>
        <v>967.18499999999995</v>
      </c>
      <c r="CI55" s="24">
        <f t="shared" si="89"/>
        <v>1137.1849999999999</v>
      </c>
      <c r="CJ55" s="24">
        <f t="shared" si="89"/>
        <v>1447.1849999999999</v>
      </c>
      <c r="CK55" s="3"/>
      <c r="CL55" s="3"/>
      <c r="CM55" t="s">
        <v>67</v>
      </c>
      <c r="CN55" s="24"/>
      <c r="CO55" s="24">
        <f>+CO45+CO53</f>
        <v>20569</v>
      </c>
      <c r="CP55" s="15">
        <f>+CO55/CO$35</f>
        <v>0.49541185852546032</v>
      </c>
      <c r="CR55" s="25">
        <f>+CR45+CR53</f>
        <v>1592</v>
      </c>
      <c r="CS55" s="24">
        <f t="shared" ref="CS55:CW55" si="90">+CS45+CS53</f>
        <v>1447</v>
      </c>
      <c r="CT55" s="24">
        <f t="shared" si="90"/>
        <v>2969</v>
      </c>
      <c r="CU55" s="24">
        <f t="shared" si="90"/>
        <v>1536</v>
      </c>
      <c r="CV55" s="24">
        <f t="shared" si="90"/>
        <v>1699</v>
      </c>
      <c r="CW55" s="24">
        <f t="shared" si="90"/>
        <v>1451</v>
      </c>
      <c r="CX55" s="24">
        <f>+CX45+CX53</f>
        <v>1657</v>
      </c>
      <c r="CY55" s="24">
        <f>+CY45+CY53</f>
        <v>1550</v>
      </c>
      <c r="CZ55" s="24">
        <f>+CZ45+CZ53</f>
        <v>1881</v>
      </c>
      <c r="DA55" s="24">
        <f t="shared" ref="DA55:DC55" si="91">+DA45+DA53</f>
        <v>1379</v>
      </c>
      <c r="DB55" s="24">
        <f t="shared" si="91"/>
        <v>1549</v>
      </c>
      <c r="DC55" s="24">
        <f t="shared" si="91"/>
        <v>1859</v>
      </c>
      <c r="DF55" t="s">
        <v>67</v>
      </c>
      <c r="DG55" s="24"/>
      <c r="DH55" s="24">
        <f>+DH45+DH53</f>
        <v>21198.81</v>
      </c>
      <c r="DI55" s="15">
        <f>+DH55/DH$35</f>
        <v>0.49812786519273561</v>
      </c>
      <c r="DJ55" s="112"/>
      <c r="DK55" s="25">
        <f>+DK45+DK53</f>
        <v>1624.0000000000002</v>
      </c>
      <c r="DL55" s="24">
        <f>+DL45+DL53</f>
        <v>1474.845</v>
      </c>
      <c r="DM55" s="24">
        <f>+DM45+DM53</f>
        <v>3200.4050000000002</v>
      </c>
      <c r="DN55" s="24">
        <f>+DN45+DN53</f>
        <v>1570.1800000000003</v>
      </c>
      <c r="DO55" s="24">
        <f>+DO45+DO53</f>
        <v>1740.2349999999999</v>
      </c>
      <c r="DP55" s="24">
        <f>+DP45+DP53</f>
        <v>1479.32</v>
      </c>
      <c r="DQ55" s="24">
        <f>+DQ45+DQ53</f>
        <v>1695.895</v>
      </c>
      <c r="DR55" s="24">
        <f>+DR45+DR53</f>
        <v>1580.4550000000002</v>
      </c>
      <c r="DS55" s="24">
        <f>+DS45+DS53</f>
        <v>1930.3449999999998</v>
      </c>
      <c r="DT55" s="24">
        <f>+DT45+DT53</f>
        <v>1405.14</v>
      </c>
      <c r="DU55" s="24">
        <f>+DU45+DU53</f>
        <v>1584.9449999999999</v>
      </c>
      <c r="DV55" s="24">
        <f>+DV45+DV53</f>
        <v>1913.0450000000001</v>
      </c>
      <c r="DY55" t="s">
        <v>67</v>
      </c>
      <c r="DZ55" s="24"/>
      <c r="EA55" s="24">
        <f>+EA45+EA53</f>
        <v>21880.976599999995</v>
      </c>
      <c r="EB55" s="15">
        <f>+EA55/EA$35</f>
        <v>0.50161693554290521</v>
      </c>
      <c r="ED55" s="25">
        <f>+ED45+ED53</f>
        <v>1657.6144499999998</v>
      </c>
      <c r="EE55" s="24">
        <f>+EE45+EE53</f>
        <v>1504.1882250000001</v>
      </c>
      <c r="EF55" s="24">
        <f>+EF45+EF53</f>
        <v>3461.1484249999999</v>
      </c>
      <c r="EG55" s="24">
        <f>+EG45+EG53</f>
        <v>1606.2112999999999</v>
      </c>
      <c r="EH55" s="24">
        <f>+EH45+EH53</f>
        <v>1784.2745249999998</v>
      </c>
      <c r="EI55" s="24">
        <f>+EI45+EI53</f>
        <v>1509.1576</v>
      </c>
      <c r="EJ55" s="24">
        <f>+EJ45+EJ53</f>
        <v>1736.8397249999998</v>
      </c>
      <c r="EK55" s="24">
        <f>+EK45+EK53</f>
        <v>1612.4741749999998</v>
      </c>
      <c r="EL55" s="24">
        <f>+EL45+EL53</f>
        <v>1982.2622249999999</v>
      </c>
      <c r="EM55" s="24">
        <f>+EM45+EM53</f>
        <v>1432.7429999999999</v>
      </c>
      <c r="EN55" s="24">
        <f>+EN45+EN53</f>
        <v>1623.400975</v>
      </c>
      <c r="EO55" s="24">
        <f>+EO45+EO53</f>
        <v>1970.661975</v>
      </c>
      <c r="EP55"/>
      <c r="EQ55" s="24"/>
      <c r="ER55" t="s">
        <v>67</v>
      </c>
      <c r="ES55" s="24"/>
      <c r="ET55" s="24">
        <f>+ET45+ET53</f>
        <v>22621.783240500001</v>
      </c>
      <c r="EU55" s="15">
        <f>+ET55/ET$35</f>
        <v>0.50595100196518605</v>
      </c>
      <c r="EW55" s="25">
        <f>+EW45+EW53</f>
        <v>1692.9967494999999</v>
      </c>
      <c r="EX55" s="24">
        <f>+EX45+EX53</f>
        <v>1535.1798693749997</v>
      </c>
      <c r="EY55" s="24">
        <f>+EY45+EY53</f>
        <v>3755.2423133749999</v>
      </c>
      <c r="EZ55" s="24">
        <f>+EZ45+EZ53</f>
        <v>1644.2624402499996</v>
      </c>
      <c r="FA55" s="24">
        <f>+FA45+FA53</f>
        <v>1831.4368303749998</v>
      </c>
      <c r="FB55" s="24">
        <f>+FB45+FB53</f>
        <v>1540.6636287499998</v>
      </c>
      <c r="FC55" s="24">
        <f>+FC45+FC53</f>
        <v>1780.0115893749996</v>
      </c>
      <c r="FD55" s="24">
        <f>+FD45+FD53</f>
        <v>1646.2093821249998</v>
      </c>
      <c r="FE55" s="24">
        <f>+FE45+FE53</f>
        <v>2036.9552143749997</v>
      </c>
      <c r="FF55" s="24">
        <f>+FF45+FF53</f>
        <v>1461.9584617499997</v>
      </c>
      <c r="FG55" s="24">
        <f>+FG45+FG53</f>
        <v>1664.6562956249998</v>
      </c>
      <c r="FH55" s="24">
        <f>+FH45+FH53</f>
        <v>2032.2104656249999</v>
      </c>
      <c r="FK55" t="s">
        <v>67</v>
      </c>
      <c r="FL55" s="24"/>
      <c r="FM55" s="24">
        <f>+FM45+FM53</f>
        <v>23428.359339312501</v>
      </c>
      <c r="FN55" s="15">
        <f>+FM55/FM$35</f>
        <v>0.51121034615848127</v>
      </c>
      <c r="FP55" s="25">
        <f>+FP45+FP53</f>
        <v>1730.3199220162496</v>
      </c>
      <c r="FQ55" s="24">
        <f>+FQ45+FQ53</f>
        <v>1567.9896638231248</v>
      </c>
      <c r="FR55" s="24">
        <f>+FR45+FR53</f>
        <v>4087.2570744031245</v>
      </c>
      <c r="FS55" s="24">
        <f>+FS45+FS53</f>
        <v>1684.5224275999999</v>
      </c>
      <c r="FT55" s="24">
        <f>+FT45+FT53</f>
        <v>1882.0828477931245</v>
      </c>
      <c r="FU55" s="24">
        <f>+FU45+FU53</f>
        <v>1574.0084701824997</v>
      </c>
      <c r="FV55" s="24">
        <f>+FV45+FV53</f>
        <v>1825.6088882981246</v>
      </c>
      <c r="FW55" s="24">
        <f>+FW45+FW53</f>
        <v>1681.8320566718746</v>
      </c>
      <c r="FX55" s="24">
        <f>+FX45+FX53</f>
        <v>2094.6496945481249</v>
      </c>
      <c r="FY55" s="24">
        <f>+FY45+FY53</f>
        <v>1492.9553679674998</v>
      </c>
      <c r="FZ55" s="24">
        <f>+FZ45+FZ53</f>
        <v>1709.0381059543749</v>
      </c>
      <c r="GA55" s="24">
        <f>+GA45+GA53</f>
        <v>2098.0948200543748</v>
      </c>
      <c r="GD55" t="s">
        <v>67</v>
      </c>
      <c r="GE55" s="24"/>
      <c r="GF55" s="24">
        <f>+GF45+GF53</f>
        <v>24308.797512682537</v>
      </c>
      <c r="GG55" s="15">
        <f>+GF55/GF$35</f>
        <v>0.51748452715771798</v>
      </c>
      <c r="GI55" s="25">
        <f>+GI45+GI53</f>
        <v>1769.7793149469373</v>
      </c>
      <c r="GJ55" s="24">
        <f>+GJ45+GJ53</f>
        <v>1602.8095728404344</v>
      </c>
      <c r="GK55" s="24">
        <f>+GK45+GK53</f>
        <v>4462.3995314080339</v>
      </c>
      <c r="GL55" s="24">
        <f>+GL45+GL53</f>
        <v>1727.2034797268311</v>
      </c>
      <c r="GM55" s="24">
        <f>+GM45+GM53</f>
        <v>1936.6221120378345</v>
      </c>
      <c r="GN55" s="24">
        <f>+GN45+GN53</f>
        <v>1609.3847614187937</v>
      </c>
      <c r="GO55" s="24">
        <f>+GO45+GO53</f>
        <v>1873.8535618415594</v>
      </c>
      <c r="GP55" s="24">
        <f>+GP45+GP53</f>
        <v>1719.5359106360031</v>
      </c>
      <c r="GQ55" s="24">
        <f>+GQ45+GQ53</f>
        <v>2155.5964084040597</v>
      </c>
      <c r="GR55" s="24">
        <f>+GR45+GR53</f>
        <v>1525.9249194876186</v>
      </c>
      <c r="GS55" s="24">
        <f>+GS45+GS53</f>
        <v>1756.9177109867155</v>
      </c>
      <c r="GT55" s="24">
        <f>+GT45+GT53</f>
        <v>2168.7702289477156</v>
      </c>
      <c r="GU55"/>
      <c r="GV55" s="24"/>
      <c r="GW55" t="s">
        <v>67</v>
      </c>
      <c r="GX55" s="24"/>
      <c r="GY55" s="24">
        <f>+GY45+GY53</f>
        <v>25272.287158500374</v>
      </c>
      <c r="GZ55" s="15">
        <f>+GY55/GY$35</f>
        <v>0.5248734136458707</v>
      </c>
      <c r="HB55" s="25">
        <f>+HB45+HB53</f>
        <v>1811.595676193916</v>
      </c>
      <c r="HC55" s="24">
        <f>+HC45+HC53</f>
        <v>1639.8568688866119</v>
      </c>
      <c r="HD55" s="24">
        <f>+HD45+HD53</f>
        <v>4886.6018854478934</v>
      </c>
      <c r="HE55" s="24">
        <f>+HE45+HE53</f>
        <v>1772.5441483936954</v>
      </c>
      <c r="HF55" s="24">
        <f>+HF45+HF53</f>
        <v>1995.5195163575572</v>
      </c>
      <c r="HG55" s="24">
        <f>+HG45+HG53</f>
        <v>1647.01046748063</v>
      </c>
      <c r="HH55" s="24">
        <f>+HH45+HH53</f>
        <v>1924.9943390800922</v>
      </c>
      <c r="HI55" s="24">
        <f>+HI45+HI53</f>
        <v>1759.5400079551816</v>
      </c>
      <c r="HJ55" s="24">
        <f>+HJ45+HJ53</f>
        <v>2220.0743279707176</v>
      </c>
      <c r="HK55" s="24">
        <f>+HK45+HK53</f>
        <v>1561.0836090971598</v>
      </c>
      <c r="HL55" s="24">
        <f>+HL45+HL53</f>
        <v>1808.7167172983523</v>
      </c>
      <c r="HM55" s="24">
        <f>+HM45+HM53</f>
        <v>2244.749594338562</v>
      </c>
      <c r="HP55" t="s">
        <v>67</v>
      </c>
      <c r="HQ55" s="24"/>
      <c r="HR55" s="24">
        <f>+HR45+HR53</f>
        <v>26329.266690161166</v>
      </c>
      <c r="HS55" s="15">
        <f>+HR55/HR$35</f>
        <v>0.53348833224682168</v>
      </c>
      <c r="HU55" s="25">
        <f>+HU45+HU53</f>
        <v>1856.0186602545289</v>
      </c>
      <c r="HV55" s="24">
        <f>+HV45+HV53</f>
        <v>1679.3776359538108</v>
      </c>
      <c r="HW55" s="24">
        <f>+HW45+HW53</f>
        <v>5366.6231281771325</v>
      </c>
      <c r="HX55" s="24">
        <f>+HX45+HX53</f>
        <v>1820.8128745718504</v>
      </c>
      <c r="HY55" s="24">
        <f>+HY45+HY53</f>
        <v>2059.3030123048698</v>
      </c>
      <c r="HZ55" s="24">
        <f>+HZ45+HZ53</f>
        <v>1687.1323854199038</v>
      </c>
      <c r="IA55" s="24">
        <f>+IA45+IA53</f>
        <v>1979.3103150745262</v>
      </c>
      <c r="IB55" s="24">
        <f>+IB45+IB53</f>
        <v>1802.0922691837695</v>
      </c>
      <c r="IC55" s="24">
        <f>+IC45+IC53</f>
        <v>2288.3943034096828</v>
      </c>
      <c r="ID55" s="24">
        <f>+ID45+ID53</f>
        <v>1598.6767247647504</v>
      </c>
      <c r="IE55" s="24">
        <f>+IE45+IE53</f>
        <v>1864.9140323153697</v>
      </c>
      <c r="IF55" s="24">
        <f>+IF45+IF53</f>
        <v>2326.6113487309754</v>
      </c>
      <c r="II55" t="s">
        <v>67</v>
      </c>
      <c r="IJ55" s="24"/>
      <c r="IK55" s="24">
        <f>+IK45+IK53</f>
        <v>27491.597029924607</v>
      </c>
      <c r="IL55" s="15">
        <f>+IK55/IK$35</f>
        <v>0.54345334480646079</v>
      </c>
      <c r="IN55" s="25">
        <f>+IN45+IN53</f>
        <v>1903.3308238767236</v>
      </c>
      <c r="IO55" s="24">
        <f>+IO45+IO53</f>
        <v>1721.6507626300227</v>
      </c>
      <c r="IP55" s="24">
        <f>+IP45+IP53</f>
        <v>5910.1646465030017</v>
      </c>
      <c r="IQ55" s="24">
        <f>+IQ45+IQ53</f>
        <v>1872.3120356388281</v>
      </c>
      <c r="IR55" s="24">
        <f>+IR45+IR53</f>
        <v>2128.5723862612031</v>
      </c>
      <c r="IS55" s="24">
        <f>+IS45+IS53</f>
        <v>1730.0301379581363</v>
      </c>
      <c r="IT55" s="24">
        <f>+IT45+IT53</f>
        <v>2037.1150209995192</v>
      </c>
      <c r="IU55" s="24">
        <f>+IU45+IU53</f>
        <v>1847.4734656890976</v>
      </c>
      <c r="IV55" s="24">
        <f>+IV45+IV53</f>
        <v>2360.9032087514333</v>
      </c>
      <c r="IW55" s="24">
        <f>+IW45+IW53</f>
        <v>1638.9823423582657</v>
      </c>
      <c r="IX55" s="24">
        <f>+IX45+IX53</f>
        <v>1926.0538423769704</v>
      </c>
      <c r="IY55" s="24">
        <f>+IY45+IY53</f>
        <v>2415.0083568814084</v>
      </c>
      <c r="IZ55"/>
      <c r="JA55" s="24"/>
      <c r="JB55" t="s">
        <v>67</v>
      </c>
      <c r="JC55" s="24"/>
      <c r="JD55" s="24">
        <f>+JD45+JD53</f>
        <v>28772.759335762774</v>
      </c>
      <c r="JE55" s="15">
        <f>+JD55/JD$35</f>
        <v>0.5549066691288802</v>
      </c>
      <c r="JG55" s="25">
        <f>+JG45+JG53</f>
        <v>1953.8521797828394</v>
      </c>
      <c r="JH55" s="24">
        <f>+JH45+JH53</f>
        <v>1766.9924931604721</v>
      </c>
      <c r="JI55" s="24">
        <f>+JI45+JI53</f>
        <v>6526.0020056135654</v>
      </c>
      <c r="JJ55" s="24">
        <f>+JJ45+JJ53</f>
        <v>1927.3825532858673</v>
      </c>
      <c r="JK55" s="24">
        <f>+JK45+JK53</f>
        <v>2204.0092633496538</v>
      </c>
      <c r="JL55" s="24">
        <f>+JL45+JL53</f>
        <v>1776.0207251396646</v>
      </c>
      <c r="JM55" s="24">
        <f>+JM45+JM53</f>
        <v>2098.7610561012175</v>
      </c>
      <c r="JN55" s="24">
        <f>+JN45+JN53</f>
        <v>1896.0017718743593</v>
      </c>
      <c r="JO55" s="24">
        <f>+JO45+JO53</f>
        <v>2437.9886532407272</v>
      </c>
      <c r="JP55" s="24">
        <f>+JP45+JP53</f>
        <v>1682.315876352892</v>
      </c>
      <c r="JQ55" s="24">
        <f>+JQ45+JQ53</f>
        <v>1992.7547065922229</v>
      </c>
      <c r="JR55" s="24">
        <f>+JR45+JR53</f>
        <v>2510.6780512692931</v>
      </c>
      <c r="JU55" t="s">
        <v>67</v>
      </c>
      <c r="JV55" s="24"/>
      <c r="JW55" s="24">
        <f>+JW45+JW53</f>
        <v>30188.080351934375</v>
      </c>
      <c r="JX55" s="15">
        <f>+JW55/JW$35</f>
        <v>0.56800225925772629</v>
      </c>
      <c r="JZ55" s="25">
        <f>+JZ45+JZ53</f>
        <v>2007.9453865573419</v>
      </c>
      <c r="KA55" s="24">
        <f>+KA45+KA53</f>
        <v>1815.7616146003845</v>
      </c>
      <c r="KB55" s="24">
        <f>+KB45+KB53</f>
        <v>7224.1351750614122</v>
      </c>
      <c r="KC55" s="24">
        <f>+KC45+KC53</f>
        <v>1986.4091403635382</v>
      </c>
      <c r="KD55" s="24">
        <f>+KD45+KD53</f>
        <v>2286.3885105359759</v>
      </c>
      <c r="KE55" s="24">
        <f>+KE45+KE53</f>
        <v>1825.4637120922903</v>
      </c>
      <c r="KF55" s="24">
        <f>+KF45+KF53</f>
        <v>2164.6453597689392</v>
      </c>
      <c r="KG55" s="24">
        <f>+KG45+KG53</f>
        <v>1948.0379535220206</v>
      </c>
      <c r="KH55" s="24">
        <f>+KH45+KH53</f>
        <v>2520.0843367654243</v>
      </c>
      <c r="KI55" s="24">
        <f>+KI45+KI53</f>
        <v>1729.0352666230053</v>
      </c>
      <c r="KJ55" s="24">
        <f>+KJ45+KJ53</f>
        <v>2065.7199226717498</v>
      </c>
      <c r="KK55" s="24">
        <f>+KK45+KK53</f>
        <v>2614.4539733722895</v>
      </c>
      <c r="KN55" t="s">
        <v>67</v>
      </c>
      <c r="KO55" s="24"/>
      <c r="KP55" s="24">
        <f>+KP45+KP53</f>
        <v>31754.989248042471</v>
      </c>
      <c r="KQ55" s="15">
        <f>+KP55/KP$35</f>
        <v>0.58291156319808768</v>
      </c>
      <c r="KS55" s="25">
        <f>+KS45+KS53</f>
        <v>2066.0216637262074</v>
      </c>
      <c r="KT55" s="24">
        <f>+KT45+KT53</f>
        <v>1868.365369084843</v>
      </c>
      <c r="KU55" s="24">
        <f>+KU45+KU53</f>
        <v>8015.9597796295093</v>
      </c>
      <c r="KV55" s="24">
        <f>+KV45+KV53</f>
        <v>2049.8262758336891</v>
      </c>
      <c r="KW55" s="24">
        <f>+KW45+KW53</f>
        <v>2376.5912347689273</v>
      </c>
      <c r="KX55" s="24">
        <f>+KX45+KX53</f>
        <v>1878.767141921544</v>
      </c>
      <c r="KY55" s="24">
        <f>+KY45+KY53</f>
        <v>2235.215212947076</v>
      </c>
      <c r="KZ55" s="24">
        <f>+KZ45+KZ53</f>
        <v>2003.9912812842197</v>
      </c>
      <c r="LA55" s="24">
        <f>+LA45+LA53</f>
        <v>2607.6761387933857</v>
      </c>
      <c r="LB55" s="24">
        <f>+LB45+LB53</f>
        <v>1779.5468903434273</v>
      </c>
      <c r="LC55" s="24">
        <f>+LC45+LC53</f>
        <v>2145.7493427805593</v>
      </c>
      <c r="LD55" s="24">
        <f>+LD45+LD53</f>
        <v>2727.2789169290841</v>
      </c>
      <c r="LE55"/>
      <c r="LF55" s="24"/>
      <c r="LG55" t="s">
        <v>67</v>
      </c>
      <c r="LH55" s="24"/>
      <c r="LI55" s="24">
        <f>+LI45+LI53</f>
        <v>33493.310352279485</v>
      </c>
      <c r="LJ55" s="15">
        <f>+LI55/LI$35</f>
        <v>0.59982547798215602</v>
      </c>
      <c r="LL55" s="25">
        <f>+LL45+LL53</f>
        <v>2128.5475335186261</v>
      </c>
      <c r="LM55" s="24">
        <f>+LM45+LM53</f>
        <v>1925.2661927043705</v>
      </c>
      <c r="LN55" s="24">
        <f>+LN45+LN53</f>
        <v>8914.4623181328861</v>
      </c>
      <c r="LO55" s="24">
        <f>+LO45+LO53</f>
        <v>2118.1250094658958</v>
      </c>
      <c r="LP55" s="24">
        <f>+LP45+LP53</f>
        <v>2475.6195994294167</v>
      </c>
      <c r="LQ55" s="24">
        <f>+LQ45+LQ53</f>
        <v>1936.3942752276373</v>
      </c>
      <c r="LR55" s="24">
        <f>+LR45+LR53</f>
        <v>2310.9750705862953</v>
      </c>
      <c r="LS55" s="24">
        <f>+LS45+LS53</f>
        <v>2064.3262708095253</v>
      </c>
      <c r="LT55" s="24">
        <f>+LT45+LT53</f>
        <v>2701.3090427249203</v>
      </c>
      <c r="LU55" s="24">
        <f>+LU45+LU53</f>
        <v>1834.3123004885258</v>
      </c>
      <c r="LV55" s="24">
        <f>+LV45+LV53</f>
        <v>2233.752842383904</v>
      </c>
      <c r="LW55" s="24">
        <f>+LW45+LW53</f>
        <v>2850.2198968074799</v>
      </c>
      <c r="LZ55" t="s">
        <v>67</v>
      </c>
      <c r="MA55" s="24"/>
      <c r="MB55" s="24">
        <f>+MB45+MB53</f>
        <v>35425.596801236243</v>
      </c>
      <c r="MC55" s="15">
        <f>+MB55/MB$35</f>
        <v>0.61895652421502767</v>
      </c>
      <c r="ME55" s="25">
        <f>+ME45+ME53</f>
        <v>2196.0525050094352</v>
      </c>
      <c r="MF55" s="24">
        <f>+MF45+MF53</f>
        <v>1986.9893966825553</v>
      </c>
      <c r="MG55" s="24">
        <f>+MG45+MG53</f>
        <v>9934.4427053363506</v>
      </c>
      <c r="MH55" s="24">
        <f>+MH45+MH53</f>
        <v>2191.8607121317445</v>
      </c>
      <c r="MI55" s="24">
        <f>+MI45+MI53</f>
        <v>2584.6137136146604</v>
      </c>
      <c r="MJ55" s="24">
        <f>+MJ45+MJ53</f>
        <v>1998.871271941865</v>
      </c>
      <c r="MK55" s="24">
        <f>+MK45+MK53</f>
        <v>2392.4943410513033</v>
      </c>
      <c r="ML55" s="24">
        <f>+ML45+ML53</f>
        <v>2129.5703652031489</v>
      </c>
      <c r="MM55" s="24">
        <f>+MM45+MM53</f>
        <v>2801.5950117968596</v>
      </c>
      <c r="MN55" s="24">
        <f>+MN45+MN53</f>
        <v>1893.8559066253024</v>
      </c>
      <c r="MO55" s="24">
        <f>+MO45+MO53</f>
        <v>2330.7656734732891</v>
      </c>
      <c r="MP55" s="24">
        <f>+MP45+MP53</f>
        <v>2984.4851983697317</v>
      </c>
    </row>
    <row r="56" spans="1:354" s="2" customFormat="1" x14ac:dyDescent="0.2">
      <c r="A56"/>
      <c r="B56" s="40"/>
      <c r="C56" s="48"/>
      <c r="D56" s="48"/>
      <c r="E56" s="8"/>
      <c r="F56" s="8"/>
      <c r="G56" s="8"/>
      <c r="H56" s="8"/>
      <c r="I56" s="8"/>
      <c r="J56" s="24"/>
      <c r="K56" s="8"/>
      <c r="L56" s="24"/>
      <c r="M56" s="24"/>
      <c r="N56" s="24"/>
      <c r="O56" s="24"/>
      <c r="P56" s="24"/>
      <c r="Q56"/>
      <c r="R56" s="24"/>
      <c r="S56" s="24"/>
      <c r="T56" s="12"/>
      <c r="U56" s="24"/>
      <c r="V56" s="129"/>
      <c r="W56" s="48"/>
      <c r="X56" s="129"/>
      <c r="Y56" s="48"/>
      <c r="Z56" s="12"/>
      <c r="AA56" s="24"/>
      <c r="AB56" s="12"/>
      <c r="AC56" s="24"/>
      <c r="AD56" s="12"/>
      <c r="AE56" s="24"/>
      <c r="AF56" s="12"/>
      <c r="AG56" s="24"/>
      <c r="AH56" s="12"/>
      <c r="AI56" s="24"/>
      <c r="AJ56" s="12"/>
      <c r="AK56" s="24"/>
      <c r="AL56" s="12"/>
      <c r="AM56" s="24"/>
      <c r="AN56" s="12"/>
      <c r="AO56" s="24"/>
      <c r="AP56" s="12"/>
      <c r="AQ56" s="24"/>
      <c r="AR56" s="12"/>
      <c r="AS56" s="24"/>
      <c r="AT56" s="12"/>
      <c r="AU56" s="24"/>
      <c r="AV56" s="12"/>
      <c r="AW56" s="24"/>
      <c r="AX56" s="1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/>
      <c r="BM56" s="25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5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3"/>
      <c r="CL56" s="3"/>
      <c r="CM56"/>
      <c r="CN56" s="24"/>
      <c r="CO56" s="24"/>
      <c r="CP56" s="12"/>
      <c r="CR56" s="25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F56"/>
      <c r="DG56" s="24"/>
      <c r="DH56" s="24"/>
      <c r="DI56" s="12"/>
      <c r="DK56" s="25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Y56"/>
      <c r="DZ56" s="24"/>
      <c r="EA56" s="24"/>
      <c r="EB56" s="12"/>
      <c r="ED56" s="25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/>
      <c r="EQ56" s="24"/>
      <c r="ER56"/>
      <c r="ES56" s="24"/>
      <c r="ET56" s="24"/>
      <c r="EU56" s="12"/>
      <c r="EW56" s="25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K56"/>
      <c r="FL56" s="24"/>
      <c r="FM56" s="24"/>
      <c r="FN56" s="12"/>
      <c r="FP56" s="25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D56"/>
      <c r="GE56" s="24"/>
      <c r="GF56" s="24"/>
      <c r="GG56" s="12"/>
      <c r="GI56" s="25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/>
      <c r="GV56" s="24"/>
      <c r="GW56"/>
      <c r="GX56" s="24"/>
      <c r="GY56" s="24"/>
      <c r="GZ56" s="12"/>
      <c r="HB56" s="25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P56"/>
      <c r="HQ56" s="24"/>
      <c r="HR56" s="24"/>
      <c r="HS56" s="12"/>
      <c r="HU56" s="25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I56"/>
      <c r="IJ56" s="24"/>
      <c r="IK56" s="24"/>
      <c r="IL56" s="12"/>
      <c r="IN56" s="25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/>
      <c r="JA56" s="24"/>
      <c r="JB56"/>
      <c r="JC56" s="24"/>
      <c r="JD56" s="24"/>
      <c r="JE56" s="12"/>
      <c r="JG56" s="25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U56"/>
      <c r="JV56" s="24"/>
      <c r="JW56" s="24"/>
      <c r="JX56" s="12"/>
      <c r="JZ56" s="25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N56"/>
      <c r="KO56" s="24"/>
      <c r="KP56" s="24"/>
      <c r="KQ56" s="12"/>
      <c r="KS56" s="25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/>
      <c r="LF56" s="24"/>
      <c r="LG56"/>
      <c r="LH56" s="24"/>
      <c r="LI56" s="24"/>
      <c r="LJ56" s="12"/>
      <c r="LL56" s="25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Z56"/>
      <c r="MA56" s="24"/>
      <c r="MB56" s="24"/>
      <c r="MC56" s="12"/>
      <c r="ME56" s="25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</row>
    <row r="57" spans="1:354" s="2" customFormat="1" x14ac:dyDescent="0.2">
      <c r="A57" t="s">
        <v>103</v>
      </c>
      <c r="B57" s="40"/>
      <c r="C57" s="48"/>
      <c r="D57" s="48"/>
      <c r="E57" s="8"/>
      <c r="F57" s="8"/>
      <c r="G57" s="8"/>
      <c r="H57" s="8"/>
      <c r="I57" s="8"/>
      <c r="J57" s="24"/>
      <c r="K57" s="8"/>
      <c r="L57" s="24"/>
      <c r="M57" s="24"/>
      <c r="N57" s="24"/>
      <c r="O57" s="24"/>
      <c r="P57" s="24"/>
      <c r="Q57" t="s">
        <v>103</v>
      </c>
      <c r="R57" s="24"/>
      <c r="S57" s="24">
        <f>+S35-S55</f>
        <v>22232</v>
      </c>
      <c r="T57" s="14"/>
      <c r="U57" s="24">
        <f>+U35-U55</f>
        <v>27342.880000000001</v>
      </c>
      <c r="V57" s="132"/>
      <c r="W57" s="48">
        <f>+W35-W55</f>
        <v>20949.989999999998</v>
      </c>
      <c r="X57" s="132"/>
      <c r="Y57" s="48">
        <f>+Y35-Y55</f>
        <v>21358.154749999998</v>
      </c>
      <c r="Z57" s="14"/>
      <c r="AA57" s="24">
        <f>+AA35-AA55</f>
        <v>21739.912268749998</v>
      </c>
      <c r="AB57" s="14"/>
      <c r="AC57" s="24">
        <f>+AC35-AC55</f>
        <v>22089.627849968754</v>
      </c>
      <c r="AD57" s="14"/>
      <c r="AE57" s="24">
        <f>+AE35-AE55</f>
        <v>22400.837028417958</v>
      </c>
      <c r="AF57" s="14"/>
      <c r="AG57" s="24">
        <f>+AG35-AG55</f>
        <v>22666.128764241195</v>
      </c>
      <c r="AH57" s="14"/>
      <c r="AI57" s="24">
        <f>+AI35-AI55</f>
        <v>22877.012275346453</v>
      </c>
      <c r="AJ57" s="14"/>
      <c r="AK57" s="24">
        <f>+AK35-AK55</f>
        <v>23023.765229531818</v>
      </c>
      <c r="AL57" s="14"/>
      <c r="AM57" s="24">
        <f>+AM35-AM55</f>
        <v>23095.260687760707</v>
      </c>
      <c r="AN57" s="14"/>
      <c r="AO57" s="24">
        <f>+AO35-AO55</f>
        <v>23078.769824864667</v>
      </c>
      <c r="AP57" s="14"/>
      <c r="AQ57" s="24">
        <f>+AQ35-AQ55</f>
        <v>22959.737037708765</v>
      </c>
      <c r="AR57" s="14"/>
      <c r="AS57" s="24">
        <f>+AS35-AS55</f>
        <v>22721.52357634174</v>
      </c>
      <c r="AT57" s="14"/>
      <c r="AU57" s="24">
        <f>+AU35-AU55</f>
        <v>22345.115292714312</v>
      </c>
      <c r="AV57" s="14"/>
      <c r="AW57" s="24">
        <f>+AW35-AW55</f>
        <v>21808.7894848824</v>
      </c>
      <c r="AX57" s="14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t="s">
        <v>103</v>
      </c>
      <c r="BM57" s="25">
        <f>+BM35-BM55</f>
        <v>1286</v>
      </c>
      <c r="BN57" s="24">
        <f t="shared" ref="BN57:BR57" si="92">+BN35-BN55</f>
        <v>1600</v>
      </c>
      <c r="BO57" s="24">
        <f t="shared" si="92"/>
        <v>2279</v>
      </c>
      <c r="BP57" s="24">
        <f t="shared" si="92"/>
        <v>1675</v>
      </c>
      <c r="BQ57" s="24">
        <f t="shared" si="92"/>
        <v>588</v>
      </c>
      <c r="BR57" s="24">
        <f t="shared" si="92"/>
        <v>3359</v>
      </c>
      <c r="BS57" s="24">
        <f>+BS35-BS55</f>
        <v>1630</v>
      </c>
      <c r="BT57" s="24">
        <f>+BT35-BT55</f>
        <v>1711</v>
      </c>
      <c r="BU57" s="24">
        <f>+BU35-BU55</f>
        <v>1579</v>
      </c>
      <c r="BV57" s="24">
        <f t="shared" ref="BV57:BX57" si="93">+BV35-BV55</f>
        <v>1966</v>
      </c>
      <c r="BW57" s="24">
        <f t="shared" si="93"/>
        <v>1868</v>
      </c>
      <c r="BX57" s="24">
        <f t="shared" si="93"/>
        <v>2691</v>
      </c>
      <c r="BY57" s="25">
        <f>+BY35-BY55</f>
        <v>2051</v>
      </c>
      <c r="BZ57" s="24">
        <f t="shared" ref="BZ57:CD57" si="94">+BZ35-BZ55</f>
        <v>2086</v>
      </c>
      <c r="CA57" s="24">
        <f t="shared" si="94"/>
        <v>2538.34</v>
      </c>
      <c r="CB57" s="24">
        <f t="shared" si="94"/>
        <v>2178</v>
      </c>
      <c r="CC57" s="24">
        <f t="shared" si="94"/>
        <v>2015</v>
      </c>
      <c r="CD57" s="24">
        <f t="shared" si="94"/>
        <v>3816.6499999999996</v>
      </c>
      <c r="CE57" s="24">
        <f>+CE35-CE55</f>
        <v>2026.8150000000001</v>
      </c>
      <c r="CF57" s="24">
        <f>+CF35-CF55</f>
        <v>2133.8150000000001</v>
      </c>
      <c r="CG57" s="24">
        <f>+CG35-CG55</f>
        <v>1802.8150000000001</v>
      </c>
      <c r="CH57" s="24">
        <f t="shared" ref="CH57:CJ57" si="95">+CH35-CH55</f>
        <v>2304.8150000000001</v>
      </c>
      <c r="CI57" s="24">
        <f t="shared" si="95"/>
        <v>2134.8150000000001</v>
      </c>
      <c r="CJ57" s="24">
        <f t="shared" si="95"/>
        <v>2254.8150000000001</v>
      </c>
      <c r="CK57" s="3"/>
      <c r="CL57" s="3"/>
      <c r="CM57" t="s">
        <v>103</v>
      </c>
      <c r="CN57" s="24"/>
      <c r="CO57" s="24">
        <f>+CO35-CO55</f>
        <v>20949.989999999998</v>
      </c>
      <c r="CP57" s="14"/>
      <c r="CR57" s="25">
        <f>+CR35-CR55</f>
        <v>1609</v>
      </c>
      <c r="CS57" s="24">
        <f t="shared" ref="CS57:CW57" si="96">+CS35-CS55</f>
        <v>1754</v>
      </c>
      <c r="CT57" s="24">
        <f t="shared" si="96"/>
        <v>696.34000000000015</v>
      </c>
      <c r="CU57" s="24">
        <f t="shared" si="96"/>
        <v>1736</v>
      </c>
      <c r="CV57" s="24">
        <f t="shared" si="96"/>
        <v>1573</v>
      </c>
      <c r="CW57" s="24">
        <f t="shared" si="96"/>
        <v>3394.6499999999996</v>
      </c>
      <c r="CX57" s="24">
        <f>+CX35-CX55</f>
        <v>1615</v>
      </c>
      <c r="CY57" s="24">
        <f>+CY35-CY55</f>
        <v>1722</v>
      </c>
      <c r="CZ57" s="24">
        <f>+CZ35-CZ55</f>
        <v>1391</v>
      </c>
      <c r="DA57" s="24">
        <f t="shared" ref="DA57:DC57" si="97">+DA35-DA55</f>
        <v>1893</v>
      </c>
      <c r="DB57" s="24">
        <f t="shared" si="97"/>
        <v>1723</v>
      </c>
      <c r="DC57" s="24">
        <f t="shared" si="97"/>
        <v>1843</v>
      </c>
      <c r="DF57" t="s">
        <v>103</v>
      </c>
      <c r="DG57" s="24"/>
      <c r="DH57" s="24">
        <f>+DH35-DH55</f>
        <v>21358.154749999998</v>
      </c>
      <c r="DI57" s="14"/>
      <c r="DK57" s="25">
        <f>+DK35-DK55</f>
        <v>1657.0249999999999</v>
      </c>
      <c r="DL57" s="24">
        <f>+DL35-DL55</f>
        <v>1806.18</v>
      </c>
      <c r="DM57" s="24">
        <f>+DM35-DM55</f>
        <v>556.56849999999986</v>
      </c>
      <c r="DN57" s="24">
        <f>+DN35-DN55</f>
        <v>1783.62</v>
      </c>
      <c r="DO57" s="24">
        <f>+DO35-DO55</f>
        <v>1613.5650000000003</v>
      </c>
      <c r="DP57" s="24">
        <f>+DP35-DP55</f>
        <v>3487.4712499999996</v>
      </c>
      <c r="DQ57" s="24">
        <f>+DQ35-DQ55</f>
        <v>1657.9050000000002</v>
      </c>
      <c r="DR57" s="24">
        <f>+DR35-DR55</f>
        <v>1773.345</v>
      </c>
      <c r="DS57" s="24">
        <f>+DS35-DS55</f>
        <v>1423.4550000000004</v>
      </c>
      <c r="DT57" s="24">
        <f>+DT35-DT55</f>
        <v>1948.66</v>
      </c>
      <c r="DU57" s="24">
        <f>+DU35-DU55</f>
        <v>1768.8550000000002</v>
      </c>
      <c r="DV57" s="24">
        <f>+DV35-DV55</f>
        <v>1881.5050000000001</v>
      </c>
      <c r="DY57" t="s">
        <v>103</v>
      </c>
      <c r="DZ57" s="24"/>
      <c r="EA57" s="24">
        <f>+EA35-EA55</f>
        <v>21739.912268749998</v>
      </c>
      <c r="EB57" s="14"/>
      <c r="ED57" s="25">
        <f>+ED35-ED55</f>
        <v>1705.4361750000005</v>
      </c>
      <c r="EE57" s="24">
        <f>+EE35-EE55</f>
        <v>1858.8624000000002</v>
      </c>
      <c r="EF57" s="24">
        <f>+EF35-EF55</f>
        <v>389.74941250000029</v>
      </c>
      <c r="EG57" s="24">
        <f>+EG35-EG55</f>
        <v>1831.4337</v>
      </c>
      <c r="EH57" s="24">
        <f>+EH35-EH55</f>
        <v>1653.3704750000002</v>
      </c>
      <c r="EI57" s="24">
        <f>+EI35-EI55</f>
        <v>3581.803431249999</v>
      </c>
      <c r="EJ57" s="24">
        <f>+EJ35-EJ55</f>
        <v>1700.8052750000002</v>
      </c>
      <c r="EK57" s="24">
        <f>+EK35-EK55</f>
        <v>1825.1708250000001</v>
      </c>
      <c r="EL57" s="24">
        <f>+EL35-EL55</f>
        <v>1455.382775</v>
      </c>
      <c r="EM57" s="24">
        <f>+EM35-EM55</f>
        <v>2004.902</v>
      </c>
      <c r="EN57" s="24">
        <f>+EN35-EN55</f>
        <v>1814.244025</v>
      </c>
      <c r="EO57" s="24">
        <f>+EO35-EO55</f>
        <v>1918.7517750000002</v>
      </c>
      <c r="EP57"/>
      <c r="EQ57" s="24"/>
      <c r="ER57" t="s">
        <v>103</v>
      </c>
      <c r="ES57" s="24"/>
      <c r="ET57" s="24">
        <f>+ET35-ET55</f>
        <v>22089.627849968754</v>
      </c>
      <c r="EU57" s="14"/>
      <c r="EW57" s="25">
        <f>+EW35-EW55</f>
        <v>1754.1301411250004</v>
      </c>
      <c r="EX57" s="24">
        <f>+EX35-EX55</f>
        <v>1911.9470212500005</v>
      </c>
      <c r="EY57" s="24">
        <f>+EY35-EY55</f>
        <v>191.92797006250021</v>
      </c>
      <c r="EZ57" s="24">
        <f>+EZ35-EZ55</f>
        <v>1879.3236847500002</v>
      </c>
      <c r="FA57" s="24">
        <f>+FA35-FA55</f>
        <v>1692.149294625</v>
      </c>
      <c r="FB57" s="24">
        <f>+FB35-FB55</f>
        <v>3677.5714282812496</v>
      </c>
      <c r="FC57" s="24">
        <f>+FC35-FC55</f>
        <v>1743.5745356250002</v>
      </c>
      <c r="FD57" s="24">
        <f>+FD35-FD55</f>
        <v>1877.376742875</v>
      </c>
      <c r="FE57" s="24">
        <f>+FE35-FE55</f>
        <v>1486.6309106250001</v>
      </c>
      <c r="FF57" s="24">
        <f>+FF35-FF55</f>
        <v>2061.6276632500003</v>
      </c>
      <c r="FG57" s="24">
        <f>+FG35-FG55</f>
        <v>1858.9298293750001</v>
      </c>
      <c r="FH57" s="24">
        <f>+FH35-FH55</f>
        <v>1954.4386281250004</v>
      </c>
      <c r="FK57" t="s">
        <v>103</v>
      </c>
      <c r="FL57" s="24"/>
      <c r="FM57" s="24">
        <f>+FM35-FM55</f>
        <v>22400.837028417958</v>
      </c>
      <c r="FN57" s="14"/>
      <c r="FP57" s="25">
        <f>+FP35-FP55</f>
        <v>1802.9851408743757</v>
      </c>
      <c r="FQ57" s="24">
        <f>+FQ35-FQ55</f>
        <v>1965.3153990675005</v>
      </c>
      <c r="FR57" s="24">
        <f>+FR35-FR55</f>
        <v>-41.40753387968698</v>
      </c>
      <c r="FS57" s="24">
        <f>+FS35-FS55</f>
        <v>1927.153350525</v>
      </c>
      <c r="FT57" s="24">
        <f>+FT35-FT55</f>
        <v>1729.5929303318753</v>
      </c>
      <c r="FU57" s="24">
        <f>+FU35-FU55</f>
        <v>3774.6824632745302</v>
      </c>
      <c r="FV57" s="24">
        <f>+FV35-FV55</f>
        <v>1786.0668898268752</v>
      </c>
      <c r="FW57" s="24">
        <f>+FW35-FW55</f>
        <v>1929.8437214531252</v>
      </c>
      <c r="FX57" s="24">
        <f>+FX35-FX55</f>
        <v>1517.026083576875</v>
      </c>
      <c r="FY57" s="24">
        <f>+FY35-FY55</f>
        <v>2118.7204101574998</v>
      </c>
      <c r="FZ57" s="24">
        <f>+FZ35-FZ55</f>
        <v>1902.6376721706249</v>
      </c>
      <c r="GA57" s="24">
        <f>+GA35-GA55</f>
        <v>1988.2205010393754</v>
      </c>
      <c r="GD57" t="s">
        <v>103</v>
      </c>
      <c r="GE57" s="24"/>
      <c r="GF57" s="24">
        <f>+GF35-GF55</f>
        <v>22666.128764241195</v>
      </c>
      <c r="GG57" s="14"/>
      <c r="GI57" s="25">
        <f>+GI35-GI55</f>
        <v>1851.8583745159538</v>
      </c>
      <c r="GJ57" s="24">
        <f>+GJ35-GJ55</f>
        <v>2018.8281166224567</v>
      </c>
      <c r="GK57" s="24">
        <f>+GK35-GK55</f>
        <v>-315.40375237151056</v>
      </c>
      <c r="GL57" s="24">
        <f>+GL35-GL55</f>
        <v>1974.7641928512935</v>
      </c>
      <c r="GM57" s="24">
        <f>+GM35-GM55</f>
        <v>1765.3455605402901</v>
      </c>
      <c r="GN57" s="24">
        <f>+GN35-GN55</f>
        <v>3873.0234453746625</v>
      </c>
      <c r="GO57" s="24">
        <f>+GO35-GO55</f>
        <v>1828.1141107365652</v>
      </c>
      <c r="GP57" s="24">
        <f>+GP35-GP55</f>
        <v>1982.4317619421215</v>
      </c>
      <c r="GQ57" s="24">
        <f>+GQ35-GQ55</f>
        <v>1546.3712641740649</v>
      </c>
      <c r="GR57" s="24">
        <f>+GR35-GR55</f>
        <v>2176.0427530905063</v>
      </c>
      <c r="GS57" s="24">
        <f>+GS35-GS55</f>
        <v>1945.0499615914091</v>
      </c>
      <c r="GT57" s="24">
        <f>+GT35-GT55</f>
        <v>2019.702975173378</v>
      </c>
      <c r="GU57"/>
      <c r="GV57" s="24"/>
      <c r="GW57" t="s">
        <v>103</v>
      </c>
      <c r="GX57" s="24"/>
      <c r="GY57" s="24">
        <f>+GY35-GY55</f>
        <v>22877.012275346453</v>
      </c>
      <c r="GZ57" s="14"/>
      <c r="HB57" s="25">
        <f>+HB35-HB55</f>
        <v>1900.5829555055475</v>
      </c>
      <c r="HC57" s="24">
        <f>+HC35-HC55</f>
        <v>2072.3217628128514</v>
      </c>
      <c r="HD57" s="24">
        <f>+HD35-HD55</f>
        <v>-635.93121193545721</v>
      </c>
      <c r="HE57" s="24">
        <f>+HE35-HE55</f>
        <v>2021.9727159988822</v>
      </c>
      <c r="HF57" s="24">
        <f>+HF35-HF55</f>
        <v>1798.9973480350204</v>
      </c>
      <c r="HG57" s="24">
        <f>+HG35-HG55</f>
        <v>3972.4579444826622</v>
      </c>
      <c r="HH57" s="24">
        <f>+HH35-HH55</f>
        <v>1869.5225253124854</v>
      </c>
      <c r="HI57" s="24">
        <f>+HI35-HI55</f>
        <v>2034.976856437396</v>
      </c>
      <c r="HJ57" s="24">
        <f>+HJ35-HJ55</f>
        <v>1574.44253642186</v>
      </c>
      <c r="HK57" s="24">
        <f>+HK35-HK55</f>
        <v>2233.4332552954179</v>
      </c>
      <c r="HL57" s="24">
        <f>+HL35-HL55</f>
        <v>1985.8001470942254</v>
      </c>
      <c r="HM57" s="24">
        <f>+HM35-HM55</f>
        <v>2048.4354398855594</v>
      </c>
      <c r="HP57" t="s">
        <v>103</v>
      </c>
      <c r="HQ57" s="24"/>
      <c r="HR57" s="24">
        <f>+HR35-HR55</f>
        <v>23023.765229531818</v>
      </c>
      <c r="HS57" s="14"/>
      <c r="HU57" s="25">
        <f>+HU35-HU55</f>
        <v>1948.9644372374212</v>
      </c>
      <c r="HV57" s="24">
        <f>+HV35-HV55</f>
        <v>2125.605461538139</v>
      </c>
      <c r="HW57" s="24">
        <f>+HW35-HW55</f>
        <v>-1009.6856878268854</v>
      </c>
      <c r="HX57" s="24">
        <f>+HX35-HX55</f>
        <v>2068.5669114305415</v>
      </c>
      <c r="HY57" s="24">
        <f>+HY35-HY55</f>
        <v>1830.0767736975222</v>
      </c>
      <c r="HZ57" s="24">
        <f>+HZ35-HZ55</f>
        <v>4072.8227368424705</v>
      </c>
      <c r="IA57" s="24">
        <f>+IA35-IA55</f>
        <v>1910.0694709278657</v>
      </c>
      <c r="IB57" s="24">
        <f>+IB35-IB55</f>
        <v>2087.2875168186224</v>
      </c>
      <c r="IC57" s="24">
        <f>+IC35-IC55</f>
        <v>1600.9854825927091</v>
      </c>
      <c r="ID57" s="24">
        <f>+ID35-ID55</f>
        <v>2290.7030612376416</v>
      </c>
      <c r="IE57" s="24">
        <f>+IE35-IE55</f>
        <v>2024.4657536870222</v>
      </c>
      <c r="IF57" s="24">
        <f>+IF35-IF55</f>
        <v>2073.903311348749</v>
      </c>
      <c r="II57" t="s">
        <v>103</v>
      </c>
      <c r="IJ57" s="24"/>
      <c r="IK57" s="24">
        <f>+IK35-IK55</f>
        <v>23095.260687760707</v>
      </c>
      <c r="IL57" s="14"/>
      <c r="IN57" s="25">
        <f>+IN35-IN55</f>
        <v>1996.7768510525252</v>
      </c>
      <c r="IO57" s="24">
        <f>+IO35-IO55</f>
        <v>2178.4569122992261</v>
      </c>
      <c r="IP57" s="24">
        <f>+IP35-IP55</f>
        <v>-1444.3037701439989</v>
      </c>
      <c r="IQ57" s="24">
        <f>+IQ35-IQ55</f>
        <v>2114.3022450136236</v>
      </c>
      <c r="IR57" s="24">
        <f>+IR35-IR55</f>
        <v>1858.0418943912487</v>
      </c>
      <c r="IS57" s="24">
        <f>+IS35-IS55</f>
        <v>4173.9238623607971</v>
      </c>
      <c r="IT57" s="24">
        <f>+IT35-IT55</f>
        <v>1949.4992596529326</v>
      </c>
      <c r="IU57" s="24">
        <f>+IU35-IU55</f>
        <v>2139.1408149633544</v>
      </c>
      <c r="IV57" s="24">
        <f>+IV35-IV55</f>
        <v>1625.7110719010184</v>
      </c>
      <c r="IW57" s="24">
        <f>+IW35-IW55</f>
        <v>2347.6319382941861</v>
      </c>
      <c r="IX57" s="24">
        <f>+IX35-IX55</f>
        <v>2060.5604382754814</v>
      </c>
      <c r="IY57" s="24">
        <f>+IY35-IY55</f>
        <v>2095.5191697003088</v>
      </c>
      <c r="IZ57"/>
      <c r="JA57" s="24"/>
      <c r="JB57" t="s">
        <v>103</v>
      </c>
      <c r="JC57" s="24"/>
      <c r="JD57" s="24">
        <f>+JD35-JD55</f>
        <v>23078.769824864667</v>
      </c>
      <c r="JE57" s="14"/>
      <c r="JG57" s="25">
        <f>+JG35-JG55</f>
        <v>2043.7581870196404</v>
      </c>
      <c r="JH57" s="24">
        <f>+JH35-JH55</f>
        <v>2230.6178736420079</v>
      </c>
      <c r="JI57" s="24">
        <f>+JI35-JI55</f>
        <v>-1948.4946073455876</v>
      </c>
      <c r="JJ57" s="24">
        <f>+JJ35-JJ55</f>
        <v>2158.8970843828956</v>
      </c>
      <c r="JK57" s="24">
        <f>+JK35-JK55</f>
        <v>1882.2703743191091</v>
      </c>
      <c r="JL57" s="24">
        <f>+JL35-JL55</f>
        <v>4275.532125187241</v>
      </c>
      <c r="JM57" s="24">
        <f>+JM35-JM55</f>
        <v>1987.5185815675454</v>
      </c>
      <c r="JN57" s="24">
        <f>+JN35-JN55</f>
        <v>2190.2778657944036</v>
      </c>
      <c r="JO57" s="24">
        <f>+JO35-JO55</f>
        <v>1648.2909844280357</v>
      </c>
      <c r="JP57" s="24">
        <f>+JP35-JP55</f>
        <v>2403.9637613158711</v>
      </c>
      <c r="JQ57" s="24">
        <f>+JQ35-JQ55</f>
        <v>2093.5249310765403</v>
      </c>
      <c r="JR57" s="24">
        <f>+JR35-JR55</f>
        <v>2112.6126634769671</v>
      </c>
      <c r="JU57" t="s">
        <v>103</v>
      </c>
      <c r="JV57" s="24"/>
      <c r="JW57" s="24">
        <f>+JW35-JW55</f>
        <v>22959.737037708765</v>
      </c>
      <c r="JX57" s="14"/>
      <c r="JZ57" s="25">
        <f>+JZ35-JZ55</f>
        <v>2089.6052394151998</v>
      </c>
      <c r="KA57" s="24">
        <f>+KA35-KA55</f>
        <v>2281.7890113721569</v>
      </c>
      <c r="KB57" s="24">
        <f>+KB35-KB55</f>
        <v>-2532.1900918367346</v>
      </c>
      <c r="KC57" s="24">
        <f>+KC35-KC55</f>
        <v>2202.0274882469439</v>
      </c>
      <c r="KD57" s="24">
        <f>+KD35-KD55</f>
        <v>1902.0481180745064</v>
      </c>
      <c r="KE57" s="24">
        <f>+KE35-KE55</f>
        <v>4377.3779594927892</v>
      </c>
      <c r="KF57" s="24">
        <f>+KF35-KF55</f>
        <v>2023.7912688415431</v>
      </c>
      <c r="KG57" s="24">
        <f>+KG35-KG55</f>
        <v>2240.3986750884615</v>
      </c>
      <c r="KH57" s="24">
        <f>+KH35-KH55</f>
        <v>1668.3522918450581</v>
      </c>
      <c r="KI57" s="24">
        <f>+KI35-KI55</f>
        <v>2459.4013619874768</v>
      </c>
      <c r="KJ57" s="24">
        <f>+KJ35-KJ55</f>
        <v>2122.7167059387325</v>
      </c>
      <c r="KK57" s="24">
        <f>+KK35-KK55</f>
        <v>2124.419009242627</v>
      </c>
      <c r="KN57" t="s">
        <v>103</v>
      </c>
      <c r="KO57" s="24"/>
      <c r="KP57" s="24">
        <f>+KP35-KP55</f>
        <v>22721.52357634174</v>
      </c>
      <c r="KQ57" s="14"/>
      <c r="KS57" s="25">
        <f>+KS35-KS55</f>
        <v>2133.9677278956478</v>
      </c>
      <c r="KT57" s="24">
        <f>+KT35-KT55</f>
        <v>2331.624022537012</v>
      </c>
      <c r="KU57" s="24">
        <f>+KU35-KU55</f>
        <v>-3206.7160693242149</v>
      </c>
      <c r="KV57" s="24">
        <f>+KV35-KV55</f>
        <v>2243.321268492055</v>
      </c>
      <c r="KW57" s="24">
        <f>+KW35-KW55</f>
        <v>1916.5563095568168</v>
      </c>
      <c r="KX57" s="24">
        <f>+KX35-KX55</f>
        <v>4479.1455714531621</v>
      </c>
      <c r="KY57" s="24">
        <f>+KY35-KY55</f>
        <v>2057.9323313786681</v>
      </c>
      <c r="KZ57" s="24">
        <f>+KZ35-KZ55</f>
        <v>2289.1562630415247</v>
      </c>
      <c r="LA57" s="24">
        <f>+LA35-LA55</f>
        <v>1685.4714055323584</v>
      </c>
      <c r="LB57" s="24">
        <f>+LB35-LB55</f>
        <v>2513.6006539823165</v>
      </c>
      <c r="LC57" s="24">
        <f>+LC35-LC55</f>
        <v>2147.3982015451847</v>
      </c>
      <c r="LD57" s="24">
        <f>+LD35-LD55</f>
        <v>2130.0658902512055</v>
      </c>
      <c r="LE57"/>
      <c r="LF57" s="24"/>
      <c r="LG57" t="s">
        <v>103</v>
      </c>
      <c r="LH57" s="24"/>
      <c r="LI57" s="24">
        <f>+LI35-LI55</f>
        <v>22345.115292714312</v>
      </c>
      <c r="LJ57" s="14"/>
      <c r="LL57" s="25">
        <f>+LL35-LL55</f>
        <v>2176.4415928937756</v>
      </c>
      <c r="LM57" s="24">
        <f>+LM35-LM55</f>
        <v>2379.7229337080312</v>
      </c>
      <c r="LN57" s="24">
        <f>+LN35-LN55</f>
        <v>-3984.987515069959</v>
      </c>
      <c r="LO57" s="24">
        <f>+LO35-LO55</f>
        <v>2282.3512234679915</v>
      </c>
      <c r="LP57" s="24">
        <f>+LP35-LP55</f>
        <v>1924.8566335044707</v>
      </c>
      <c r="LQ57" s="24">
        <f>+LQ35-LQ55</f>
        <v>4580.4662559814369</v>
      </c>
      <c r="LR57" s="24">
        <f>+LR35-LR55</f>
        <v>2089.5011623475921</v>
      </c>
      <c r="LS57" s="24">
        <f>+LS35-LS55</f>
        <v>2336.149962124362</v>
      </c>
      <c r="LT57" s="24">
        <f>+LT35-LT55</f>
        <v>1699.167190208967</v>
      </c>
      <c r="LU57" s="24">
        <f>+LU35-LU55</f>
        <v>2566.1639324453618</v>
      </c>
      <c r="LV57" s="24">
        <f>+LV35-LV55</f>
        <v>2166.7233905499834</v>
      </c>
      <c r="LW57" s="24">
        <f>+LW35-LW55</f>
        <v>2128.5585305523173</v>
      </c>
      <c r="LZ57" t="s">
        <v>103</v>
      </c>
      <c r="MA57" s="24"/>
      <c r="MB57" s="24">
        <f>+MB35-MB55</f>
        <v>21808.7894848824</v>
      </c>
      <c r="MC57" s="14"/>
      <c r="ME57" s="25">
        <f>+ME35-ME55</f>
        <v>2216.5613495632765</v>
      </c>
      <c r="MF57" s="24">
        <f>+MF35-MF55</f>
        <v>2425.6244578901565</v>
      </c>
      <c r="MG57" s="24">
        <f>+MG35-MG55</f>
        <v>-4881.7310321968507</v>
      </c>
      <c r="MH57" s="24">
        <f>+MH35-MH55</f>
        <v>2318.6274266254895</v>
      </c>
      <c r="MI57" s="24">
        <f>+MI35-MI55</f>
        <v>1925.8744251425737</v>
      </c>
      <c r="MJ57" s="24">
        <f>+MJ35-MJ55</f>
        <v>4680.910772547435</v>
      </c>
      <c r="MK57" s="24">
        <f>+MK35-MK55</f>
        <v>2117.9937977059308</v>
      </c>
      <c r="ML57" s="24">
        <f>+ML35-ML55</f>
        <v>2380.9177735540852</v>
      </c>
      <c r="MM57" s="24">
        <f>+MM35-MM55</f>
        <v>1708.8931269603745</v>
      </c>
      <c r="MN57" s="24">
        <f>+MN35-MN55</f>
        <v>2616.6322321319317</v>
      </c>
      <c r="MO57" s="24">
        <f>+MO35-MO55</f>
        <v>2179.722465283945</v>
      </c>
      <c r="MP57" s="24">
        <f>+MP35-MP55</f>
        <v>2118.7626896740603</v>
      </c>
    </row>
    <row r="58" spans="1:354" s="2" customFormat="1" x14ac:dyDescent="0.2">
      <c r="A58" s="9" t="s">
        <v>69</v>
      </c>
      <c r="B58" s="40"/>
      <c r="C58" s="48"/>
      <c r="D58" s="48"/>
      <c r="E58" s="8"/>
      <c r="F58" s="8"/>
      <c r="G58" s="8"/>
      <c r="H58" s="8"/>
      <c r="I58" s="8"/>
      <c r="J58" s="24"/>
      <c r="K58" s="8"/>
      <c r="L58" s="24"/>
      <c r="M58" s="24"/>
      <c r="N58" s="24"/>
      <c r="O58" s="24"/>
      <c r="P58" s="24"/>
      <c r="Q58" s="9" t="s">
        <v>69</v>
      </c>
      <c r="R58" s="24"/>
      <c r="S58" s="8">
        <f>S57/S35</f>
        <v>0.53502755517050515</v>
      </c>
      <c r="T58" s="14"/>
      <c r="U58" s="8">
        <f>U57/U35</f>
        <v>0.65856322612857399</v>
      </c>
      <c r="V58" s="132"/>
      <c r="W58" s="133">
        <f>W57/W35</f>
        <v>0.50458814147453968</v>
      </c>
      <c r="X58" s="132"/>
      <c r="Y58" s="133">
        <f>Y57/Y35</f>
        <v>0.50187213480726434</v>
      </c>
      <c r="Z58" s="14"/>
      <c r="AA58" s="95">
        <f>AA57/AA35</f>
        <v>0.49838306445709485</v>
      </c>
      <c r="AB58" s="14"/>
      <c r="AC58" s="95">
        <f>AC57/AC35</f>
        <v>0.49404899803481389</v>
      </c>
      <c r="AD58" s="14"/>
      <c r="AE58" s="95">
        <f>AE57/AE35</f>
        <v>0.48878965384151873</v>
      </c>
      <c r="AF58" s="14"/>
      <c r="AG58" s="95">
        <f>AG57/AG35</f>
        <v>0.48251547284228208</v>
      </c>
      <c r="AH58" s="14"/>
      <c r="AI58" s="95">
        <f>AI57/AI35</f>
        <v>0.4751265863541293</v>
      </c>
      <c r="AJ58" s="14"/>
      <c r="AK58" s="95">
        <f>AK57/AK35</f>
        <v>0.46651166775317832</v>
      </c>
      <c r="AL58" s="14"/>
      <c r="AM58" s="95">
        <f>AM57/AM35</f>
        <v>0.45654665519353926</v>
      </c>
      <c r="AN58" s="14"/>
      <c r="AO58" s="95">
        <f>AO57/AO35</f>
        <v>0.4450933308711198</v>
      </c>
      <c r="AP58" s="14"/>
      <c r="AQ58" s="95">
        <f>AQ57/AQ35</f>
        <v>0.43199774074227371</v>
      </c>
      <c r="AR58" s="14"/>
      <c r="AS58" s="95">
        <f>AS57/AS35</f>
        <v>0.41708843680191232</v>
      </c>
      <c r="AT58" s="14"/>
      <c r="AU58" s="95">
        <f>AU57/AU35</f>
        <v>0.40017452201784393</v>
      </c>
      <c r="AV58" s="14"/>
      <c r="AW58" s="95">
        <f>AW57/AW35</f>
        <v>0.38104347578497233</v>
      </c>
      <c r="AX58" s="14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9" t="s">
        <v>69</v>
      </c>
      <c r="BM58" s="21">
        <f>BM57/BM35</f>
        <v>0.3976499690785405</v>
      </c>
      <c r="BN58" s="8">
        <f t="shared" ref="BN58:BR58" si="98">BN57/BN35</f>
        <v>0.49474335188620905</v>
      </c>
      <c r="BO58" s="8">
        <f t="shared" si="98"/>
        <v>0.62903670990891525</v>
      </c>
      <c r="BP58" s="8">
        <f t="shared" si="98"/>
        <v>0.51793444650587506</v>
      </c>
      <c r="BQ58" s="8">
        <f t="shared" si="98"/>
        <v>0.18181818181818182</v>
      </c>
      <c r="BR58" s="8">
        <f t="shared" si="98"/>
        <v>0.70125260960334024</v>
      </c>
      <c r="BS58" s="8">
        <f>BS57/BS35</f>
        <v>0.50401978973407546</v>
      </c>
      <c r="BT58" s="8">
        <f>BT57/BT35</f>
        <v>0.52906617192331473</v>
      </c>
      <c r="BU58" s="8">
        <f>BU57/BU35</f>
        <v>0.48824984539270255</v>
      </c>
      <c r="BV58" s="8">
        <f t="shared" ref="BV58:BX58" si="99">BV57/BV35</f>
        <v>0.60791589363017939</v>
      </c>
      <c r="BW58" s="8">
        <f t="shared" si="99"/>
        <v>0.57761286332714901</v>
      </c>
      <c r="BX58" s="8">
        <f t="shared" si="99"/>
        <v>0.66707982151710465</v>
      </c>
      <c r="BY58" s="21">
        <f>BY57/BY35</f>
        <v>0.64073726960324895</v>
      </c>
      <c r="BZ58" s="8">
        <f t="shared" ref="BZ58:CD58" si="100">BZ57/BZ35</f>
        <v>0.65167135270228049</v>
      </c>
      <c r="CA58" s="8">
        <f t="shared" si="100"/>
        <v>0.69252511363202318</v>
      </c>
      <c r="CB58" s="8">
        <f t="shared" si="100"/>
        <v>0.66564792176039123</v>
      </c>
      <c r="CC58" s="8">
        <f t="shared" si="100"/>
        <v>0.61583129584352081</v>
      </c>
      <c r="CD58" s="8">
        <f t="shared" si="100"/>
        <v>0.7876445884453066</v>
      </c>
      <c r="CE58" s="8">
        <f>CE57/CE35</f>
        <v>0.61944223716381419</v>
      </c>
      <c r="CF58" s="8">
        <f>CF57/CF35</f>
        <v>0.65214394865525671</v>
      </c>
      <c r="CG58" s="8">
        <f>CG57/CG35</f>
        <v>0.55098257946210272</v>
      </c>
      <c r="CH58" s="8">
        <f t="shared" ref="CH58:CJ58" si="101">CH57/CH35</f>
        <v>0.70440556234718832</v>
      </c>
      <c r="CI58" s="8">
        <f t="shared" si="101"/>
        <v>0.65244957212713939</v>
      </c>
      <c r="CJ58" s="8">
        <f t="shared" si="101"/>
        <v>0.60908022690437602</v>
      </c>
      <c r="CK58" s="3"/>
      <c r="CL58" s="3"/>
      <c r="CM58" s="9" t="s">
        <v>69</v>
      </c>
      <c r="CN58" s="24"/>
      <c r="CO58" s="8">
        <f>CO57/CO35</f>
        <v>0.50458814147453968</v>
      </c>
      <c r="CP58" s="14"/>
      <c r="CR58" s="21">
        <f>CR57/CR35</f>
        <v>0.50265542018119336</v>
      </c>
      <c r="CS58" s="8">
        <f t="shared" ref="CS58:CW58" si="102">CS57/CS35</f>
        <v>0.54795376444860977</v>
      </c>
      <c r="CT58" s="8">
        <f t="shared" si="102"/>
        <v>0.18997964718143476</v>
      </c>
      <c r="CU58" s="8">
        <f t="shared" si="102"/>
        <v>0.53056234718826401</v>
      </c>
      <c r="CV58" s="8">
        <f t="shared" si="102"/>
        <v>0.48074572127139364</v>
      </c>
      <c r="CW58" s="8">
        <f t="shared" si="102"/>
        <v>0.70055616893502415</v>
      </c>
      <c r="CX58" s="8">
        <f>CX57/CX35</f>
        <v>0.49358190709046457</v>
      </c>
      <c r="CY58" s="8">
        <f>CY57/CY35</f>
        <v>0.52628361858190709</v>
      </c>
      <c r="CZ58" s="8">
        <f>CZ57/CZ35</f>
        <v>0.42512224938875304</v>
      </c>
      <c r="DA58" s="8">
        <f t="shared" ref="DA58:DC58" si="103">DA57/DA35</f>
        <v>0.57854523227383858</v>
      </c>
      <c r="DB58" s="8">
        <f t="shared" si="103"/>
        <v>0.52658924205378976</v>
      </c>
      <c r="DC58" s="8">
        <f t="shared" si="103"/>
        <v>0.49783900594273367</v>
      </c>
      <c r="DF58" s="121" t="s">
        <v>69</v>
      </c>
      <c r="DG58" s="24"/>
      <c r="DH58" s="95">
        <f>DH57/DH35</f>
        <v>0.50187213480726434</v>
      </c>
      <c r="DI58" s="14"/>
      <c r="DK58" s="119">
        <f>DK57/DK35</f>
        <v>0.50503272605359595</v>
      </c>
      <c r="DL58" s="95">
        <f>DL57/DL35</f>
        <v>0.55049260520721421</v>
      </c>
      <c r="DM58" s="95">
        <f>DM57/DM35</f>
        <v>0.14814278035232345</v>
      </c>
      <c r="DN58" s="95">
        <f>DN57/DN35</f>
        <v>0.53182062138469788</v>
      </c>
      <c r="DO58" s="95">
        <f>DO57/DO35</f>
        <v>0.48111545113006149</v>
      </c>
      <c r="DP58" s="95">
        <f>DP57/DP35</f>
        <v>0.70215780661206573</v>
      </c>
      <c r="DQ58" s="95">
        <f>DQ57/DQ35</f>
        <v>0.4943362752698432</v>
      </c>
      <c r="DR58" s="95">
        <f>DR57/DR35</f>
        <v>0.52875693243485</v>
      </c>
      <c r="DS58" s="95">
        <f>DS57/DS35</f>
        <v>0.42443049674995537</v>
      </c>
      <c r="DT58" s="95">
        <f>DT57/DT35</f>
        <v>0.58103047289641596</v>
      </c>
      <c r="DU58" s="95">
        <f>DU57/DU35</f>
        <v>0.52741815254338364</v>
      </c>
      <c r="DV58" s="95">
        <f>DV57/DV35</f>
        <v>0.49584403947767192</v>
      </c>
      <c r="DY58" s="121" t="s">
        <v>69</v>
      </c>
      <c r="DZ58" s="24"/>
      <c r="EA58" s="95">
        <f>EA57/EA35</f>
        <v>0.49838306445709485</v>
      </c>
      <c r="EB58" s="14"/>
      <c r="ED58" s="119">
        <f>ED57/ED35</f>
        <v>0.50710987289999543</v>
      </c>
      <c r="EE58" s="95">
        <f>EE57/EE35</f>
        <v>0.55273101932564572</v>
      </c>
      <c r="EF58" s="95">
        <f>EF57/EF35</f>
        <v>0.1012100110017526</v>
      </c>
      <c r="EG58" s="95">
        <f>EG57/EG35</f>
        <v>0.53275824001605754</v>
      </c>
      <c r="EH58" s="95">
        <f>EH57/EH35</f>
        <v>0.48096021404188044</v>
      </c>
      <c r="EI58" s="95">
        <f>EI57/EI35</f>
        <v>0.7035613530065753</v>
      </c>
      <c r="EJ58" s="95">
        <f>EJ57/EJ35</f>
        <v>0.494758846535928</v>
      </c>
      <c r="EK58" s="95">
        <f>EK57/EK35</f>
        <v>0.53093638959229361</v>
      </c>
      <c r="EL58" s="95">
        <f>EL57/EL35</f>
        <v>0.42336622164301435</v>
      </c>
      <c r="EM58" s="95">
        <f>EM57/EM35</f>
        <v>0.5832196169179773</v>
      </c>
      <c r="EN58" s="95">
        <f>EN57/EN35</f>
        <v>0.52775781821566803</v>
      </c>
      <c r="EO58" s="95">
        <f>EO57/EO35</f>
        <v>0.49332673208140948</v>
      </c>
      <c r="EP58" s="121"/>
      <c r="EQ58" s="24"/>
      <c r="ER58" s="121" t="s">
        <v>69</v>
      </c>
      <c r="ES58" s="24"/>
      <c r="ET58" s="95">
        <f>ET57/ET35</f>
        <v>0.49404899803481389</v>
      </c>
      <c r="EU58" s="14"/>
      <c r="EW58" s="119">
        <f>EW57/EW35</f>
        <v>0.50886729638402095</v>
      </c>
      <c r="EX58" s="95">
        <f>EX57/EX35</f>
        <v>0.55464944631131474</v>
      </c>
      <c r="EY58" s="95">
        <f>EY57/EY35</f>
        <v>4.8624193100520241E-2</v>
      </c>
      <c r="EZ58" s="95">
        <f>EZ57/EZ35</f>
        <v>0.53335539932346632</v>
      </c>
      <c r="FA58" s="95">
        <f>FA57/FA35</f>
        <v>0.4802349749929839</v>
      </c>
      <c r="FB58" s="95">
        <f>FB57/FB35</f>
        <v>0.70475388480745982</v>
      </c>
      <c r="FC58" s="95">
        <f>FC57/FC35</f>
        <v>0.49482954971761911</v>
      </c>
      <c r="FD58" s="95">
        <f>FD57/FD35</f>
        <v>0.53280285376166303</v>
      </c>
      <c r="FE58" s="95">
        <f>FE57/FE35</f>
        <v>0.42190849262269703</v>
      </c>
      <c r="FF58" s="95">
        <f>FF57/FF35</f>
        <v>0.58509359218514922</v>
      </c>
      <c r="FG58" s="95">
        <f>FG57/FG35</f>
        <v>0.52756758694950312</v>
      </c>
      <c r="FH58" s="95">
        <f>FH57/FH35</f>
        <v>0.49024596400747622</v>
      </c>
      <c r="FK58" s="121" t="s">
        <v>69</v>
      </c>
      <c r="FL58" s="24"/>
      <c r="FM58" s="95">
        <f>FM57/FM35</f>
        <v>0.48878965384151873</v>
      </c>
      <c r="FN58" s="14"/>
      <c r="FP58" s="119">
        <f>FP57/FP35</f>
        <v>0.51028289626351686</v>
      </c>
      <c r="FQ58" s="95">
        <f>FQ57/FQ35</f>
        <v>0.55622578975947812</v>
      </c>
      <c r="FR58" s="95">
        <f>FR57/FR35</f>
        <v>-1.0234570876881849E-2</v>
      </c>
      <c r="FS58" s="95">
        <f>FS57/FS35</f>
        <v>0.53358979845236298</v>
      </c>
      <c r="FT58" s="95">
        <f>FT57/FT35</f>
        <v>0.47888931249243888</v>
      </c>
      <c r="FU58" s="95">
        <f>FU57/FU35</f>
        <v>0.70572080350786548</v>
      </c>
      <c r="FV58" s="95">
        <f>FV57/FV35</f>
        <v>0.49452581005322443</v>
      </c>
      <c r="FW58" s="95">
        <f>FW57/FW35</f>
        <v>0.53433470776687575</v>
      </c>
      <c r="FX58" s="95">
        <f>FX57/FX35</f>
        <v>0.42003385042619701</v>
      </c>
      <c r="FY58" s="95">
        <f>FY57/FY35</f>
        <v>0.58663084405030197</v>
      </c>
      <c r="FZ58" s="95">
        <f>FZ57/FZ35</f>
        <v>0.5268019027882892</v>
      </c>
      <c r="GA58" s="95">
        <f>GA57/GA35</f>
        <v>0.48655581980570334</v>
      </c>
      <c r="GD58" s="121" t="s">
        <v>69</v>
      </c>
      <c r="GE58" s="24"/>
      <c r="GF58" s="95">
        <f>GF57/GF35</f>
        <v>0.48251547284228208</v>
      </c>
      <c r="GG58" s="14"/>
      <c r="GI58" s="119">
        <f>GI57/GI35</f>
        <v>0.51133176018791504</v>
      </c>
      <c r="GJ58" s="95">
        <f>GJ57/GJ35</f>
        <v>0.55743514115070414</v>
      </c>
      <c r="GK58" s="95">
        <f>GK57/GK35</f>
        <v>-7.605596175571433E-2</v>
      </c>
      <c r="GL58" s="95">
        <f>GL57/GL35</f>
        <v>0.53343636884760481</v>
      </c>
      <c r="GM58" s="95">
        <f>GM57/GM35</f>
        <v>0.4768668223704039</v>
      </c>
      <c r="GN58" s="95">
        <f>GN57/GN35</f>
        <v>0.70644565294781503</v>
      </c>
      <c r="GO58" s="95">
        <f>GO57/GO35</f>
        <v>0.49382227842725318</v>
      </c>
      <c r="GP58" s="95">
        <f>GP57/GP35</f>
        <v>0.53550758333919113</v>
      </c>
      <c r="GQ58" s="95">
        <f>GQ57/GQ35</f>
        <v>0.41771603669816515</v>
      </c>
      <c r="GR58" s="95">
        <f>GR57/GR35</f>
        <v>0.58780706520191361</v>
      </c>
      <c r="GS58" s="95">
        <f>GS57/GS35</f>
        <v>0.52540976410980844</v>
      </c>
      <c r="GT58" s="95">
        <f>GT57/GT35</f>
        <v>0.48220506059013718</v>
      </c>
      <c r="GU58" s="121"/>
      <c r="GV58" s="24"/>
      <c r="GW58" s="121" t="s">
        <v>69</v>
      </c>
      <c r="GX58" s="24"/>
      <c r="GY58" s="95">
        <f>GY57/GY35</f>
        <v>0.4751265863541293</v>
      </c>
      <c r="GZ58" s="14"/>
      <c r="HB58" s="119">
        <f>HB57/HB35</f>
        <v>0.51198585630440052</v>
      </c>
      <c r="HC58" s="95">
        <f>HC57/HC35</f>
        <v>0.55824947245712875</v>
      </c>
      <c r="HD58" s="95">
        <f>HD57/HD35</f>
        <v>-0.14960726454255541</v>
      </c>
      <c r="HE58" s="95">
        <f>HE57/HE35</f>
        <v>0.53286697312453701</v>
      </c>
      <c r="HF58" s="95">
        <f>HF57/HF35</f>
        <v>0.47410445448712007</v>
      </c>
      <c r="HG58" s="95">
        <f>HG57/HG35</f>
        <v>0.70690991625216582</v>
      </c>
      <c r="HH58" s="95">
        <f>HH57/HH35</f>
        <v>0.49269053007931662</v>
      </c>
      <c r="HI58" s="95">
        <f>HI57/HI35</f>
        <v>0.53629406039368155</v>
      </c>
      <c r="HJ58" s="95">
        <f>HJ57/HJ35</f>
        <v>0.41492569217343434</v>
      </c>
      <c r="HK58" s="95">
        <f>HK57/HK35</f>
        <v>0.58859489497958617</v>
      </c>
      <c r="HL58" s="95">
        <f>HL57/HL35</f>
        <v>0.52333412080172959</v>
      </c>
      <c r="HM58" s="95">
        <f>HM57/HM35</f>
        <v>0.47713653698966635</v>
      </c>
      <c r="HP58" s="121" t="s">
        <v>69</v>
      </c>
      <c r="HQ58" s="24"/>
      <c r="HR58" s="95">
        <f>HR57/HR35</f>
        <v>0.46651166775317832</v>
      </c>
      <c r="HS58" s="14"/>
      <c r="HU58" s="119">
        <f>HU57/HU35</f>
        <v>0.5122136911783074</v>
      </c>
      <c r="HV58" s="95">
        <f>HV57/HV35</f>
        <v>0.55863729406294327</v>
      </c>
      <c r="HW58" s="95">
        <f>HW57/HW35</f>
        <v>-0.23174206691058627</v>
      </c>
      <c r="HX58" s="95">
        <f>HX57/HX35</f>
        <v>0.53185006999706486</v>
      </c>
      <c r="HY58" s="95">
        <f>HY57/HY35</f>
        <v>0.47053177483048625</v>
      </c>
      <c r="HZ58" s="95">
        <f>HZ57/HZ35</f>
        <v>0.70709278985541157</v>
      </c>
      <c r="IA58" s="95">
        <f>IA57/IA35</f>
        <v>0.49109872936607357</v>
      </c>
      <c r="IB58" s="95">
        <f>IB57/IB35</f>
        <v>0.5366633323725869</v>
      </c>
      <c r="IC58" s="95">
        <f>IC57/IC35</f>
        <v>0.41163002089807349</v>
      </c>
      <c r="ID58" s="95">
        <f>ID57/ID35</f>
        <v>0.58896358475500976</v>
      </c>
      <c r="IE58" s="95">
        <f>IE57/IE35</f>
        <v>0.52051120360447545</v>
      </c>
      <c r="IF58" s="95">
        <f>IF57/IF35</f>
        <v>0.47128653613238408</v>
      </c>
      <c r="II58" s="121" t="s">
        <v>69</v>
      </c>
      <c r="IJ58" s="24"/>
      <c r="IK58" s="95">
        <f>IK57/IK35</f>
        <v>0.45654665519353926</v>
      </c>
      <c r="IL58" s="14"/>
      <c r="IN58" s="119">
        <f>IN57/IN35</f>
        <v>0.51197992914099444</v>
      </c>
      <c r="IO58" s="95">
        <f>IO57/IO35</f>
        <v>0.55856327411236029</v>
      </c>
      <c r="IP58" s="95">
        <f>IP57/IP35</f>
        <v>-0.32340993374642107</v>
      </c>
      <c r="IQ58" s="95">
        <f>IQ57/IQ35</f>
        <v>0.5303503414600711</v>
      </c>
      <c r="IR58" s="95">
        <f>IR57/IR35</f>
        <v>0.46607014463590402</v>
      </c>
      <c r="IS58" s="95">
        <f>IS57/IS35</f>
        <v>0.70697093204576467</v>
      </c>
      <c r="IT58" s="95">
        <f>IT57/IT35</f>
        <v>0.48901125677347351</v>
      </c>
      <c r="IU58" s="95">
        <f>IU57/IU35</f>
        <v>0.53658083385314648</v>
      </c>
      <c r="IV58" s="95">
        <f>IV57/IV35</f>
        <v>0.40779241668570793</v>
      </c>
      <c r="IW58" s="95">
        <f>IW57/IW35</f>
        <v>0.58887862557648074</v>
      </c>
      <c r="IX58" s="95">
        <f>IX57/IX35</f>
        <v>0.51686977801580769</v>
      </c>
      <c r="IY58" s="95">
        <f>IY57/IY35</f>
        <v>0.46458405526867241</v>
      </c>
      <c r="IZ58" s="121"/>
      <c r="JA58" s="24"/>
      <c r="JB58" s="121" t="s">
        <v>69</v>
      </c>
      <c r="JC58" s="24"/>
      <c r="JD58" s="95">
        <f>JD57/JD35</f>
        <v>0.4450933308711198</v>
      </c>
      <c r="JE58" s="14"/>
      <c r="JG58" s="119">
        <f>JG57/JG35</f>
        <v>0.511244968742253</v>
      </c>
      <c r="JH58" s="95">
        <f>JH57/JH35</f>
        <v>0.55798781496211325</v>
      </c>
      <c r="JI58" s="95">
        <f>JI57/JI35</f>
        <v>-0.42566716726287601</v>
      </c>
      <c r="JJ58" s="95">
        <f>JJ57/JJ35</f>
        <v>0.52832827799679272</v>
      </c>
      <c r="JK58" s="95">
        <f>JK57/JK35</f>
        <v>0.46063180722329394</v>
      </c>
      <c r="JL58" s="95">
        <f>JL57/JL35</f>
        <v>0.70651818317281589</v>
      </c>
      <c r="JM58" s="95">
        <f>JM57/JM35</f>
        <v>0.48638829394980709</v>
      </c>
      <c r="JN58" s="95">
        <f>JN57/JN35</f>
        <v>0.53600782619076093</v>
      </c>
      <c r="JO58" s="95">
        <f>JO57/JO35</f>
        <v>0.40337204757929673</v>
      </c>
      <c r="JP58" s="95">
        <f>JP57/JP35</f>
        <v>0.58830133384785699</v>
      </c>
      <c r="JQ58" s="95">
        <f>JQ57/JQ35</f>
        <v>0.51233031429804532</v>
      </c>
      <c r="JR58" s="95">
        <f>JR57/JR35</f>
        <v>0.45694999380823353</v>
      </c>
      <c r="JU58" s="121" t="s">
        <v>69</v>
      </c>
      <c r="JV58" s="24"/>
      <c r="JW58" s="95">
        <f>JW57/JW35</f>
        <v>0.43199774074227371</v>
      </c>
      <c r="JX58" s="14"/>
      <c r="JZ58" s="119">
        <f>JZ57/JZ35</f>
        <v>0.50996447149917468</v>
      </c>
      <c r="KA58" s="95">
        <f>KA57/KA35</f>
        <v>0.55686658193041383</v>
      </c>
      <c r="KB58" s="95">
        <f>KB57/KB35</f>
        <v>-0.53968877446801067</v>
      </c>
      <c r="KC58" s="95">
        <f>KC57/KC35</f>
        <v>0.5257397171071605</v>
      </c>
      <c r="KD58" s="95">
        <f>KD57/KD35</f>
        <v>0.45411887220208763</v>
      </c>
      <c r="KE58" s="95">
        <f>KE57/KE35</f>
        <v>0.70570525434259401</v>
      </c>
      <c r="KF58" s="95">
        <f>KF57/KF35</f>
        <v>0.4831853620554688</v>
      </c>
      <c r="KG58" s="95">
        <f>KG57/KG35</f>
        <v>0.53490093649374748</v>
      </c>
      <c r="KH58" s="95">
        <f>KH57/KH35</f>
        <v>0.39832339361394026</v>
      </c>
      <c r="KI58" s="95">
        <f>KI57/KI35</f>
        <v>0.58718839033823111</v>
      </c>
      <c r="KJ58" s="95">
        <f>KJ57/KJ35</f>
        <v>0.50680406417965684</v>
      </c>
      <c r="KK58" s="95">
        <f>KK57/KK35</f>
        <v>0.44829625462347161</v>
      </c>
      <c r="KN58" s="121" t="s">
        <v>69</v>
      </c>
      <c r="KO58" s="24"/>
      <c r="KP58" s="95">
        <f>KP57/KP35</f>
        <v>0.41708843680191232</v>
      </c>
      <c r="KQ58" s="14"/>
      <c r="KS58" s="119">
        <f>KS57/KS35</f>
        <v>0.5080888375938496</v>
      </c>
      <c r="KT58" s="95">
        <f>KT57/KT35</f>
        <v>0.55514997899474194</v>
      </c>
      <c r="KU58" s="95">
        <f>KU57/KU35</f>
        <v>-0.66678177744513811</v>
      </c>
      <c r="KV58" s="95">
        <f>KV57/KV35</f>
        <v>0.52253532992525598</v>
      </c>
      <c r="KW58" s="95">
        <f>KW57/KW35</f>
        <v>0.44642218553376545</v>
      </c>
      <c r="KX58" s="95">
        <f>KX57/KX35</f>
        <v>0.70449938106742016</v>
      </c>
      <c r="KY58" s="95">
        <f>KY57/KY35</f>
        <v>0.47935280819748172</v>
      </c>
      <c r="KZ58" s="95">
        <f>KZ57/KZ35</f>
        <v>0.53321164469809657</v>
      </c>
      <c r="LA58" s="95">
        <f>LA57/LA35</f>
        <v>0.39259573264842645</v>
      </c>
      <c r="LB58" s="95">
        <f>LB57/LB35</f>
        <v>0.58549132729075293</v>
      </c>
      <c r="LC58" s="95">
        <f>LC57/LC35</f>
        <v>0.50019203378728561</v>
      </c>
      <c r="LD58" s="95">
        <f>LD57/LD35</f>
        <v>0.43852474444525141</v>
      </c>
      <c r="LE58" s="121"/>
      <c r="LF58" s="24"/>
      <c r="LG58" s="121" t="s">
        <v>69</v>
      </c>
      <c r="LH58" s="24"/>
      <c r="LI58" s="95">
        <f>LI57/LI35</f>
        <v>0.40017452201784393</v>
      </c>
      <c r="LJ58" s="14"/>
      <c r="LL58" s="119">
        <f>LL57/LL35</f>
        <v>0.50556262257218088</v>
      </c>
      <c r="LM58" s="95">
        <f>LM57/LM35</f>
        <v>0.55278256549075022</v>
      </c>
      <c r="LN58" s="95">
        <f>LN57/LN35</f>
        <v>-0.80840001709591636</v>
      </c>
      <c r="LO58" s="95">
        <f>LO57/LO35</f>
        <v>0.51866005010696337</v>
      </c>
      <c r="LP58" s="95">
        <f>LP57/LP35</f>
        <v>0.43742007264998439</v>
      </c>
      <c r="LQ58" s="95">
        <f>LQ57/LQ35</f>
        <v>0.70286393794154478</v>
      </c>
      <c r="LR58" s="95">
        <f>LR57/LR35</f>
        <v>0.4748352341297567</v>
      </c>
      <c r="LS58" s="95">
        <f>LS57/LS35</f>
        <v>0.53088571292357667</v>
      </c>
      <c r="LT58" s="95">
        <f>LT57/LT35</f>
        <v>0.38613256844614235</v>
      </c>
      <c r="LU58" s="95">
        <f>LU57/LU35</f>
        <v>0.58315595781196794</v>
      </c>
      <c r="LV58" s="95">
        <f>LV57/LV35</f>
        <v>0.49238384117016004</v>
      </c>
      <c r="LW58" s="95">
        <f>LW57/LW35</f>
        <v>0.42752626203553978</v>
      </c>
      <c r="LZ58" s="121" t="s">
        <v>69</v>
      </c>
      <c r="MA58" s="24"/>
      <c r="MB58" s="95">
        <f>MB57/MB35</f>
        <v>0.38104347578497233</v>
      </c>
      <c r="MC58" s="14"/>
      <c r="ME58" s="119">
        <f>ME57/ME35</f>
        <v>0.50232388842869047</v>
      </c>
      <c r="MF58" s="95">
        <f>MF57/MF35</f>
        <v>0.54970240719715957</v>
      </c>
      <c r="MG58" s="95">
        <f>MG57/MG35</f>
        <v>-0.96616061790115748</v>
      </c>
      <c r="MH58" s="95">
        <f>MH57/MH35</f>
        <v>0.51405243851596438</v>
      </c>
      <c r="MI58" s="95">
        <f>MI57/MI35</f>
        <v>0.42697694038792133</v>
      </c>
      <c r="MJ58" s="95">
        <f>MJ57/MJ35</f>
        <v>0.70075800997266102</v>
      </c>
      <c r="MK58" s="95">
        <f>MK57/MK35</f>
        <v>0.46957086074712467</v>
      </c>
      <c r="ML58" s="95">
        <f>ML57/ML35</f>
        <v>0.52786255063960652</v>
      </c>
      <c r="MM58" s="95">
        <f>MM57/MM35</f>
        <v>0.37887099453302686</v>
      </c>
      <c r="MN58" s="95">
        <f>MN57/MN35</f>
        <v>0.58012174107011116</v>
      </c>
      <c r="MO58" s="95">
        <f>MO57/MO35</f>
        <v>0.48325644547299923</v>
      </c>
      <c r="MP58" s="95">
        <f>MP57/MP35</f>
        <v>0.41517926155185014</v>
      </c>
    </row>
    <row r="59" spans="1:354" s="2" customFormat="1" x14ac:dyDescent="0.2">
      <c r="A59"/>
      <c r="B59" s="40"/>
      <c r="C59" s="48"/>
      <c r="D59" s="48"/>
      <c r="E59" s="8"/>
      <c r="F59" s="8"/>
      <c r="G59" s="8"/>
      <c r="H59" s="8"/>
      <c r="I59" s="8"/>
      <c r="J59" s="24"/>
      <c r="K59" s="8"/>
      <c r="L59" s="24"/>
      <c r="M59" s="24"/>
      <c r="N59" s="24"/>
      <c r="O59" s="24"/>
      <c r="P59" s="24"/>
      <c r="Q59" s="8"/>
      <c r="R59" s="24"/>
      <c r="S59" s="24"/>
      <c r="T59" s="15"/>
      <c r="U59" s="24"/>
      <c r="V59" s="15"/>
      <c r="W59" s="24">
        <f>+W57/12</f>
        <v>1745.8324999999998</v>
      </c>
      <c r="X59" s="127"/>
      <c r="Y59" s="24">
        <f>+Y57/12</f>
        <v>1779.8462291666665</v>
      </c>
      <c r="Z59" s="15"/>
      <c r="AA59" s="24">
        <f>+AA57/12</f>
        <v>1811.6593557291665</v>
      </c>
      <c r="AB59" s="15"/>
      <c r="AC59" s="24">
        <f>+AC57/12</f>
        <v>1840.8023208307295</v>
      </c>
      <c r="AD59" s="15"/>
      <c r="AE59" s="24">
        <f>+AE57/12</f>
        <v>1866.7364190348299</v>
      </c>
      <c r="AF59" s="15"/>
      <c r="AG59" s="24">
        <f>+AG57/12</f>
        <v>1888.8440636867663</v>
      </c>
      <c r="AH59" s="15"/>
      <c r="AI59" s="24">
        <f>+AI57/12</f>
        <v>1906.4176896122044</v>
      </c>
      <c r="AJ59" s="15"/>
      <c r="AK59" s="24">
        <f>+AK57/12</f>
        <v>1918.6471024609848</v>
      </c>
      <c r="AL59" s="15"/>
      <c r="AM59" s="24">
        <f>+AM57/12</f>
        <v>1924.6050573133923</v>
      </c>
      <c r="AN59" s="15"/>
      <c r="AO59" s="24">
        <f>+AO57/12</f>
        <v>1923.2308187387223</v>
      </c>
      <c r="AP59" s="15"/>
      <c r="AQ59" s="24">
        <f>+AQ57/12</f>
        <v>1913.3114198090636</v>
      </c>
      <c r="AR59" s="15"/>
      <c r="AS59" s="24">
        <f>+AS57/12</f>
        <v>1893.4602980284783</v>
      </c>
      <c r="AT59" s="15"/>
      <c r="AU59" s="24">
        <f>+AU57/12</f>
        <v>1862.0929410595261</v>
      </c>
      <c r="AV59" s="15"/>
      <c r="AW59" s="24">
        <f>+AW57/12</f>
        <v>1817.3991237401999</v>
      </c>
      <c r="AX59" s="15"/>
      <c r="AY59" s="24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4"/>
      <c r="BL59" s="24"/>
      <c r="BM59" s="24"/>
      <c r="BN59" s="24"/>
      <c r="BO59" s="24"/>
      <c r="CK59" s="3"/>
      <c r="CL59" s="3"/>
      <c r="CM59" s="3"/>
      <c r="CN59" s="3"/>
      <c r="CO59" s="3"/>
      <c r="CP59" s="15"/>
      <c r="DF59" s="125"/>
      <c r="DG59" s="125"/>
      <c r="DH59" s="125"/>
      <c r="DI59" s="15"/>
      <c r="DY59" s="125"/>
      <c r="DZ59" s="125"/>
      <c r="EA59" s="125"/>
      <c r="EB59" s="15"/>
      <c r="EP59" s="125"/>
      <c r="EQ59" s="125"/>
      <c r="ER59" s="125"/>
      <c r="ES59" s="125"/>
      <c r="EU59" s="15"/>
      <c r="FK59" s="125"/>
      <c r="FL59" s="125"/>
      <c r="FM59" s="125"/>
      <c r="FN59" s="15"/>
      <c r="GD59" s="125"/>
      <c r="GE59" s="125"/>
      <c r="GF59" s="125"/>
      <c r="GG59" s="15"/>
      <c r="GU59" s="125"/>
      <c r="GV59" s="125"/>
      <c r="GW59" s="125"/>
      <c r="GX59" s="125"/>
      <c r="GZ59" s="15"/>
      <c r="HP59" s="125"/>
      <c r="HQ59" s="125"/>
      <c r="HR59" s="125"/>
      <c r="HS59" s="15"/>
      <c r="II59" s="125"/>
      <c r="IJ59" s="125"/>
      <c r="IK59" s="125"/>
      <c r="IL59" s="15"/>
      <c r="IZ59" s="125"/>
      <c r="JA59" s="125"/>
      <c r="JB59" s="125"/>
      <c r="JC59" s="125"/>
      <c r="JE59" s="15"/>
      <c r="JU59" s="125"/>
      <c r="JV59" s="125"/>
      <c r="JW59" s="125"/>
      <c r="JX59" s="15"/>
      <c r="KN59" s="125"/>
      <c r="KO59" s="125"/>
      <c r="KP59" s="125"/>
      <c r="KQ59" s="15"/>
      <c r="LE59" s="125"/>
      <c r="LF59" s="125"/>
      <c r="LG59" s="125"/>
      <c r="LH59" s="125"/>
      <c r="LJ59" s="15"/>
      <c r="LZ59" s="125"/>
      <c r="MA59" s="125"/>
      <c r="MC59" s="15"/>
    </row>
    <row r="60" spans="1:354" s="2" customFormat="1" x14ac:dyDescent="0.2">
      <c r="A60" t="s">
        <v>70</v>
      </c>
      <c r="B60" s="40"/>
      <c r="C60" s="48"/>
      <c r="D60" s="48"/>
      <c r="E60" s="8"/>
      <c r="F60" s="8"/>
      <c r="G60" s="8"/>
      <c r="H60" s="8"/>
      <c r="I60" s="8"/>
      <c r="J60" s="24"/>
      <c r="K60" s="8"/>
      <c r="L60" s="24"/>
      <c r="M60" s="24"/>
      <c r="N60" s="24"/>
      <c r="O60" s="24"/>
      <c r="P60" s="24"/>
      <c r="Q60" t="s">
        <v>70</v>
      </c>
      <c r="R60" s="24"/>
      <c r="S60" s="8">
        <f>+S57/M114</f>
        <v>7.1253777063943757E-2</v>
      </c>
      <c r="T60" s="15"/>
      <c r="U60" s="8">
        <f>+U57/M115</f>
        <v>6.9947295304126564E-2</v>
      </c>
      <c r="V60" s="15"/>
      <c r="W60" s="95"/>
      <c r="X60" s="15"/>
      <c r="Y60" s="95"/>
      <c r="Z60" s="15"/>
      <c r="AA60" s="95"/>
      <c r="AB60" s="15"/>
      <c r="AC60" s="95"/>
      <c r="AD60" s="15"/>
      <c r="AE60" s="95"/>
      <c r="AF60" s="15"/>
      <c r="AG60" s="95"/>
      <c r="AH60" s="15"/>
      <c r="AI60" s="95"/>
      <c r="AJ60" s="15"/>
      <c r="AK60" s="95"/>
      <c r="AL60" s="15"/>
      <c r="AM60" s="95"/>
      <c r="AN60" s="15"/>
      <c r="AO60" s="95"/>
      <c r="AP60" s="15"/>
      <c r="AQ60" s="95"/>
      <c r="AR60" s="15"/>
      <c r="AS60" s="95"/>
      <c r="AT60" s="15"/>
      <c r="AU60" s="95"/>
      <c r="AV60" s="15"/>
      <c r="AW60" s="95"/>
      <c r="AX60" s="15"/>
      <c r="AY60" s="24"/>
      <c r="AZ60" s="22"/>
      <c r="BA60" s="22"/>
      <c r="BB60" s="22"/>
      <c r="BC60" s="22"/>
      <c r="BD60" s="22"/>
      <c r="BE60" s="22"/>
      <c r="BF60" s="22"/>
      <c r="BG60" s="22"/>
      <c r="BJ60" s="24"/>
      <c r="BK60" s="24"/>
      <c r="BL60" s="24"/>
      <c r="BM60" s="24"/>
      <c r="BN60" s="24"/>
      <c r="BO60" s="24"/>
      <c r="CP60" s="15"/>
      <c r="DI60" s="15"/>
      <c r="EB60" s="15"/>
      <c r="EU60" s="15"/>
      <c r="FN60" s="15"/>
      <c r="GG60" s="15"/>
      <c r="GX60" s="125"/>
      <c r="GZ60" s="15"/>
      <c r="HS60" s="15"/>
      <c r="IL60" s="15"/>
      <c r="JC60" s="125"/>
      <c r="JE60" s="15"/>
      <c r="JX60" s="15"/>
      <c r="KQ60" s="15"/>
      <c r="LJ60" s="15"/>
      <c r="MA60" s="125"/>
      <c r="MC60" s="15"/>
    </row>
    <row r="61" spans="1:354" s="50" customFormat="1" x14ac:dyDescent="0.2">
      <c r="A61" s="62"/>
      <c r="B61" s="101"/>
      <c r="C61" s="30"/>
      <c r="D61" s="30"/>
      <c r="E61" s="82"/>
      <c r="F61" s="82"/>
      <c r="G61" s="82"/>
      <c r="H61" s="82"/>
      <c r="I61" s="82"/>
      <c r="J61" s="30"/>
      <c r="K61" s="82"/>
      <c r="L61" s="30"/>
      <c r="M61" s="82"/>
      <c r="N61" s="30"/>
      <c r="O61" s="82"/>
      <c r="P61" s="30"/>
      <c r="Q61" s="82"/>
      <c r="R61" s="30"/>
      <c r="S61" s="30"/>
      <c r="T61" s="17"/>
      <c r="U61" s="30"/>
      <c r="V61" s="17"/>
      <c r="W61" s="30"/>
      <c r="X61" s="17"/>
      <c r="Y61" s="30"/>
      <c r="Z61" s="17"/>
      <c r="AA61" s="30"/>
      <c r="AB61" s="17"/>
      <c r="AC61" s="30"/>
      <c r="AD61" s="17"/>
      <c r="AE61" s="30"/>
      <c r="AF61" s="17"/>
      <c r="AG61" s="30"/>
      <c r="AH61" s="17"/>
      <c r="AI61" s="30"/>
      <c r="AJ61" s="17"/>
      <c r="AK61" s="30"/>
      <c r="AL61" s="17"/>
      <c r="AM61" s="30"/>
      <c r="AN61" s="17"/>
      <c r="AO61" s="30"/>
      <c r="AP61" s="17"/>
      <c r="AQ61" s="30"/>
      <c r="AR61" s="17"/>
      <c r="AS61" s="30"/>
      <c r="AT61" s="17"/>
      <c r="AU61" s="30"/>
      <c r="AV61" s="17"/>
      <c r="AW61" s="30"/>
      <c r="AX61" s="17"/>
      <c r="AY61" s="30"/>
      <c r="AZ61" s="72"/>
      <c r="BA61" s="72"/>
      <c r="BB61" s="72"/>
      <c r="BC61" s="72"/>
      <c r="BD61" s="72"/>
      <c r="BE61" s="72"/>
      <c r="BF61" s="72"/>
      <c r="BG61" s="72"/>
      <c r="BH61" s="110"/>
      <c r="BI61" s="110"/>
      <c r="BJ61" s="30"/>
      <c r="BK61" s="30"/>
      <c r="BL61" s="30"/>
      <c r="BM61" s="30"/>
      <c r="BN61" s="30"/>
      <c r="BO61" s="3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7"/>
      <c r="CQ61" s="110"/>
      <c r="CR61" s="110"/>
      <c r="CS61" s="110"/>
      <c r="CT61" s="110"/>
      <c r="CU61" s="110"/>
      <c r="CV61" s="110"/>
      <c r="CW61" s="110"/>
      <c r="CX61" s="110"/>
      <c r="DF61" s="126"/>
      <c r="DG61" s="126"/>
      <c r="DH61" s="126"/>
      <c r="DI61" s="17"/>
      <c r="DJ61" s="126"/>
      <c r="DK61" s="126"/>
      <c r="DL61" s="126"/>
      <c r="DM61" s="126"/>
      <c r="DN61" s="126"/>
      <c r="DO61" s="126"/>
      <c r="DP61" s="126"/>
      <c r="DQ61" s="126"/>
      <c r="DY61" s="126"/>
      <c r="DZ61" s="126"/>
      <c r="EA61" s="126"/>
      <c r="EB61" s="17"/>
      <c r="EC61" s="126"/>
      <c r="ED61" s="126"/>
      <c r="EE61" s="126"/>
      <c r="EF61" s="126"/>
      <c r="EG61" s="126"/>
      <c r="EH61" s="126"/>
      <c r="EI61" s="126"/>
      <c r="EJ61" s="126"/>
      <c r="EP61" s="126"/>
      <c r="EQ61" s="126"/>
      <c r="ER61" s="126"/>
      <c r="ES61" s="126"/>
      <c r="EU61" s="17"/>
      <c r="FK61" s="126"/>
      <c r="FL61" s="126"/>
      <c r="FM61" s="126"/>
      <c r="FN61" s="17"/>
      <c r="FO61" s="126"/>
      <c r="FP61" s="126"/>
      <c r="FQ61" s="126"/>
      <c r="FR61" s="126"/>
      <c r="FS61" s="126"/>
      <c r="FT61" s="126"/>
      <c r="FU61" s="126"/>
      <c r="FV61" s="126"/>
      <c r="GD61" s="126"/>
      <c r="GE61" s="126"/>
      <c r="GF61" s="126"/>
      <c r="GG61" s="17"/>
      <c r="GH61" s="126"/>
      <c r="GI61" s="126"/>
      <c r="GJ61" s="126"/>
      <c r="GK61" s="126"/>
      <c r="GL61" s="126"/>
      <c r="GM61" s="126"/>
      <c r="GN61" s="126"/>
      <c r="GO61" s="126"/>
      <c r="GU61" s="126"/>
      <c r="GV61" s="126"/>
      <c r="GW61" s="126"/>
      <c r="GX61" s="126"/>
      <c r="GZ61" s="17"/>
      <c r="HP61" s="126"/>
      <c r="HQ61" s="126"/>
      <c r="HR61" s="126"/>
      <c r="HS61" s="17"/>
      <c r="HT61" s="126"/>
      <c r="HU61" s="126"/>
      <c r="HV61" s="126"/>
      <c r="HW61" s="126"/>
      <c r="HX61" s="126"/>
      <c r="HY61" s="126"/>
      <c r="HZ61" s="126"/>
      <c r="IA61" s="126"/>
      <c r="II61" s="126"/>
      <c r="IJ61" s="126"/>
      <c r="IK61" s="126"/>
      <c r="IL61" s="17"/>
      <c r="IM61" s="126"/>
      <c r="IN61" s="126"/>
      <c r="IO61" s="126"/>
      <c r="IP61" s="126"/>
      <c r="IQ61" s="126"/>
      <c r="IR61" s="126"/>
      <c r="IS61" s="126"/>
      <c r="IT61" s="126"/>
      <c r="IZ61" s="126"/>
      <c r="JA61" s="126"/>
      <c r="JB61" s="126"/>
      <c r="JC61" s="126"/>
      <c r="JE61" s="17"/>
      <c r="JU61" s="126"/>
      <c r="JV61" s="126"/>
      <c r="JW61" s="126"/>
      <c r="JX61" s="17"/>
      <c r="JY61" s="126"/>
      <c r="JZ61" s="126"/>
      <c r="KA61" s="126"/>
      <c r="KB61" s="126"/>
      <c r="KC61" s="126"/>
      <c r="KD61" s="126"/>
      <c r="KE61" s="126"/>
      <c r="KF61" s="126"/>
      <c r="KN61" s="126"/>
      <c r="KO61" s="126"/>
      <c r="KP61" s="126"/>
      <c r="KQ61" s="17"/>
      <c r="KR61" s="126"/>
      <c r="KS61" s="126"/>
      <c r="KT61" s="126"/>
      <c r="KU61" s="126"/>
      <c r="KV61" s="126"/>
      <c r="KW61" s="126"/>
      <c r="KX61" s="126"/>
      <c r="KY61" s="126"/>
      <c r="LE61" s="126"/>
      <c r="LF61" s="126"/>
      <c r="LG61" s="126"/>
      <c r="LH61" s="126"/>
      <c r="LJ61" s="17"/>
      <c r="LZ61" s="126"/>
      <c r="MA61" s="126"/>
      <c r="MC61" s="17"/>
    </row>
    <row r="62" spans="1:354" x14ac:dyDescent="0.2">
      <c r="B62" s="40"/>
      <c r="C62" s="48"/>
      <c r="D62" s="48"/>
      <c r="E62" s="8"/>
      <c r="F62" s="8"/>
      <c r="G62" s="8"/>
      <c r="H62" s="8"/>
      <c r="I62" s="8"/>
      <c r="J62" s="24"/>
      <c r="K62" s="8"/>
      <c r="L62" s="24"/>
      <c r="M62" s="8"/>
      <c r="N62" s="24"/>
      <c r="O62" s="8"/>
      <c r="P62" s="24"/>
      <c r="Q62" s="11" t="s">
        <v>104</v>
      </c>
      <c r="R62" s="24"/>
      <c r="S62" s="5" t="str">
        <f>+S1</f>
        <v>2025</v>
      </c>
      <c r="T62" s="12"/>
      <c r="U62" s="5" t="str">
        <f>+U1</f>
        <v>2026 YTD</v>
      </c>
      <c r="V62" s="12"/>
      <c r="W62" s="5" t="s">
        <v>89</v>
      </c>
      <c r="X62" s="12"/>
      <c r="Y62" s="5" t="s">
        <v>877</v>
      </c>
      <c r="Z62" s="12"/>
      <c r="AA62" s="5" t="s">
        <v>878</v>
      </c>
      <c r="AB62" s="12"/>
      <c r="AC62" s="5" t="s">
        <v>879</v>
      </c>
      <c r="AD62" s="12"/>
      <c r="AE62" s="5" t="s">
        <v>880</v>
      </c>
      <c r="AF62" s="12"/>
      <c r="AG62" s="5" t="s">
        <v>881</v>
      </c>
      <c r="AH62" s="12"/>
      <c r="AI62" s="5" t="s">
        <v>882</v>
      </c>
      <c r="AJ62" s="12"/>
      <c r="AK62" s="5" t="s">
        <v>883</v>
      </c>
      <c r="AL62" s="12"/>
      <c r="AM62" s="5" t="s">
        <v>884</v>
      </c>
      <c r="AN62" s="12"/>
      <c r="AO62" s="5" t="s">
        <v>885</v>
      </c>
      <c r="AP62" s="12"/>
      <c r="AQ62" s="5" t="s">
        <v>886</v>
      </c>
      <c r="AR62" s="12"/>
      <c r="AS62" s="5" t="s">
        <v>887</v>
      </c>
      <c r="AT62" s="12"/>
      <c r="AU62" s="5" t="s">
        <v>888</v>
      </c>
      <c r="AV62" s="12"/>
      <c r="AW62" s="5" t="s">
        <v>889</v>
      </c>
      <c r="AX62" s="12"/>
      <c r="AY62" s="2"/>
      <c r="AZ62" s="22"/>
      <c r="BA62" s="22"/>
      <c r="BB62" s="22"/>
      <c r="BC62" s="22"/>
      <c r="BD62" s="22"/>
      <c r="BE62" s="22"/>
      <c r="BF62" s="22"/>
      <c r="BG62" s="22"/>
      <c r="BH62" s="3"/>
      <c r="BI62" s="3"/>
      <c r="BJ62" s="11" t="s">
        <v>104</v>
      </c>
      <c r="BK62" s="2"/>
      <c r="BL62" s="2"/>
      <c r="BM62" s="90" t="str">
        <f>+BM1</f>
        <v>01/2025</v>
      </c>
      <c r="BN62" s="5" t="str">
        <f t="shared" ref="BN62:BX62" si="104">+BN1</f>
        <v>02/2025</v>
      </c>
      <c r="BO62" s="5" t="str">
        <f t="shared" si="104"/>
        <v>03/2025</v>
      </c>
      <c r="BP62" s="5" t="str">
        <f t="shared" si="104"/>
        <v>04/2025</v>
      </c>
      <c r="BQ62" s="5" t="str">
        <f t="shared" si="104"/>
        <v>05/2025</v>
      </c>
      <c r="BR62" s="5" t="str">
        <f t="shared" si="104"/>
        <v>06/2025</v>
      </c>
      <c r="BS62" s="5" t="str">
        <f t="shared" si="104"/>
        <v>07/2025</v>
      </c>
      <c r="BT62" s="5" t="str">
        <f t="shared" si="104"/>
        <v>08/2025</v>
      </c>
      <c r="BU62" s="5" t="str">
        <f t="shared" si="104"/>
        <v>09/2025</v>
      </c>
      <c r="BV62" s="5" t="str">
        <f t="shared" si="104"/>
        <v>10/2025</v>
      </c>
      <c r="BW62" s="5" t="str">
        <f t="shared" si="104"/>
        <v>11/2025</v>
      </c>
      <c r="BX62" s="5" t="str">
        <f t="shared" si="104"/>
        <v>12/2025</v>
      </c>
      <c r="BY62" s="5" t="str">
        <f>+BY1</f>
        <v>01/2026</v>
      </c>
      <c r="BZ62" s="5" t="str">
        <f t="shared" ref="BZ62:CJ62" si="105">+BZ1</f>
        <v>02/2026</v>
      </c>
      <c r="CA62" s="5" t="str">
        <f t="shared" si="105"/>
        <v>03/2026</v>
      </c>
      <c r="CB62" s="5" t="str">
        <f t="shared" si="105"/>
        <v>04/2026</v>
      </c>
      <c r="CC62" s="5" t="str">
        <f t="shared" si="105"/>
        <v>05/2026</v>
      </c>
      <c r="CD62" s="5" t="str">
        <f t="shared" si="105"/>
        <v>06/2026</v>
      </c>
      <c r="CE62" s="5" t="str">
        <f t="shared" si="105"/>
        <v>07/2026</v>
      </c>
      <c r="CF62" s="5" t="str">
        <f t="shared" si="105"/>
        <v>08/2026</v>
      </c>
      <c r="CG62" s="5" t="str">
        <f t="shared" si="105"/>
        <v>09/2026</v>
      </c>
      <c r="CH62" s="5" t="str">
        <f t="shared" si="105"/>
        <v>10/2026</v>
      </c>
      <c r="CI62" s="5" t="str">
        <f t="shared" si="105"/>
        <v>11/2026</v>
      </c>
      <c r="CJ62" s="5" t="str">
        <f t="shared" si="105"/>
        <v>12/2026</v>
      </c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P62" s="1"/>
      <c r="EQ62" s="1"/>
      <c r="ER62" s="1"/>
      <c r="ES62" s="1"/>
      <c r="EU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U62" s="1"/>
      <c r="GV62" s="1"/>
      <c r="GW62" s="1"/>
      <c r="GX62" s="1"/>
      <c r="GZ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Z62" s="1"/>
      <c r="JA62" s="1"/>
      <c r="JB62" s="1"/>
      <c r="JC62" s="1"/>
      <c r="JE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LE62" s="1"/>
      <c r="LF62" s="1"/>
      <c r="LG62" s="1"/>
      <c r="LH62" s="1"/>
      <c r="LJ62" s="1"/>
      <c r="LZ62" s="1"/>
      <c r="MA62" s="1"/>
      <c r="MC62" s="1"/>
    </row>
    <row r="63" spans="1:354" x14ac:dyDescent="0.2">
      <c r="B63" s="40"/>
      <c r="C63" s="48"/>
      <c r="D63" s="48"/>
      <c r="E63" s="8"/>
      <c r="F63" s="8"/>
      <c r="G63" s="8"/>
      <c r="H63" s="8"/>
      <c r="I63" s="8"/>
      <c r="J63" s="24"/>
      <c r="K63" s="8"/>
      <c r="L63" s="24"/>
      <c r="M63" s="8"/>
      <c r="N63" s="24"/>
      <c r="O63" s="8"/>
      <c r="P63" s="24"/>
      <c r="Q63" s="2"/>
      <c r="R63" s="24"/>
      <c r="T63" s="12"/>
      <c r="V63" s="12"/>
      <c r="X63" s="12"/>
      <c r="Z63" s="12"/>
      <c r="AB63" s="12"/>
      <c r="AD63" s="12"/>
      <c r="AF63" s="12"/>
      <c r="AH63" s="12"/>
      <c r="AJ63" s="12"/>
      <c r="AL63" s="12"/>
      <c r="AN63" s="12"/>
      <c r="AP63" s="12"/>
      <c r="AR63" s="12"/>
      <c r="AT63" s="12"/>
      <c r="AV63" s="12"/>
      <c r="AX63" s="12"/>
      <c r="AY63" s="2"/>
      <c r="AZ63" s="22"/>
      <c r="BA63" s="22"/>
      <c r="BB63" s="22"/>
      <c r="BC63" s="22"/>
      <c r="BD63" s="22"/>
      <c r="BE63" s="22"/>
      <c r="BF63" s="22"/>
      <c r="BG63" s="22"/>
      <c r="BH63" s="3"/>
      <c r="BI63" s="3"/>
      <c r="BJ63" s="2"/>
      <c r="BK63" s="2"/>
      <c r="BL63" s="2"/>
      <c r="BM63" s="65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P63" s="1"/>
      <c r="EQ63" s="1"/>
      <c r="ER63" s="1"/>
      <c r="ES63" s="1"/>
      <c r="EU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U63" s="1"/>
      <c r="GV63" s="1"/>
      <c r="GW63" s="1"/>
      <c r="GX63" s="1"/>
      <c r="GZ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Z63" s="1"/>
      <c r="JA63" s="1"/>
      <c r="JB63" s="1"/>
      <c r="JC63" s="1"/>
      <c r="JE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LE63" s="1"/>
      <c r="LF63" s="1"/>
      <c r="LG63" s="1"/>
      <c r="LH63" s="1"/>
      <c r="LJ63" s="1"/>
      <c r="LZ63" s="1"/>
      <c r="MA63" s="1"/>
      <c r="MC63" s="1"/>
    </row>
    <row r="64" spans="1:354" x14ac:dyDescent="0.2">
      <c r="B64" s="40"/>
      <c r="C64" s="48"/>
      <c r="D64" s="48"/>
      <c r="E64" s="8"/>
      <c r="F64" s="8"/>
      <c r="G64" s="8"/>
      <c r="H64" s="8"/>
      <c r="I64" s="8"/>
      <c r="J64" s="24"/>
      <c r="K64" s="8"/>
      <c r="L64" s="24"/>
      <c r="M64" s="8"/>
      <c r="N64" s="24"/>
      <c r="O64" s="8"/>
      <c r="P64" s="24"/>
      <c r="Q64" s="9" t="s">
        <v>47</v>
      </c>
      <c r="R64" s="24"/>
      <c r="S64" s="32">
        <f>+S3-S35</f>
        <v>-151</v>
      </c>
      <c r="T64" s="12"/>
      <c r="U64" s="32">
        <f>SUM(BY64:CJ64)</f>
        <v>2346.0100000000002</v>
      </c>
      <c r="V64" s="12"/>
      <c r="W64" s="122"/>
      <c r="X64" s="12"/>
      <c r="Y64" s="122"/>
      <c r="Z64" s="12"/>
      <c r="AA64" s="122"/>
      <c r="AB64" s="12"/>
      <c r="AC64" s="122"/>
      <c r="AD64" s="12"/>
      <c r="AE64" s="122"/>
      <c r="AF64" s="12"/>
      <c r="AG64" s="122"/>
      <c r="AH64" s="12"/>
      <c r="AI64" s="122"/>
      <c r="AJ64" s="12"/>
      <c r="AK64" s="122"/>
      <c r="AL64" s="12"/>
      <c r="AM64" s="122"/>
      <c r="AN64" s="12"/>
      <c r="AO64" s="122"/>
      <c r="AP64" s="12"/>
      <c r="AQ64" s="122"/>
      <c r="AR64" s="12"/>
      <c r="AS64" s="122"/>
      <c r="AT64" s="12"/>
      <c r="AU64" s="122"/>
      <c r="AV64" s="12"/>
      <c r="AW64" s="122"/>
      <c r="AX64" s="12"/>
      <c r="AY64" s="2"/>
      <c r="AZ64" s="22"/>
      <c r="BA64" s="22"/>
      <c r="BB64" s="22"/>
      <c r="BC64" s="22"/>
      <c r="BD64" s="22"/>
      <c r="BE64" s="22"/>
      <c r="BF64" s="22"/>
      <c r="BG64" s="22"/>
      <c r="BH64" s="3"/>
      <c r="BI64" s="3"/>
      <c r="BJ64" s="9" t="s">
        <v>47</v>
      </c>
      <c r="BK64" s="2"/>
      <c r="BL64" s="2"/>
      <c r="BM64" s="105">
        <f>+BM3-BM35</f>
        <v>-110</v>
      </c>
      <c r="BN64" s="32">
        <f t="shared" ref="BN64:BX64" si="106">+BN3-BN35</f>
        <v>-116</v>
      </c>
      <c r="BO64" s="32">
        <f t="shared" si="106"/>
        <v>-124</v>
      </c>
      <c r="BP64" s="32">
        <f t="shared" si="106"/>
        <v>-94</v>
      </c>
      <c r="BQ64" s="32">
        <f t="shared" si="106"/>
        <v>-125</v>
      </c>
      <c r="BR64" s="32">
        <f t="shared" si="106"/>
        <v>32</v>
      </c>
      <c r="BS64" s="32">
        <f t="shared" si="106"/>
        <v>-54</v>
      </c>
      <c r="BT64" s="32">
        <f t="shared" si="106"/>
        <v>-54</v>
      </c>
      <c r="BU64" s="32">
        <f t="shared" si="106"/>
        <v>-38</v>
      </c>
      <c r="BV64" s="32">
        <f t="shared" si="106"/>
        <v>173</v>
      </c>
      <c r="BW64" s="32">
        <f t="shared" si="106"/>
        <v>47</v>
      </c>
      <c r="BX64" s="32">
        <f t="shared" si="106"/>
        <v>312</v>
      </c>
      <c r="BY64" s="32">
        <f>+BY3-BY35</f>
        <v>49</v>
      </c>
      <c r="BZ64" s="32">
        <f t="shared" ref="BZ64:CD64" si="107">+BZ3-BZ35</f>
        <v>84</v>
      </c>
      <c r="CA64" s="32">
        <f t="shared" si="107"/>
        <v>163.65999999999985</v>
      </c>
      <c r="CB64" s="32">
        <f t="shared" si="107"/>
        <v>49</v>
      </c>
      <c r="CC64" s="32">
        <f t="shared" si="107"/>
        <v>79</v>
      </c>
      <c r="CD64" s="32">
        <f t="shared" si="107"/>
        <v>143.35000000000036</v>
      </c>
      <c r="CE64" s="32">
        <f t="shared" ref="CE64:CF64" si="108">+CE3-CE35</f>
        <v>74</v>
      </c>
      <c r="CF64" s="32">
        <f t="shared" si="108"/>
        <v>120</v>
      </c>
      <c r="CG64" s="32">
        <f t="shared" ref="CG64:CH64" si="109">+CG3-CG35</f>
        <v>1584</v>
      </c>
      <c r="CH64" s="32"/>
      <c r="CI64" s="32"/>
      <c r="CJ64" s="32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DC64" s="24"/>
      <c r="DF64" s="112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P64" s="1"/>
      <c r="EQ64" s="1"/>
      <c r="ER64" s="1"/>
      <c r="ES64" s="1"/>
      <c r="EU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U64" s="1"/>
      <c r="GV64" s="1"/>
      <c r="GW64" s="1"/>
      <c r="GX64" s="1"/>
      <c r="GZ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Z64" s="1"/>
      <c r="JA64" s="1"/>
      <c r="JB64" s="1"/>
      <c r="JC64" s="1"/>
      <c r="JE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LE64" s="1"/>
      <c r="LF64" s="1"/>
      <c r="LG64" s="1"/>
      <c r="LH64" s="1"/>
      <c r="LJ64" s="1"/>
      <c r="LZ64" s="1"/>
      <c r="MA64" s="1"/>
      <c r="MC64" s="1"/>
    </row>
    <row r="65" spans="2:341" x14ac:dyDescent="0.2">
      <c r="B65" s="40"/>
      <c r="C65" s="48"/>
      <c r="D65" s="48"/>
      <c r="E65" s="8"/>
      <c r="F65" s="8"/>
      <c r="G65" s="8"/>
      <c r="H65" s="8"/>
      <c r="I65" s="8"/>
      <c r="J65" s="24"/>
      <c r="K65" s="8"/>
      <c r="L65" s="24"/>
      <c r="M65" s="8"/>
      <c r="N65" s="24"/>
      <c r="O65" s="8"/>
      <c r="P65" s="24"/>
      <c r="R65" s="24"/>
      <c r="S65" s="24"/>
      <c r="T65" s="12"/>
      <c r="U65" s="24"/>
      <c r="V65" s="12"/>
      <c r="W65" s="24"/>
      <c r="X65" s="12"/>
      <c r="Y65" s="24"/>
      <c r="Z65" s="12"/>
      <c r="AA65" s="24"/>
      <c r="AB65" s="12"/>
      <c r="AC65" s="24"/>
      <c r="AD65" s="12"/>
      <c r="AE65" s="24"/>
      <c r="AF65" s="12"/>
      <c r="AG65" s="24"/>
      <c r="AH65" s="12"/>
      <c r="AI65" s="24"/>
      <c r="AJ65" s="12"/>
      <c r="AK65" s="24"/>
      <c r="AL65" s="12"/>
      <c r="AM65" s="24"/>
      <c r="AN65" s="12"/>
      <c r="AO65" s="24"/>
      <c r="AP65" s="12"/>
      <c r="AQ65" s="24"/>
      <c r="AR65" s="12"/>
      <c r="AS65" s="24"/>
      <c r="AT65" s="12"/>
      <c r="AU65" s="24"/>
      <c r="AV65" s="12"/>
      <c r="AW65" s="24"/>
      <c r="AX65" s="12"/>
      <c r="AY65" s="2"/>
      <c r="AZ65" s="22"/>
      <c r="BA65" s="22"/>
      <c r="BB65" s="22"/>
      <c r="BC65" s="22"/>
      <c r="BD65" s="22"/>
      <c r="BE65" s="22"/>
      <c r="BF65" s="22"/>
      <c r="BG65" s="22"/>
      <c r="BH65" s="3"/>
      <c r="BI65" s="3"/>
      <c r="BK65" s="2"/>
      <c r="BL65" s="2"/>
      <c r="BM65" s="25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DC65" s="24"/>
      <c r="DE65" s="24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P65" s="1"/>
      <c r="EQ65" s="1"/>
      <c r="ER65" s="1"/>
      <c r="ES65" s="1"/>
      <c r="EU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U65" s="1"/>
      <c r="GV65" s="1"/>
      <c r="GW65" s="1"/>
      <c r="GX65" s="1"/>
      <c r="GZ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Z65" s="1"/>
      <c r="JA65" s="1"/>
      <c r="JB65" s="1"/>
      <c r="JC65" s="1"/>
      <c r="JE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LE65" s="1"/>
      <c r="LF65" s="1"/>
      <c r="LG65" s="1"/>
      <c r="LH65" s="1"/>
      <c r="LJ65" s="1"/>
      <c r="LZ65" s="1"/>
      <c r="MA65" s="1"/>
      <c r="MC65" s="1"/>
    </row>
    <row r="66" spans="2:341" x14ac:dyDescent="0.2">
      <c r="B66" s="40"/>
      <c r="C66" s="48"/>
      <c r="D66" s="48"/>
      <c r="E66" s="8"/>
      <c r="F66" s="8"/>
      <c r="G66" s="8"/>
      <c r="H66" s="8"/>
      <c r="I66" s="8"/>
      <c r="J66" s="24"/>
      <c r="K66" s="8"/>
      <c r="L66" s="24"/>
      <c r="M66" s="8"/>
      <c r="N66" s="24"/>
      <c r="O66" s="8"/>
      <c r="P66" s="24"/>
      <c r="Q66" s="9" t="s">
        <v>49</v>
      </c>
      <c r="R66" s="24"/>
      <c r="S66" s="24"/>
      <c r="T66" s="12"/>
      <c r="U66" s="24"/>
      <c r="V66" s="12"/>
      <c r="W66" s="24"/>
      <c r="X66" s="12"/>
      <c r="Y66" s="24"/>
      <c r="Z66" s="12"/>
      <c r="AA66" s="24"/>
      <c r="AB66" s="12"/>
      <c r="AC66" s="24"/>
      <c r="AD66" s="12"/>
      <c r="AE66" s="24"/>
      <c r="AF66" s="12"/>
      <c r="AG66" s="24"/>
      <c r="AH66" s="12"/>
      <c r="AI66" s="24"/>
      <c r="AJ66" s="12"/>
      <c r="AK66" s="24"/>
      <c r="AL66" s="12"/>
      <c r="AM66" s="24"/>
      <c r="AN66" s="12"/>
      <c r="AO66" s="24"/>
      <c r="AP66" s="12"/>
      <c r="AQ66" s="24"/>
      <c r="AR66" s="12"/>
      <c r="AS66" s="24"/>
      <c r="AT66" s="12"/>
      <c r="AU66" s="24"/>
      <c r="AV66" s="12"/>
      <c r="AW66" s="24"/>
      <c r="AX66" s="12"/>
      <c r="AY66" s="2"/>
      <c r="AZ66" s="22"/>
      <c r="BA66" s="22"/>
      <c r="BB66" s="22"/>
      <c r="BC66" s="22"/>
      <c r="BD66" s="22"/>
      <c r="BE66" s="22"/>
      <c r="BF66" s="22"/>
      <c r="BG66" s="22"/>
      <c r="BH66" s="3"/>
      <c r="BI66" s="3"/>
      <c r="BJ66" s="9" t="s">
        <v>49</v>
      </c>
      <c r="BK66" s="2"/>
      <c r="BL66" s="2"/>
      <c r="BM66" s="25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DB66" s="24"/>
      <c r="DC66" s="24"/>
      <c r="DD66" s="112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P66" s="1"/>
      <c r="EQ66" s="1"/>
      <c r="ER66" s="1"/>
      <c r="ES66" s="1"/>
      <c r="EU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U66" s="1"/>
      <c r="GV66" s="1"/>
      <c r="GW66" s="1"/>
      <c r="GX66" s="1"/>
      <c r="GZ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Z66" s="1"/>
      <c r="JA66" s="1"/>
      <c r="JB66" s="1"/>
      <c r="JC66" s="1"/>
      <c r="JE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LE66" s="1"/>
      <c r="LF66" s="1"/>
      <c r="LG66" s="1"/>
      <c r="LH66" s="1"/>
      <c r="LJ66" s="1"/>
      <c r="LZ66" s="1"/>
      <c r="MA66" s="1"/>
      <c r="MC66" s="1"/>
    </row>
    <row r="67" spans="2:341" x14ac:dyDescent="0.2">
      <c r="B67" s="40"/>
      <c r="C67" s="48"/>
      <c r="D67" s="48"/>
      <c r="E67" s="8"/>
      <c r="F67" s="8"/>
      <c r="G67" s="8"/>
      <c r="H67" s="8"/>
      <c r="I67" s="8"/>
      <c r="J67" s="24"/>
      <c r="K67" s="8"/>
      <c r="L67" s="24"/>
      <c r="M67" s="8"/>
      <c r="N67" s="24"/>
      <c r="O67" s="8"/>
      <c r="P67" s="24"/>
      <c r="Q67" t="s">
        <v>50</v>
      </c>
      <c r="R67" s="24"/>
      <c r="S67" s="24">
        <f t="shared" ref="S67:T67" si="110">+S6-S38</f>
        <v>-281</v>
      </c>
      <c r="T67" s="15">
        <f t="shared" si="110"/>
        <v>-6.4545457332369632E-3</v>
      </c>
      <c r="U67" s="24">
        <f>SUM(BY67:CJ67)</f>
        <v>181.44499999999999</v>
      </c>
      <c r="V67" s="15">
        <f t="shared" ref="V67" si="111">+V6-V38</f>
        <v>6.4662359517871082E-4</v>
      </c>
      <c r="W67" s="24"/>
      <c r="X67" s="15"/>
      <c r="Y67" s="24"/>
      <c r="Z67" s="15"/>
      <c r="AA67" s="24"/>
      <c r="AB67" s="15"/>
      <c r="AC67" s="24"/>
      <c r="AD67" s="15"/>
      <c r="AE67" s="24"/>
      <c r="AF67" s="15"/>
      <c r="AG67" s="24"/>
      <c r="AH67" s="15"/>
      <c r="AI67" s="24"/>
      <c r="AJ67" s="15"/>
      <c r="AK67" s="24"/>
      <c r="AL67" s="15"/>
      <c r="AM67" s="24"/>
      <c r="AN67" s="15"/>
      <c r="AO67" s="24"/>
      <c r="AP67" s="15"/>
      <c r="AQ67" s="24"/>
      <c r="AR67" s="15"/>
      <c r="AS67" s="24"/>
      <c r="AT67" s="15"/>
      <c r="AU67" s="24"/>
      <c r="AV67" s="15"/>
      <c r="AW67" s="24"/>
      <c r="AX67" s="15"/>
      <c r="AY67" s="2"/>
      <c r="AZ67" s="22"/>
      <c r="BA67" s="22"/>
      <c r="BB67" s="22"/>
      <c r="BC67" s="22"/>
      <c r="BD67" s="22"/>
      <c r="BE67" s="22"/>
      <c r="BF67" s="22"/>
      <c r="BG67" s="22"/>
      <c r="BH67" s="3"/>
      <c r="BI67" s="3"/>
      <c r="BJ67" t="s">
        <v>50</v>
      </c>
      <c r="BK67" s="2"/>
      <c r="BL67" s="2"/>
      <c r="BM67" s="25">
        <f t="shared" ref="BM67:BX67" si="112">+BM6-BM38</f>
        <v>0</v>
      </c>
      <c r="BN67" s="24">
        <f t="shared" si="112"/>
        <v>0</v>
      </c>
      <c r="BO67" s="24">
        <f t="shared" si="112"/>
        <v>0</v>
      </c>
      <c r="BP67" s="24">
        <f t="shared" si="112"/>
        <v>0</v>
      </c>
      <c r="BQ67" s="24">
        <f t="shared" si="112"/>
        <v>0</v>
      </c>
      <c r="BR67" s="24">
        <f t="shared" si="112"/>
        <v>-31</v>
      </c>
      <c r="BS67" s="24">
        <f t="shared" si="112"/>
        <v>-95</v>
      </c>
      <c r="BT67" s="24">
        <f t="shared" si="112"/>
        <v>-31</v>
      </c>
      <c r="BU67" s="24">
        <f t="shared" si="112"/>
        <v>-31</v>
      </c>
      <c r="BV67" s="24">
        <f t="shared" si="112"/>
        <v>-31</v>
      </c>
      <c r="BW67" s="24">
        <f t="shared" si="112"/>
        <v>-31</v>
      </c>
      <c r="BX67" s="24">
        <f t="shared" si="112"/>
        <v>-31</v>
      </c>
      <c r="BY67" s="24">
        <f t="shared" ref="BY67:CD67" si="113">+BY6-BY38</f>
        <v>0</v>
      </c>
      <c r="BZ67" s="24">
        <f t="shared" si="113"/>
        <v>0</v>
      </c>
      <c r="CA67" s="24">
        <f t="shared" si="113"/>
        <v>0</v>
      </c>
      <c r="CB67" s="24">
        <f t="shared" si="113"/>
        <v>0</v>
      </c>
      <c r="CC67" s="24">
        <f t="shared" si="113"/>
        <v>0</v>
      </c>
      <c r="CD67" s="24">
        <f t="shared" si="113"/>
        <v>74</v>
      </c>
      <c r="CE67" s="24">
        <f t="shared" ref="CE67:CF67" si="114">+CE6-CE38</f>
        <v>63.814999999999998</v>
      </c>
      <c r="CF67" s="24">
        <f t="shared" si="114"/>
        <v>-20.185000000000002</v>
      </c>
      <c r="CG67" s="24">
        <f t="shared" ref="CG67:CH67" si="115">+CG6-CG38</f>
        <v>63.814999999999998</v>
      </c>
      <c r="CH67" s="24"/>
      <c r="CI67" s="24"/>
      <c r="CJ67" s="24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P67" s="1"/>
      <c r="EQ67" s="1"/>
      <c r="ER67" s="1"/>
      <c r="ES67" s="1"/>
      <c r="EU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U67" s="1"/>
      <c r="GV67" s="1"/>
      <c r="GW67" s="1"/>
      <c r="GX67" s="1"/>
      <c r="GZ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Z67" s="1"/>
      <c r="JA67" s="1"/>
      <c r="JB67" s="1"/>
      <c r="JC67" s="1"/>
      <c r="JE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LE67" s="1"/>
      <c r="LF67" s="1"/>
      <c r="LG67" s="1"/>
      <c r="LH67" s="1"/>
      <c r="LJ67" s="1"/>
      <c r="LZ67" s="1"/>
      <c r="MA67" s="1"/>
      <c r="MC67" s="1"/>
    </row>
    <row r="68" spans="2:341" x14ac:dyDescent="0.2">
      <c r="B68" s="40"/>
      <c r="C68" s="48"/>
      <c r="D68" s="48"/>
      <c r="E68" s="8"/>
      <c r="F68" s="8"/>
      <c r="G68" s="8"/>
      <c r="H68" s="8"/>
      <c r="I68" s="8"/>
      <c r="J68" s="24"/>
      <c r="K68" s="8"/>
      <c r="L68" s="24"/>
      <c r="M68" s="8"/>
      <c r="N68" s="24"/>
      <c r="O68" s="8"/>
      <c r="P68" s="24"/>
      <c r="Q68" t="s">
        <v>51</v>
      </c>
      <c r="R68" s="24"/>
      <c r="S68" s="24">
        <f t="shared" ref="S68:T68" si="116">+S7-S39</f>
        <v>67</v>
      </c>
      <c r="T68" s="15">
        <f t="shared" si="116"/>
        <v>2.1688695770321897E-3</v>
      </c>
      <c r="U68" s="24">
        <f>SUM(BY68:CJ68)</f>
        <v>-15</v>
      </c>
      <c r="V68" s="15">
        <f>+V7-V39</f>
        <v>-3.2732630135481749E-3</v>
      </c>
      <c r="W68" s="24"/>
      <c r="X68" s="15"/>
      <c r="Y68" s="24"/>
      <c r="Z68" s="15"/>
      <c r="AA68" s="24"/>
      <c r="AB68" s="15"/>
      <c r="AC68" s="24"/>
      <c r="AD68" s="15"/>
      <c r="AE68" s="24"/>
      <c r="AF68" s="15"/>
      <c r="AG68" s="24"/>
      <c r="AH68" s="15"/>
      <c r="AI68" s="24"/>
      <c r="AJ68" s="15"/>
      <c r="AK68" s="24"/>
      <c r="AL68" s="15"/>
      <c r="AM68" s="24"/>
      <c r="AN68" s="15"/>
      <c r="AO68" s="24"/>
      <c r="AP68" s="15"/>
      <c r="AQ68" s="24"/>
      <c r="AR68" s="15"/>
      <c r="AS68" s="24"/>
      <c r="AT68" s="15"/>
      <c r="AU68" s="24"/>
      <c r="AV68" s="15"/>
      <c r="AW68" s="24"/>
      <c r="AX68" s="15"/>
      <c r="AY68" s="2"/>
      <c r="AZ68" s="22"/>
      <c r="BA68" s="22"/>
      <c r="BB68" s="22"/>
      <c r="BC68" s="22"/>
      <c r="BD68" s="22"/>
      <c r="BE68" s="22"/>
      <c r="BF68" s="22"/>
      <c r="BG68" s="22"/>
      <c r="BH68" s="3"/>
      <c r="BI68" s="3"/>
      <c r="BJ68" t="s">
        <v>51</v>
      </c>
      <c r="BK68" s="2"/>
      <c r="BL68" s="2"/>
      <c r="BM68" s="25">
        <f t="shared" ref="BM68:BX68" si="117">+BM7-BM39</f>
        <v>0</v>
      </c>
      <c r="BN68" s="24">
        <f t="shared" si="117"/>
        <v>0</v>
      </c>
      <c r="BO68" s="24">
        <f t="shared" si="117"/>
        <v>0</v>
      </c>
      <c r="BP68" s="24">
        <f t="shared" si="117"/>
        <v>0</v>
      </c>
      <c r="BQ68" s="24">
        <f t="shared" si="117"/>
        <v>0</v>
      </c>
      <c r="BR68" s="24">
        <f t="shared" si="117"/>
        <v>0</v>
      </c>
      <c r="BS68" s="24">
        <f t="shared" si="117"/>
        <v>0</v>
      </c>
      <c r="BT68" s="24">
        <f t="shared" si="117"/>
        <v>0</v>
      </c>
      <c r="BU68" s="24">
        <f t="shared" si="117"/>
        <v>13</v>
      </c>
      <c r="BV68" s="24">
        <f t="shared" si="117"/>
        <v>18</v>
      </c>
      <c r="BW68" s="24">
        <f t="shared" si="117"/>
        <v>18</v>
      </c>
      <c r="BX68" s="24">
        <f t="shared" si="117"/>
        <v>18</v>
      </c>
      <c r="BY68" s="24">
        <f t="shared" ref="BY68:CD68" si="118">+BY7-BY39</f>
        <v>-16</v>
      </c>
      <c r="BZ68" s="24">
        <f t="shared" si="118"/>
        <v>-16</v>
      </c>
      <c r="CA68" s="24">
        <f t="shared" si="118"/>
        <v>-1</v>
      </c>
      <c r="CB68" s="24">
        <f t="shared" si="118"/>
        <v>-7</v>
      </c>
      <c r="CC68" s="24">
        <f t="shared" si="118"/>
        <v>1</v>
      </c>
      <c r="CD68" s="24">
        <f t="shared" si="118"/>
        <v>-7</v>
      </c>
      <c r="CE68" s="24">
        <f t="shared" ref="CE68:CF68" si="119">+CE7-CE39</f>
        <v>-1</v>
      </c>
      <c r="CF68" s="24">
        <f t="shared" si="119"/>
        <v>-1</v>
      </c>
      <c r="CG68" s="24">
        <f t="shared" ref="CG68:CH68" si="120">+CG7-CG39</f>
        <v>33</v>
      </c>
      <c r="CH68" s="24"/>
      <c r="CI68" s="24"/>
      <c r="CJ68" s="24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P68" s="1"/>
      <c r="EQ68" s="1"/>
      <c r="ER68" s="1"/>
      <c r="ES68" s="1"/>
      <c r="EU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U68" s="1"/>
      <c r="GV68" s="1"/>
      <c r="GW68" s="1"/>
      <c r="GX68" s="1"/>
      <c r="GZ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Z68" s="1"/>
      <c r="JA68" s="1"/>
      <c r="JB68" s="1"/>
      <c r="JC68" s="1"/>
      <c r="JE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LE68" s="1"/>
      <c r="LF68" s="1"/>
      <c r="LG68" s="1"/>
      <c r="LH68" s="1"/>
      <c r="LJ68" s="1"/>
      <c r="LZ68" s="1"/>
      <c r="MA68" s="1"/>
      <c r="MC68" s="1"/>
    </row>
    <row r="69" spans="2:341" x14ac:dyDescent="0.2">
      <c r="B69" s="40"/>
      <c r="C69" s="48"/>
      <c r="D69" s="48"/>
      <c r="E69" s="8"/>
      <c r="F69" s="8"/>
      <c r="G69" s="8"/>
      <c r="H69" s="8"/>
      <c r="I69" s="8"/>
      <c r="J69" s="24"/>
      <c r="K69" s="8"/>
      <c r="L69" s="24"/>
      <c r="M69" s="8"/>
      <c r="N69" s="24"/>
      <c r="O69" s="8"/>
      <c r="P69" s="24"/>
      <c r="Q69" t="s">
        <v>53</v>
      </c>
      <c r="R69" s="24"/>
      <c r="S69" s="24">
        <f t="shared" ref="S69:T69" si="121">+S8-S40</f>
        <v>-14</v>
      </c>
      <c r="T69" s="15">
        <f t="shared" si="121"/>
        <v>-3.0356596670893209E-4</v>
      </c>
      <c r="U69" s="24">
        <f>SUM(BY69:CJ69)</f>
        <v>6</v>
      </c>
      <c r="V69" s="15">
        <f t="shared" ref="V69" si="122">+V8-V40</f>
        <v>-1.1569832638204727E-3</v>
      </c>
      <c r="W69" s="24"/>
      <c r="X69" s="15"/>
      <c r="Y69" s="24"/>
      <c r="Z69" s="15"/>
      <c r="AA69" s="24"/>
      <c r="AB69" s="15"/>
      <c r="AC69" s="24"/>
      <c r="AD69" s="15"/>
      <c r="AE69" s="24"/>
      <c r="AF69" s="15"/>
      <c r="AG69" s="24"/>
      <c r="AH69" s="15"/>
      <c r="AI69" s="24"/>
      <c r="AJ69" s="15"/>
      <c r="AK69" s="24"/>
      <c r="AL69" s="15"/>
      <c r="AM69" s="24"/>
      <c r="AN69" s="15"/>
      <c r="AO69" s="24"/>
      <c r="AP69" s="15"/>
      <c r="AQ69" s="24"/>
      <c r="AR69" s="15"/>
      <c r="AS69" s="24"/>
      <c r="AT69" s="15"/>
      <c r="AU69" s="24"/>
      <c r="AV69" s="15"/>
      <c r="AW69" s="24"/>
      <c r="AX69" s="15"/>
      <c r="AY69" s="2"/>
      <c r="AZ69" s="22"/>
      <c r="BA69" s="22"/>
      <c r="BB69" s="22"/>
      <c r="BC69" s="22"/>
      <c r="BD69" s="22"/>
      <c r="BE69" s="22"/>
      <c r="BF69" s="22"/>
      <c r="BG69" s="22"/>
      <c r="BH69" s="3"/>
      <c r="BI69" s="3"/>
      <c r="BJ69" t="s">
        <v>53</v>
      </c>
      <c r="BK69" s="2"/>
      <c r="BL69" s="2"/>
      <c r="BM69" s="25">
        <f t="shared" ref="BM69:BX69" si="123">+BM8-BM40</f>
        <v>-5</v>
      </c>
      <c r="BN69" s="24">
        <f t="shared" si="123"/>
        <v>-6</v>
      </c>
      <c r="BO69" s="24">
        <f t="shared" si="123"/>
        <v>-2</v>
      </c>
      <c r="BP69" s="24">
        <f t="shared" si="123"/>
        <v>1</v>
      </c>
      <c r="BQ69" s="24">
        <f t="shared" si="123"/>
        <v>4</v>
      </c>
      <c r="BR69" s="24">
        <f t="shared" si="123"/>
        <v>-1</v>
      </c>
      <c r="BS69" s="24">
        <f t="shared" si="123"/>
        <v>-1</v>
      </c>
      <c r="BT69" s="24">
        <f t="shared" si="123"/>
        <v>3</v>
      </c>
      <c r="BU69" s="24">
        <f t="shared" si="123"/>
        <v>-3</v>
      </c>
      <c r="BV69" s="24">
        <f t="shared" si="123"/>
        <v>0</v>
      </c>
      <c r="BW69" s="24">
        <f t="shared" si="123"/>
        <v>1</v>
      </c>
      <c r="BX69" s="24">
        <f t="shared" si="123"/>
        <v>-5</v>
      </c>
      <c r="BY69" s="24">
        <f t="shared" ref="BY69:CD69" si="124">+BY8-BY40</f>
        <v>-3</v>
      </c>
      <c r="BZ69" s="24">
        <f t="shared" si="124"/>
        <v>7</v>
      </c>
      <c r="CA69" s="24">
        <f t="shared" si="124"/>
        <v>8</v>
      </c>
      <c r="CB69" s="24">
        <f t="shared" si="124"/>
        <v>-3</v>
      </c>
      <c r="CC69" s="24">
        <f t="shared" si="124"/>
        <v>-5</v>
      </c>
      <c r="CD69" s="24">
        <f t="shared" si="124"/>
        <v>3</v>
      </c>
      <c r="CE69" s="24">
        <f t="shared" ref="CE69:CF69" si="125">+CE8-CE40</f>
        <v>2</v>
      </c>
      <c r="CF69" s="24">
        <f t="shared" si="125"/>
        <v>-2</v>
      </c>
      <c r="CG69" s="24">
        <f t="shared" ref="CG69:CH69" si="126">+CG8-CG40</f>
        <v>-1</v>
      </c>
      <c r="CH69" s="24"/>
      <c r="CI69" s="24"/>
      <c r="CJ69" s="24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P69" s="1"/>
      <c r="EQ69" s="1"/>
      <c r="ER69" s="1"/>
      <c r="ES69" s="1"/>
      <c r="EU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U69" s="1"/>
      <c r="GV69" s="1"/>
      <c r="GW69" s="1"/>
      <c r="GX69" s="1"/>
      <c r="GZ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Z69" s="1"/>
      <c r="JA69" s="1"/>
      <c r="JB69" s="1"/>
      <c r="JC69" s="1"/>
      <c r="JE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LE69" s="1"/>
      <c r="LF69" s="1"/>
      <c r="LG69" s="1"/>
      <c r="LH69" s="1"/>
      <c r="LJ69" s="1"/>
      <c r="LZ69" s="1"/>
      <c r="MA69" s="1"/>
      <c r="MC69" s="1"/>
    </row>
    <row r="70" spans="2:341" x14ac:dyDescent="0.2">
      <c r="B70" s="40"/>
      <c r="C70" s="48"/>
      <c r="D70" s="48"/>
      <c r="E70" s="8"/>
      <c r="F70" s="8"/>
      <c r="G70" s="8"/>
      <c r="H70" s="8"/>
      <c r="I70" s="8"/>
      <c r="J70" s="24"/>
      <c r="K70" s="8"/>
      <c r="L70" s="24"/>
      <c r="M70" s="8"/>
      <c r="N70" s="24"/>
      <c r="O70" s="8"/>
      <c r="P70" s="24"/>
      <c r="Q70" t="s">
        <v>54</v>
      </c>
      <c r="R70" s="24"/>
      <c r="S70" s="24">
        <f t="shared" ref="S70:T70" si="127">+S9-S41</f>
        <v>-603</v>
      </c>
      <c r="T70" s="15">
        <f t="shared" si="127"/>
        <v>-1.4206406300967575E-2</v>
      </c>
      <c r="U70" s="24">
        <f>SUM(BY70:CJ70)</f>
        <v>-359</v>
      </c>
      <c r="V70" s="15">
        <f t="shared" ref="V70" si="128">+V9-V41</f>
        <v>-2.4705057004770117E-2</v>
      </c>
      <c r="W70" s="24"/>
      <c r="X70" s="15"/>
      <c r="Y70" s="24"/>
      <c r="Z70" s="15"/>
      <c r="AA70" s="24"/>
      <c r="AB70" s="15"/>
      <c r="AC70" s="24"/>
      <c r="AD70" s="15"/>
      <c r="AE70" s="24"/>
      <c r="AF70" s="15"/>
      <c r="AG70" s="24"/>
      <c r="AH70" s="15"/>
      <c r="AI70" s="24"/>
      <c r="AJ70" s="15"/>
      <c r="AK70" s="24"/>
      <c r="AL70" s="15"/>
      <c r="AM70" s="24"/>
      <c r="AN70" s="15"/>
      <c r="AO70" s="24"/>
      <c r="AP70" s="15"/>
      <c r="AQ70" s="24"/>
      <c r="AR70" s="15"/>
      <c r="AS70" s="24"/>
      <c r="AT70" s="15"/>
      <c r="AU70" s="24"/>
      <c r="AV70" s="15"/>
      <c r="AW70" s="24"/>
      <c r="AX70" s="15"/>
      <c r="AY70" s="2"/>
      <c r="AZ70" s="22"/>
      <c r="BA70" s="22"/>
      <c r="BB70" s="22"/>
      <c r="BC70" s="22"/>
      <c r="BD70" s="22"/>
      <c r="BE70" s="22"/>
      <c r="BF70" s="22"/>
      <c r="BG70" s="22"/>
      <c r="BH70" s="3"/>
      <c r="BI70" s="3"/>
      <c r="BJ70" t="s">
        <v>54</v>
      </c>
      <c r="BK70" s="2"/>
      <c r="BL70" s="2"/>
      <c r="BM70" s="25">
        <f t="shared" ref="BM70:BX70" si="129">+BM9-BM41</f>
        <v>-10</v>
      </c>
      <c r="BN70" s="24">
        <f t="shared" si="129"/>
        <v>25</v>
      </c>
      <c r="BO70" s="24">
        <f t="shared" si="129"/>
        <v>295</v>
      </c>
      <c r="BP70" s="24">
        <f t="shared" si="129"/>
        <v>-340</v>
      </c>
      <c r="BQ70" s="24">
        <f t="shared" si="129"/>
        <v>-223</v>
      </c>
      <c r="BR70" s="24">
        <f t="shared" si="129"/>
        <v>-13</v>
      </c>
      <c r="BS70" s="24">
        <f t="shared" si="129"/>
        <v>-250</v>
      </c>
      <c r="BT70" s="24">
        <f t="shared" si="129"/>
        <v>280</v>
      </c>
      <c r="BU70" s="24">
        <f t="shared" si="129"/>
        <v>-243</v>
      </c>
      <c r="BV70" s="24">
        <f t="shared" si="129"/>
        <v>246</v>
      </c>
      <c r="BW70" s="24">
        <f t="shared" si="129"/>
        <v>-222</v>
      </c>
      <c r="BX70" s="24">
        <f t="shared" si="129"/>
        <v>-148</v>
      </c>
      <c r="BY70" s="24">
        <f t="shared" ref="BY70:CD70" si="130">+BY9-BY41</f>
        <v>382</v>
      </c>
      <c r="BZ70" s="24">
        <f t="shared" si="130"/>
        <v>-325</v>
      </c>
      <c r="CA70" s="24">
        <f t="shared" si="130"/>
        <v>-250</v>
      </c>
      <c r="CB70" s="24">
        <f t="shared" si="130"/>
        <v>457</v>
      </c>
      <c r="CC70" s="24">
        <f t="shared" si="130"/>
        <v>-295</v>
      </c>
      <c r="CD70" s="24">
        <f t="shared" si="130"/>
        <v>-304</v>
      </c>
      <c r="CE70" s="24">
        <f t="shared" ref="CE70:CF70" si="131">+CE9-CE41</f>
        <v>591</v>
      </c>
      <c r="CF70" s="24">
        <f t="shared" si="131"/>
        <v>-290</v>
      </c>
      <c r="CG70" s="24">
        <f t="shared" ref="CG70:CH70" si="132">+CG9-CG41</f>
        <v>-325</v>
      </c>
      <c r="CH70" s="24"/>
      <c r="CI70" s="24"/>
      <c r="CJ70" s="24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P70" s="1"/>
      <c r="EQ70" s="1"/>
      <c r="ER70" s="1"/>
      <c r="ES70" s="1"/>
      <c r="EU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U70" s="1"/>
      <c r="GV70" s="1"/>
      <c r="GW70" s="1"/>
      <c r="GX70" s="1"/>
      <c r="GZ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Z70" s="1"/>
      <c r="JA70" s="1"/>
      <c r="JB70" s="1"/>
      <c r="JC70" s="1"/>
      <c r="JE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LE70" s="1"/>
      <c r="LF70" s="1"/>
      <c r="LG70" s="1"/>
      <c r="LH70" s="1"/>
      <c r="LJ70" s="1"/>
      <c r="LZ70" s="1"/>
      <c r="MA70" s="1"/>
      <c r="MC70" s="1"/>
    </row>
    <row r="71" spans="2:341" x14ac:dyDescent="0.2">
      <c r="B71" s="40"/>
      <c r="C71" s="48"/>
      <c r="D71" s="48"/>
      <c r="E71" s="8"/>
      <c r="F71" s="8"/>
      <c r="G71" s="8"/>
      <c r="H71" s="8"/>
      <c r="I71" s="8"/>
      <c r="J71" s="24"/>
      <c r="K71" s="8"/>
      <c r="L71" s="24"/>
      <c r="M71" s="8"/>
      <c r="N71" s="24"/>
      <c r="O71" s="8"/>
      <c r="P71" s="24"/>
      <c r="Q71" t="s">
        <v>56</v>
      </c>
      <c r="R71" s="24"/>
      <c r="S71" s="24">
        <f t="shared" ref="S71:T71" si="133">+S10-S42</f>
        <v>-12</v>
      </c>
      <c r="T71" s="15">
        <f t="shared" si="133"/>
        <v>-2.6877592397164547E-4</v>
      </c>
      <c r="U71" s="24">
        <f>SUM(BY71:CJ71)</f>
        <v>4</v>
      </c>
      <c r="V71" s="15">
        <f t="shared" ref="V71" si="134">+V10-V42</f>
        <v>-2.8453488088502326E-4</v>
      </c>
      <c r="W71" s="24"/>
      <c r="X71" s="15"/>
      <c r="Y71" s="24"/>
      <c r="Z71" s="15"/>
      <c r="AA71" s="24"/>
      <c r="AB71" s="15"/>
      <c r="AC71" s="24"/>
      <c r="AD71" s="15"/>
      <c r="AE71" s="24"/>
      <c r="AF71" s="15"/>
      <c r="AG71" s="24"/>
      <c r="AH71" s="15"/>
      <c r="AI71" s="24"/>
      <c r="AJ71" s="15"/>
      <c r="AK71" s="24"/>
      <c r="AL71" s="15"/>
      <c r="AM71" s="24"/>
      <c r="AN71" s="15"/>
      <c r="AO71" s="24"/>
      <c r="AP71" s="15"/>
      <c r="AQ71" s="24"/>
      <c r="AR71" s="15"/>
      <c r="AS71" s="24"/>
      <c r="AT71" s="15"/>
      <c r="AU71" s="24"/>
      <c r="AV71" s="15"/>
      <c r="AW71" s="24"/>
      <c r="AX71" s="15"/>
      <c r="AY71" s="2"/>
      <c r="AZ71" s="22"/>
      <c r="BA71" s="22"/>
      <c r="BB71" s="22"/>
      <c r="BC71" s="22"/>
      <c r="BD71" s="22"/>
      <c r="BE71" s="22"/>
      <c r="BF71" s="22"/>
      <c r="BG71" s="22"/>
      <c r="BH71" s="3"/>
      <c r="BI71" s="3"/>
      <c r="BJ71" t="s">
        <v>56</v>
      </c>
      <c r="BK71" s="2"/>
      <c r="BL71" s="2"/>
      <c r="BM71" s="25">
        <f t="shared" ref="BM71:BX71" si="135">+BM10-BM42</f>
        <v>-1</v>
      </c>
      <c r="BN71" s="24">
        <f t="shared" si="135"/>
        <v>-1</v>
      </c>
      <c r="BO71" s="24">
        <f t="shared" si="135"/>
        <v>-1</v>
      </c>
      <c r="BP71" s="24">
        <f t="shared" si="135"/>
        <v>-1</v>
      </c>
      <c r="BQ71" s="24">
        <f t="shared" si="135"/>
        <v>-1</v>
      </c>
      <c r="BR71" s="24">
        <f t="shared" si="135"/>
        <v>-1</v>
      </c>
      <c r="BS71" s="24">
        <f t="shared" si="135"/>
        <v>-1</v>
      </c>
      <c r="BT71" s="24">
        <f t="shared" si="135"/>
        <v>-1</v>
      </c>
      <c r="BU71" s="24">
        <f t="shared" si="135"/>
        <v>-1</v>
      </c>
      <c r="BV71" s="24">
        <f t="shared" si="135"/>
        <v>-1</v>
      </c>
      <c r="BW71" s="24">
        <f t="shared" si="135"/>
        <v>-1</v>
      </c>
      <c r="BX71" s="24">
        <f t="shared" si="135"/>
        <v>-1</v>
      </c>
      <c r="BY71" s="24">
        <f t="shared" ref="BY71:CD71" si="136">+BY10-BY42</f>
        <v>0</v>
      </c>
      <c r="BZ71" s="24">
        <f t="shared" si="136"/>
        <v>6</v>
      </c>
      <c r="CA71" s="24">
        <f t="shared" si="136"/>
        <v>4</v>
      </c>
      <c r="CB71" s="24">
        <f t="shared" si="136"/>
        <v>-1</v>
      </c>
      <c r="CC71" s="24">
        <f t="shared" si="136"/>
        <v>-1</v>
      </c>
      <c r="CD71" s="24">
        <f t="shared" si="136"/>
        <v>-1</v>
      </c>
      <c r="CE71" s="24">
        <f t="shared" ref="CE71:CF71" si="137">+CE10-CE42</f>
        <v>-1</v>
      </c>
      <c r="CF71" s="24">
        <f t="shared" si="137"/>
        <v>-1</v>
      </c>
      <c r="CG71" s="24">
        <f t="shared" ref="CG71:CH71" si="138">+CG10-CG42</f>
        <v>-1</v>
      </c>
      <c r="CH71" s="24"/>
      <c r="CI71" s="24"/>
      <c r="CJ71" s="24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P71" s="1"/>
      <c r="EQ71" s="1"/>
      <c r="ER71" s="1"/>
      <c r="ES71" s="1"/>
      <c r="EU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U71" s="1"/>
      <c r="GV71" s="1"/>
      <c r="GW71" s="1"/>
      <c r="GX71" s="1"/>
      <c r="GZ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Z71" s="1"/>
      <c r="JA71" s="1"/>
      <c r="JB71" s="1"/>
      <c r="JC71" s="1"/>
      <c r="JE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LE71" s="1"/>
      <c r="LF71" s="1"/>
      <c r="LG71" s="1"/>
      <c r="LH71" s="1"/>
      <c r="LJ71" s="1"/>
      <c r="LZ71" s="1"/>
      <c r="MA71" s="1"/>
      <c r="MC71" s="1"/>
    </row>
    <row r="72" spans="2:341" x14ac:dyDescent="0.2">
      <c r="B72" s="40"/>
      <c r="C72" s="48"/>
      <c r="D72" s="48"/>
      <c r="E72" s="8"/>
      <c r="F72" s="8"/>
      <c r="G72" s="8"/>
      <c r="H72" s="8"/>
      <c r="I72" s="8"/>
      <c r="J72" s="24"/>
      <c r="K72" s="8"/>
      <c r="L72" s="24"/>
      <c r="M72" s="8"/>
      <c r="N72" s="24"/>
      <c r="O72" s="8"/>
      <c r="P72" s="24"/>
      <c r="Q72" t="s">
        <v>57</v>
      </c>
      <c r="R72" s="24"/>
      <c r="S72" s="24">
        <f t="shared" ref="S72:T72" si="139">+S11-S43</f>
        <v>0</v>
      </c>
      <c r="T72" s="15">
        <f t="shared" si="139"/>
        <v>1.1498059135639505E-5</v>
      </c>
      <c r="U72" s="24">
        <f>SUM(BY72:CJ72)</f>
        <v>2</v>
      </c>
      <c r="V72" s="15">
        <f t="shared" ref="V72" si="140">+V11-V43</f>
        <v>4.3301130744614891E-4</v>
      </c>
      <c r="W72" s="24"/>
      <c r="X72" s="15"/>
      <c r="Y72" s="24"/>
      <c r="Z72" s="15"/>
      <c r="AA72" s="24"/>
      <c r="AB72" s="15"/>
      <c r="AC72" s="24"/>
      <c r="AD72" s="15"/>
      <c r="AE72" s="24"/>
      <c r="AF72" s="15"/>
      <c r="AG72" s="24"/>
      <c r="AH72" s="15"/>
      <c r="AI72" s="24"/>
      <c r="AJ72" s="15"/>
      <c r="AK72" s="24"/>
      <c r="AL72" s="15"/>
      <c r="AM72" s="24"/>
      <c r="AN72" s="15"/>
      <c r="AO72" s="24"/>
      <c r="AP72" s="15"/>
      <c r="AQ72" s="24"/>
      <c r="AR72" s="15"/>
      <c r="AS72" s="24"/>
      <c r="AT72" s="15"/>
      <c r="AU72" s="24"/>
      <c r="AV72" s="15"/>
      <c r="AW72" s="24"/>
      <c r="AX72" s="15"/>
      <c r="AY72" s="2"/>
      <c r="AZ72" s="22"/>
      <c r="BA72" s="22"/>
      <c r="BB72" s="22"/>
      <c r="BC72" s="22"/>
      <c r="BD72" s="22"/>
      <c r="BE72" s="22"/>
      <c r="BF72" s="22"/>
      <c r="BG72" s="22"/>
      <c r="BH72" s="3"/>
      <c r="BI72" s="3"/>
      <c r="BJ72" t="s">
        <v>57</v>
      </c>
      <c r="BK72" s="2"/>
      <c r="BL72" s="2"/>
      <c r="BM72" s="25">
        <f t="shared" ref="BM72:BX72" si="141">+BM11-BM43</f>
        <v>0</v>
      </c>
      <c r="BN72" s="24">
        <f t="shared" si="141"/>
        <v>0</v>
      </c>
      <c r="BO72" s="24">
        <f t="shared" si="141"/>
        <v>0</v>
      </c>
      <c r="BP72" s="24">
        <f t="shared" si="141"/>
        <v>0</v>
      </c>
      <c r="BQ72" s="24">
        <f t="shared" si="141"/>
        <v>0</v>
      </c>
      <c r="BR72" s="24">
        <f t="shared" si="141"/>
        <v>0</v>
      </c>
      <c r="BS72" s="24">
        <f t="shared" si="141"/>
        <v>0</v>
      </c>
      <c r="BT72" s="24">
        <f t="shared" si="141"/>
        <v>0</v>
      </c>
      <c r="BU72" s="24">
        <f t="shared" si="141"/>
        <v>0</v>
      </c>
      <c r="BV72" s="24">
        <f t="shared" si="141"/>
        <v>0</v>
      </c>
      <c r="BW72" s="24">
        <f t="shared" si="141"/>
        <v>0</v>
      </c>
      <c r="BX72" s="24">
        <f t="shared" si="141"/>
        <v>0</v>
      </c>
      <c r="BY72" s="24">
        <f t="shared" ref="BY72:CD72" si="142">+BY11-BY43</f>
        <v>2</v>
      </c>
      <c r="BZ72" s="24">
        <f t="shared" si="142"/>
        <v>0</v>
      </c>
      <c r="CA72" s="24">
        <f t="shared" si="142"/>
        <v>0</v>
      </c>
      <c r="CB72" s="24">
        <f t="shared" si="142"/>
        <v>0</v>
      </c>
      <c r="CC72" s="24">
        <f t="shared" si="142"/>
        <v>0</v>
      </c>
      <c r="CD72" s="24">
        <f t="shared" si="142"/>
        <v>0</v>
      </c>
      <c r="CE72" s="24">
        <f t="shared" ref="CE72:CF72" si="143">+CE11-CE43</f>
        <v>0</v>
      </c>
      <c r="CF72" s="24">
        <f t="shared" si="143"/>
        <v>0</v>
      </c>
      <c r="CG72" s="24">
        <f t="shared" ref="CG72:CH72" si="144">+CG11-CG43</f>
        <v>0</v>
      </c>
      <c r="CH72" s="24"/>
      <c r="CI72" s="24"/>
      <c r="CJ72" s="24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P72" s="1"/>
      <c r="EQ72" s="1"/>
      <c r="ER72" s="1"/>
      <c r="ES72" s="1"/>
      <c r="EU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U72" s="1"/>
      <c r="GV72" s="1"/>
      <c r="GW72" s="1"/>
      <c r="GX72" s="1"/>
      <c r="GZ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Z72" s="1"/>
      <c r="JA72" s="1"/>
      <c r="JB72" s="1"/>
      <c r="JC72" s="1"/>
      <c r="JE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LE72" s="1"/>
      <c r="LF72" s="1"/>
      <c r="LG72" s="1"/>
      <c r="LH72" s="1"/>
      <c r="LJ72" s="1"/>
      <c r="LZ72" s="1"/>
      <c r="MA72" s="1"/>
      <c r="MC72" s="1"/>
    </row>
    <row r="73" spans="2:341" x14ac:dyDescent="0.2">
      <c r="B73" s="40"/>
      <c r="C73" s="48"/>
      <c r="D73" s="48"/>
      <c r="E73" s="8"/>
      <c r="F73" s="8"/>
      <c r="G73" s="8"/>
      <c r="H73" s="8"/>
      <c r="I73" s="8"/>
      <c r="J73" s="24"/>
      <c r="K73" s="8"/>
      <c r="L73" s="24"/>
      <c r="M73" s="8"/>
      <c r="N73" s="24"/>
      <c r="O73" s="8"/>
      <c r="P73" s="24"/>
      <c r="Q73" t="s">
        <v>58</v>
      </c>
      <c r="R73" s="24"/>
      <c r="S73" s="31">
        <f t="shared" ref="S73:T73" si="145">+S12-S44</f>
        <v>-52.799999999999955</v>
      </c>
      <c r="T73" s="17">
        <f t="shared" si="145"/>
        <v>-1.2168449285508056E-3</v>
      </c>
      <c r="U73" s="31">
        <f>SUM(BY73:CJ73)</f>
        <v>78</v>
      </c>
      <c r="V73" s="17">
        <f t="shared" ref="V73" si="146">+V12-V44</f>
        <v>2.7257440515895005E-3</v>
      </c>
      <c r="W73" s="31"/>
      <c r="X73" s="17"/>
      <c r="Y73" s="31"/>
      <c r="Z73" s="17"/>
      <c r="AA73" s="31"/>
      <c r="AB73" s="17"/>
      <c r="AC73" s="31"/>
      <c r="AD73" s="17"/>
      <c r="AE73" s="31"/>
      <c r="AF73" s="17"/>
      <c r="AG73" s="31"/>
      <c r="AH73" s="17"/>
      <c r="AI73" s="31"/>
      <c r="AJ73" s="17"/>
      <c r="AK73" s="31"/>
      <c r="AL73" s="17"/>
      <c r="AM73" s="31"/>
      <c r="AN73" s="17"/>
      <c r="AO73" s="31"/>
      <c r="AP73" s="17"/>
      <c r="AQ73" s="31"/>
      <c r="AR73" s="17"/>
      <c r="AS73" s="31"/>
      <c r="AT73" s="17"/>
      <c r="AU73" s="31"/>
      <c r="AV73" s="17"/>
      <c r="AW73" s="31"/>
      <c r="AX73" s="17"/>
      <c r="AY73" s="2"/>
      <c r="AZ73" s="22"/>
      <c r="BA73" s="22"/>
      <c r="BB73" s="22"/>
      <c r="BC73" s="22"/>
      <c r="BD73" s="22"/>
      <c r="BE73" s="22"/>
      <c r="BF73" s="22"/>
      <c r="BG73" s="22"/>
      <c r="BH73" s="3"/>
      <c r="BI73" s="3"/>
      <c r="BJ73" t="s">
        <v>58</v>
      </c>
      <c r="BK73" s="2"/>
      <c r="BL73" s="2"/>
      <c r="BM73" s="28">
        <f t="shared" ref="BM73:BX73" si="147">+BM12-BM44</f>
        <v>57.2</v>
      </c>
      <c r="BN73" s="31">
        <f t="shared" si="147"/>
        <v>-11</v>
      </c>
      <c r="BO73" s="31">
        <f t="shared" si="147"/>
        <v>-11</v>
      </c>
      <c r="BP73" s="31">
        <f t="shared" si="147"/>
        <v>-49</v>
      </c>
      <c r="BQ73" s="31">
        <f t="shared" si="147"/>
        <v>4</v>
      </c>
      <c r="BR73" s="31">
        <f t="shared" si="147"/>
        <v>-21</v>
      </c>
      <c r="BS73" s="31">
        <f t="shared" si="147"/>
        <v>-15</v>
      </c>
      <c r="BT73" s="31">
        <f t="shared" si="147"/>
        <v>-28</v>
      </c>
      <c r="BU73" s="31">
        <f t="shared" si="147"/>
        <v>-10</v>
      </c>
      <c r="BV73" s="31">
        <f t="shared" si="147"/>
        <v>6</v>
      </c>
      <c r="BW73" s="31">
        <f t="shared" si="147"/>
        <v>17</v>
      </c>
      <c r="BX73" s="31">
        <f t="shared" si="147"/>
        <v>8</v>
      </c>
      <c r="BY73" s="31">
        <f t="shared" ref="BY73:CD73" si="148">+BY12-BY44</f>
        <v>-50</v>
      </c>
      <c r="BZ73" s="31">
        <f t="shared" si="148"/>
        <v>101</v>
      </c>
      <c r="CA73" s="31">
        <f t="shared" si="148"/>
        <v>82</v>
      </c>
      <c r="CB73" s="31">
        <f t="shared" si="148"/>
        <v>59</v>
      </c>
      <c r="CC73" s="31">
        <f t="shared" si="148"/>
        <v>-99</v>
      </c>
      <c r="CD73" s="31">
        <f t="shared" si="148"/>
        <v>-50</v>
      </c>
      <c r="CE73" s="31">
        <f t="shared" ref="CE73:CF73" si="149">+CE12-CE44</f>
        <v>116</v>
      </c>
      <c r="CF73" s="31">
        <f t="shared" si="149"/>
        <v>-21</v>
      </c>
      <c r="CG73" s="31">
        <f t="shared" ref="CG73:CH73" si="150">+CG12-CG44</f>
        <v>-60</v>
      </c>
      <c r="CH73" s="31"/>
      <c r="CI73" s="31"/>
      <c r="CJ73" s="3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P73" s="1"/>
      <c r="EQ73" s="1"/>
      <c r="ER73" s="1"/>
      <c r="ES73" s="1"/>
      <c r="EU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U73" s="1"/>
      <c r="GV73" s="1"/>
      <c r="GW73" s="1"/>
      <c r="GX73" s="1"/>
      <c r="GZ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Z73" s="1"/>
      <c r="JA73" s="1"/>
      <c r="JB73" s="1"/>
      <c r="JC73" s="1"/>
      <c r="JE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LE73" s="1"/>
      <c r="LF73" s="1"/>
      <c r="LG73" s="1"/>
      <c r="LH73" s="1"/>
      <c r="LJ73" s="1"/>
      <c r="LZ73" s="1"/>
      <c r="MA73" s="1"/>
      <c r="MC73" s="1"/>
    </row>
    <row r="74" spans="2:341" x14ac:dyDescent="0.2">
      <c r="B74" s="40"/>
      <c r="C74" s="48"/>
      <c r="D74" s="48"/>
      <c r="E74" s="8"/>
      <c r="F74" s="8"/>
      <c r="G74" s="8"/>
      <c r="H74" s="8"/>
      <c r="I74" s="8"/>
      <c r="J74" s="24"/>
      <c r="K74" s="8"/>
      <c r="L74" s="24"/>
      <c r="M74" s="8"/>
      <c r="N74" s="24"/>
      <c r="O74" s="8"/>
      <c r="P74" s="24"/>
      <c r="R74" s="24"/>
      <c r="S74" s="32">
        <f t="shared" ref="S74:T74" si="151">+S13-S45</f>
        <v>-895.79999999999927</v>
      </c>
      <c r="T74" s="16">
        <f t="shared" si="151"/>
        <v>-2.0269771217268084E-2</v>
      </c>
      <c r="U74" s="32">
        <f>SUM(BY74:CJ74)</f>
        <v>-102.55499999999984</v>
      </c>
      <c r="V74" s="16">
        <f t="shared" ref="V74" si="152">+V13-V45</f>
        <v>-2.5614459208809393E-2</v>
      </c>
      <c r="W74" s="122"/>
      <c r="X74" s="16"/>
      <c r="Y74" s="122"/>
      <c r="Z74" s="16"/>
      <c r="AA74" s="122"/>
      <c r="AB74" s="16"/>
      <c r="AC74" s="122"/>
      <c r="AD74" s="16"/>
      <c r="AE74" s="122"/>
      <c r="AF74" s="16"/>
      <c r="AG74" s="122"/>
      <c r="AH74" s="16"/>
      <c r="AI74" s="122"/>
      <c r="AJ74" s="16"/>
      <c r="AK74" s="122"/>
      <c r="AL74" s="16"/>
      <c r="AM74" s="122"/>
      <c r="AN74" s="16"/>
      <c r="AO74" s="122"/>
      <c r="AP74" s="16"/>
      <c r="AQ74" s="122"/>
      <c r="AR74" s="16"/>
      <c r="AS74" s="122"/>
      <c r="AT74" s="16"/>
      <c r="AU74" s="122"/>
      <c r="AV74" s="16"/>
      <c r="AW74" s="122"/>
      <c r="AX74" s="16"/>
      <c r="AY74" s="2"/>
      <c r="AZ74" s="22"/>
      <c r="BA74" s="22"/>
      <c r="BB74" s="22"/>
      <c r="BC74" s="22"/>
      <c r="BD74" s="22"/>
      <c r="BE74" s="22"/>
      <c r="BF74" s="22"/>
      <c r="BG74" s="22"/>
      <c r="BH74" s="3"/>
      <c r="BI74" s="3"/>
      <c r="BK74" s="2"/>
      <c r="BL74" s="2"/>
      <c r="BM74" s="105">
        <f t="shared" ref="BM74:BX74" si="153">+BM13-BM45</f>
        <v>41.200000000000045</v>
      </c>
      <c r="BN74" s="32">
        <f t="shared" si="153"/>
        <v>7</v>
      </c>
      <c r="BO74" s="32">
        <f t="shared" si="153"/>
        <v>281</v>
      </c>
      <c r="BP74" s="32">
        <f t="shared" si="153"/>
        <v>-389</v>
      </c>
      <c r="BQ74" s="32">
        <f t="shared" si="153"/>
        <v>-216</v>
      </c>
      <c r="BR74" s="32">
        <f t="shared" si="153"/>
        <v>-67</v>
      </c>
      <c r="BS74" s="32">
        <f t="shared" si="153"/>
        <v>-362</v>
      </c>
      <c r="BT74" s="32">
        <f t="shared" si="153"/>
        <v>223</v>
      </c>
      <c r="BU74" s="32">
        <f t="shared" si="153"/>
        <v>-275</v>
      </c>
      <c r="BV74" s="32">
        <f t="shared" si="153"/>
        <v>238</v>
      </c>
      <c r="BW74" s="32">
        <f t="shared" si="153"/>
        <v>-218</v>
      </c>
      <c r="BX74" s="32">
        <f t="shared" si="153"/>
        <v>-159</v>
      </c>
      <c r="BY74" s="32">
        <f t="shared" ref="BY74:CD74" si="154">+BY13-BY45</f>
        <v>315</v>
      </c>
      <c r="BZ74" s="32">
        <f t="shared" si="154"/>
        <v>-227</v>
      </c>
      <c r="CA74" s="32">
        <f t="shared" si="154"/>
        <v>-157</v>
      </c>
      <c r="CB74" s="32">
        <f t="shared" si="154"/>
        <v>505</v>
      </c>
      <c r="CC74" s="32">
        <f t="shared" si="154"/>
        <v>-399</v>
      </c>
      <c r="CD74" s="32">
        <f t="shared" si="154"/>
        <v>-285</v>
      </c>
      <c r="CE74" s="32">
        <f t="shared" ref="CE74:CF74" si="155">+CE13-CE45</f>
        <v>770.81500000000005</v>
      </c>
      <c r="CF74" s="32">
        <f t="shared" si="155"/>
        <v>-335.18499999999995</v>
      </c>
      <c r="CG74" s="32">
        <f t="shared" ref="CG74:CH74" si="156">+CG13-CG45</f>
        <v>-290.18499999999995</v>
      </c>
      <c r="CH74" s="32"/>
      <c r="CI74" s="32"/>
      <c r="CJ74" s="32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P74" s="1"/>
      <c r="EQ74" s="1"/>
      <c r="ER74" s="1"/>
      <c r="ES74" s="1"/>
      <c r="EU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U74" s="1"/>
      <c r="GV74" s="1"/>
      <c r="GW74" s="1"/>
      <c r="GX74" s="1"/>
      <c r="GZ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Z74" s="1"/>
      <c r="JA74" s="1"/>
      <c r="JB74" s="1"/>
      <c r="JC74" s="1"/>
      <c r="JE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LE74" s="1"/>
      <c r="LF74" s="1"/>
      <c r="LG74" s="1"/>
      <c r="LH74" s="1"/>
      <c r="LJ74" s="1"/>
      <c r="LZ74" s="1"/>
      <c r="MA74" s="1"/>
      <c r="MC74" s="1"/>
    </row>
    <row r="75" spans="2:341" x14ac:dyDescent="0.2">
      <c r="B75" s="40"/>
      <c r="C75" s="48"/>
      <c r="D75" s="48"/>
      <c r="E75" s="8"/>
      <c r="F75" s="8"/>
      <c r="G75" s="8"/>
      <c r="H75" s="8"/>
      <c r="I75" s="8"/>
      <c r="J75" s="24"/>
      <c r="K75" s="8"/>
      <c r="L75" s="24"/>
      <c r="M75" s="8"/>
      <c r="N75" s="24"/>
      <c r="O75" s="8"/>
      <c r="P75" s="24"/>
      <c r="Q75" s="9" t="s">
        <v>59</v>
      </c>
      <c r="R75" s="24"/>
      <c r="S75" s="24"/>
      <c r="T75" s="13"/>
      <c r="U75" s="24"/>
      <c r="V75" s="13"/>
      <c r="W75" s="24"/>
      <c r="X75" s="13"/>
      <c r="Y75" s="24"/>
      <c r="Z75" s="13"/>
      <c r="AA75" s="24"/>
      <c r="AB75" s="13"/>
      <c r="AC75" s="24"/>
      <c r="AD75" s="13"/>
      <c r="AE75" s="24"/>
      <c r="AF75" s="13"/>
      <c r="AG75" s="24"/>
      <c r="AH75" s="13"/>
      <c r="AI75" s="24"/>
      <c r="AJ75" s="13"/>
      <c r="AK75" s="24"/>
      <c r="AL75" s="13"/>
      <c r="AM75" s="24"/>
      <c r="AN75" s="13"/>
      <c r="AO75" s="24"/>
      <c r="AP75" s="13"/>
      <c r="AQ75" s="24"/>
      <c r="AR75" s="13"/>
      <c r="AS75" s="24"/>
      <c r="AT75" s="13"/>
      <c r="AU75" s="24"/>
      <c r="AV75" s="13"/>
      <c r="AW75" s="24"/>
      <c r="AX75" s="13"/>
      <c r="AY75" s="2"/>
      <c r="AZ75" s="22"/>
      <c r="BA75" s="22"/>
      <c r="BB75" s="22"/>
      <c r="BC75" s="22"/>
      <c r="BD75" s="22"/>
      <c r="BE75" s="22"/>
      <c r="BF75" s="22"/>
      <c r="BG75" s="22"/>
      <c r="BH75" s="3"/>
      <c r="BI75" s="3"/>
      <c r="BJ75" s="9" t="s">
        <v>59</v>
      </c>
      <c r="BK75" s="2"/>
      <c r="BL75" s="2"/>
      <c r="BM75" s="25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P75" s="1"/>
      <c r="EQ75" s="1"/>
      <c r="ER75" s="1"/>
      <c r="ES75" s="1"/>
      <c r="EU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U75" s="1"/>
      <c r="GV75" s="1"/>
      <c r="GW75" s="1"/>
      <c r="GX75" s="1"/>
      <c r="GZ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Z75" s="1"/>
      <c r="JA75" s="1"/>
      <c r="JB75" s="1"/>
      <c r="JC75" s="1"/>
      <c r="JE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LE75" s="1"/>
      <c r="LF75" s="1"/>
      <c r="LG75" s="1"/>
      <c r="LH75" s="1"/>
      <c r="LJ75" s="1"/>
      <c r="LZ75" s="1"/>
      <c r="MA75" s="1"/>
      <c r="MC75" s="1"/>
    </row>
    <row r="76" spans="2:341" x14ac:dyDescent="0.2">
      <c r="B76" s="40"/>
      <c r="C76" s="48"/>
      <c r="D76" s="48"/>
      <c r="E76" s="8"/>
      <c r="F76" s="8"/>
      <c r="G76" s="8"/>
      <c r="H76" s="8"/>
      <c r="I76" s="8"/>
      <c r="J76" s="24"/>
      <c r="K76" s="8"/>
      <c r="L76" s="24"/>
      <c r="M76" s="8"/>
      <c r="N76" s="24"/>
      <c r="O76" s="8"/>
      <c r="P76" s="24"/>
      <c r="Q76" t="s">
        <v>60</v>
      </c>
      <c r="R76" s="24"/>
      <c r="S76" s="24">
        <f t="shared" ref="S76:T76" si="157">+S15-S47</f>
        <v>150</v>
      </c>
      <c r="T76" s="15">
        <f t="shared" si="157"/>
        <v>3.6403921268652207E-3</v>
      </c>
      <c r="U76" s="24">
        <f>SUM(BY76:CJ76)</f>
        <v>32</v>
      </c>
      <c r="V76" s="15">
        <f t="shared" ref="V76" si="158">+V15-V47</f>
        <v>3.8666325920332046E-3</v>
      </c>
      <c r="W76" s="24"/>
      <c r="X76" s="15"/>
      <c r="Y76" s="24"/>
      <c r="Z76" s="15"/>
      <c r="AA76" s="24"/>
      <c r="AB76" s="15"/>
      <c r="AC76" s="24"/>
      <c r="AD76" s="15"/>
      <c r="AE76" s="24"/>
      <c r="AF76" s="15"/>
      <c r="AG76" s="24"/>
      <c r="AH76" s="15"/>
      <c r="AI76" s="24"/>
      <c r="AJ76" s="15"/>
      <c r="AK76" s="24"/>
      <c r="AL76" s="15"/>
      <c r="AM76" s="24"/>
      <c r="AN76" s="15"/>
      <c r="AO76" s="24"/>
      <c r="AP76" s="15"/>
      <c r="AQ76" s="24"/>
      <c r="AR76" s="15"/>
      <c r="AS76" s="24"/>
      <c r="AT76" s="15"/>
      <c r="AU76" s="24"/>
      <c r="AV76" s="15"/>
      <c r="AW76" s="24"/>
      <c r="AX76" s="15"/>
      <c r="AY76" s="2"/>
      <c r="AZ76" s="22"/>
      <c r="BA76" s="22"/>
      <c r="BB76" s="22"/>
      <c r="BC76" s="22"/>
      <c r="BD76" s="22"/>
      <c r="BE76" s="22"/>
      <c r="BF76" s="22"/>
      <c r="BG76" s="22"/>
      <c r="BH76" s="3"/>
      <c r="BI76" s="3"/>
      <c r="BJ76" t="s">
        <v>60</v>
      </c>
      <c r="BK76" s="2"/>
      <c r="BL76" s="2"/>
      <c r="BM76" s="25">
        <f t="shared" ref="BM76:BX87" si="159">+BM15-BM47</f>
        <v>42</v>
      </c>
      <c r="BN76" s="24">
        <f t="shared" si="159"/>
        <v>33</v>
      </c>
      <c r="BO76" s="24">
        <f t="shared" si="159"/>
        <v>0</v>
      </c>
      <c r="BP76" s="24">
        <f t="shared" si="159"/>
        <v>0</v>
      </c>
      <c r="BQ76" s="24">
        <f t="shared" si="159"/>
        <v>2</v>
      </c>
      <c r="BR76" s="24">
        <f t="shared" si="159"/>
        <v>0</v>
      </c>
      <c r="BS76" s="24">
        <f t="shared" si="159"/>
        <v>2</v>
      </c>
      <c r="BT76" s="24">
        <f t="shared" si="159"/>
        <v>0</v>
      </c>
      <c r="BU76" s="24">
        <f t="shared" si="159"/>
        <v>2</v>
      </c>
      <c r="BV76" s="24">
        <f t="shared" si="159"/>
        <v>0</v>
      </c>
      <c r="BW76" s="24">
        <f t="shared" si="159"/>
        <v>2</v>
      </c>
      <c r="BX76" s="24">
        <f t="shared" si="159"/>
        <v>67</v>
      </c>
      <c r="BY76" s="24">
        <f t="shared" ref="BY76:CD76" si="160">+BY15-BY47</f>
        <v>0</v>
      </c>
      <c r="BZ76" s="24">
        <f t="shared" si="160"/>
        <v>-82</v>
      </c>
      <c r="CA76" s="24">
        <f t="shared" si="160"/>
        <v>79</v>
      </c>
      <c r="CB76" s="24">
        <f t="shared" si="160"/>
        <v>35</v>
      </c>
      <c r="CC76" s="24">
        <f t="shared" si="160"/>
        <v>-35</v>
      </c>
      <c r="CD76" s="24">
        <f t="shared" si="160"/>
        <v>35</v>
      </c>
      <c r="CE76" s="24">
        <f t="shared" ref="CE76:CF76" si="161">+CE15-CE47</f>
        <v>-35</v>
      </c>
      <c r="CF76" s="24">
        <f t="shared" si="161"/>
        <v>35</v>
      </c>
      <c r="CG76" s="24">
        <f t="shared" ref="CG76:CH76" si="162">+CG15-CG47</f>
        <v>0</v>
      </c>
      <c r="CH76" s="24"/>
      <c r="CI76" s="24"/>
      <c r="CJ76" s="24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P76" s="1"/>
      <c r="EQ76" s="1"/>
      <c r="ER76" s="1"/>
      <c r="ES76" s="1"/>
      <c r="EU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U76" s="1"/>
      <c r="GV76" s="1"/>
      <c r="GW76" s="1"/>
      <c r="GX76" s="1"/>
      <c r="GZ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Z76" s="1"/>
      <c r="JA76" s="1"/>
      <c r="JB76" s="1"/>
      <c r="JC76" s="1"/>
      <c r="JE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LE76" s="1"/>
      <c r="LF76" s="1"/>
      <c r="LG76" s="1"/>
      <c r="LH76" s="1"/>
      <c r="LJ76" s="1"/>
      <c r="LZ76" s="1"/>
      <c r="MA76" s="1"/>
      <c r="MC76" s="1"/>
    </row>
    <row r="77" spans="2:341" x14ac:dyDescent="0.2">
      <c r="B77" s="40"/>
      <c r="C77" s="48"/>
      <c r="D77" s="48"/>
      <c r="E77" s="8"/>
      <c r="F77" s="8"/>
      <c r="G77" s="8"/>
      <c r="H77" s="8"/>
      <c r="I77" s="8"/>
      <c r="J77" s="24"/>
      <c r="K77" s="8"/>
      <c r="L77" s="24"/>
      <c r="M77" s="8"/>
      <c r="N77" s="24"/>
      <c r="O77" s="8"/>
      <c r="P77" s="24"/>
      <c r="Q77" t="s">
        <v>61</v>
      </c>
      <c r="R77" s="24"/>
      <c r="S77" s="24">
        <f t="shared" ref="S77:T77" si="163">+S16-S48</f>
        <v>1311</v>
      </c>
      <c r="T77" s="15">
        <f t="shared" si="163"/>
        <v>3.1700245527419207E-2</v>
      </c>
      <c r="U77" s="24">
        <f>SUM(BY77:CJ77)</f>
        <v>134</v>
      </c>
      <c r="V77" s="15">
        <f t="shared" ref="V77" si="164">+V16-V48</f>
        <v>-2.5130581140259123E-4</v>
      </c>
      <c r="W77" s="24"/>
      <c r="X77" s="15"/>
      <c r="Y77" s="24"/>
      <c r="Z77" s="15"/>
      <c r="AA77" s="24"/>
      <c r="AB77" s="15"/>
      <c r="AC77" s="24"/>
      <c r="AD77" s="15"/>
      <c r="AE77" s="24"/>
      <c r="AF77" s="15"/>
      <c r="AG77" s="24"/>
      <c r="AH77" s="15"/>
      <c r="AI77" s="24"/>
      <c r="AJ77" s="15"/>
      <c r="AK77" s="24"/>
      <c r="AL77" s="15"/>
      <c r="AM77" s="24"/>
      <c r="AN77" s="15"/>
      <c r="AO77" s="24"/>
      <c r="AP77" s="15"/>
      <c r="AQ77" s="24"/>
      <c r="AR77" s="15"/>
      <c r="AS77" s="24"/>
      <c r="AT77" s="15"/>
      <c r="AU77" s="24"/>
      <c r="AV77" s="15"/>
      <c r="AW77" s="24"/>
      <c r="AX77" s="15"/>
      <c r="AY77" s="2"/>
      <c r="AZ77" s="22"/>
      <c r="BA77" s="22"/>
      <c r="BB77" s="22"/>
      <c r="BC77" s="22"/>
      <c r="BD77" s="22"/>
      <c r="BE77" s="22"/>
      <c r="BF77" s="22"/>
      <c r="BG77" s="22"/>
      <c r="BH77" s="3"/>
      <c r="BI77" s="3"/>
      <c r="BJ77" t="s">
        <v>61</v>
      </c>
      <c r="BK77" s="2"/>
      <c r="BL77" s="2"/>
      <c r="BM77" s="106">
        <f t="shared" ref="BM77:BX87" si="165">+BM16-BM48</f>
        <v>39</v>
      </c>
      <c r="BN77" s="89">
        <f t="shared" si="165"/>
        <v>114</v>
      </c>
      <c r="BO77" s="89">
        <f t="shared" si="165"/>
        <v>-30</v>
      </c>
      <c r="BP77" s="89">
        <f t="shared" si="165"/>
        <v>-30</v>
      </c>
      <c r="BQ77" s="89">
        <f t="shared" si="165"/>
        <v>-30</v>
      </c>
      <c r="BR77" s="89">
        <f t="shared" si="165"/>
        <v>66</v>
      </c>
      <c r="BS77" s="89">
        <f t="shared" si="165"/>
        <v>-30</v>
      </c>
      <c r="BT77" s="89">
        <f t="shared" si="165"/>
        <v>69</v>
      </c>
      <c r="BU77" s="89">
        <f t="shared" si="165"/>
        <v>64</v>
      </c>
      <c r="BV77" s="89">
        <f t="shared" si="165"/>
        <v>214</v>
      </c>
      <c r="BW77" s="89">
        <f t="shared" si="165"/>
        <v>257</v>
      </c>
      <c r="BX77" s="89">
        <f t="shared" si="165"/>
        <v>608</v>
      </c>
      <c r="BY77" s="89">
        <f t="shared" ref="BY77:CD77" si="166">+BY16-BY48</f>
        <v>-55</v>
      </c>
      <c r="BZ77" s="89">
        <f t="shared" si="166"/>
        <v>-55</v>
      </c>
      <c r="CA77" s="89">
        <f t="shared" si="166"/>
        <v>-55</v>
      </c>
      <c r="CB77" s="89">
        <f t="shared" si="166"/>
        <v>16</v>
      </c>
      <c r="CC77" s="89">
        <f t="shared" si="166"/>
        <v>121</v>
      </c>
      <c r="CD77" s="89">
        <f t="shared" si="166"/>
        <v>86</v>
      </c>
      <c r="CE77" s="89">
        <f t="shared" ref="CE77:CF77" si="167">+CE16-CE48</f>
        <v>31</v>
      </c>
      <c r="CF77" s="89">
        <f t="shared" si="167"/>
        <v>100</v>
      </c>
      <c r="CG77" s="89">
        <f t="shared" ref="CG77:CH77" si="168">+CG16-CG48</f>
        <v>-55</v>
      </c>
      <c r="CH77" s="89"/>
      <c r="CI77" s="89"/>
      <c r="CJ77" s="89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P77" s="1"/>
      <c r="EQ77" s="1"/>
      <c r="ER77" s="1"/>
      <c r="ES77" s="1"/>
      <c r="EU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U77" s="1"/>
      <c r="GV77" s="1"/>
      <c r="GW77" s="1"/>
      <c r="GX77" s="1"/>
      <c r="GZ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Z77" s="1"/>
      <c r="JA77" s="1"/>
      <c r="JB77" s="1"/>
      <c r="JC77" s="1"/>
      <c r="JE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LE77" s="1"/>
      <c r="LF77" s="1"/>
      <c r="LG77" s="1"/>
      <c r="LH77" s="1"/>
      <c r="LJ77" s="1"/>
      <c r="LZ77" s="1"/>
      <c r="MA77" s="1"/>
      <c r="MC77" s="1"/>
    </row>
    <row r="78" spans="2:341" x14ac:dyDescent="0.2">
      <c r="B78" s="40"/>
      <c r="C78" s="48"/>
      <c r="D78" s="48"/>
      <c r="E78" s="8"/>
      <c r="F78" s="8"/>
      <c r="G78" s="8"/>
      <c r="H78" s="8"/>
      <c r="I78" s="8"/>
      <c r="J78" s="24"/>
      <c r="K78" s="8"/>
      <c r="L78" s="24"/>
      <c r="M78" s="8"/>
      <c r="N78" s="24"/>
      <c r="O78" s="8"/>
      <c r="P78" s="24"/>
      <c r="Q78" t="s">
        <v>62</v>
      </c>
      <c r="R78" s="24"/>
      <c r="S78" s="24">
        <f t="shared" ref="S78:T78" si="169">+S17-S49</f>
        <v>746</v>
      </c>
      <c r="T78" s="15">
        <f t="shared" si="169"/>
        <v>1.8136944663928276E-2</v>
      </c>
      <c r="U78" s="24">
        <f>SUM(BY78:CJ78)</f>
        <v>730</v>
      </c>
      <c r="V78" s="15">
        <f t="shared" ref="V78" si="170">+V17-V49</f>
        <v>1.3978860133724135E-2</v>
      </c>
      <c r="W78" s="24"/>
      <c r="X78" s="15"/>
      <c r="Y78" s="24"/>
      <c r="Z78" s="15"/>
      <c r="AA78" s="24"/>
      <c r="AB78" s="15"/>
      <c r="AC78" s="24"/>
      <c r="AD78" s="15"/>
      <c r="AE78" s="24"/>
      <c r="AF78" s="15"/>
      <c r="AG78" s="24"/>
      <c r="AH78" s="15"/>
      <c r="AI78" s="24"/>
      <c r="AJ78" s="15"/>
      <c r="AK78" s="24"/>
      <c r="AL78" s="15"/>
      <c r="AM78" s="24"/>
      <c r="AN78" s="15"/>
      <c r="AO78" s="24"/>
      <c r="AP78" s="15"/>
      <c r="AQ78" s="24"/>
      <c r="AR78" s="15"/>
      <c r="AS78" s="24"/>
      <c r="AT78" s="15"/>
      <c r="AU78" s="24"/>
      <c r="AV78" s="15"/>
      <c r="AW78" s="24"/>
      <c r="AX78" s="15"/>
      <c r="AY78" s="2"/>
      <c r="AZ78" s="22"/>
      <c r="BA78" s="22"/>
      <c r="BB78" s="22"/>
      <c r="BC78" s="22"/>
      <c r="BD78" s="22"/>
      <c r="BE78" s="22"/>
      <c r="BF78" s="22"/>
      <c r="BG78" s="22"/>
      <c r="BH78" s="3"/>
      <c r="BI78" s="3"/>
      <c r="BJ78" t="s">
        <v>62</v>
      </c>
      <c r="BK78" s="2"/>
      <c r="BL78" s="2"/>
      <c r="BM78" s="106">
        <f t="shared" ref="BM78:BX87" si="171">+BM17-BM49</f>
        <v>-220</v>
      </c>
      <c r="BN78" s="89">
        <f t="shared" si="171"/>
        <v>145</v>
      </c>
      <c r="BO78" s="89">
        <f t="shared" si="171"/>
        <v>93</v>
      </c>
      <c r="BP78" s="89">
        <f t="shared" si="171"/>
        <v>-20</v>
      </c>
      <c r="BQ78" s="89">
        <f t="shared" si="171"/>
        <v>24</v>
      </c>
      <c r="BR78" s="89">
        <f t="shared" si="171"/>
        <v>142</v>
      </c>
      <c r="BS78" s="89">
        <f t="shared" si="171"/>
        <v>-200</v>
      </c>
      <c r="BT78" s="89">
        <f t="shared" si="171"/>
        <v>0</v>
      </c>
      <c r="BU78" s="89">
        <f t="shared" si="171"/>
        <v>-60</v>
      </c>
      <c r="BV78" s="89">
        <f t="shared" si="171"/>
        <v>0</v>
      </c>
      <c r="BW78" s="89">
        <f t="shared" si="171"/>
        <v>177</v>
      </c>
      <c r="BX78" s="89">
        <f t="shared" si="171"/>
        <v>665</v>
      </c>
      <c r="BY78" s="89">
        <f t="shared" ref="BY78:CD78" si="172">+BY17-BY49</f>
        <v>0</v>
      </c>
      <c r="BZ78" s="89">
        <f t="shared" si="172"/>
        <v>0</v>
      </c>
      <c r="CA78" s="89">
        <f t="shared" si="172"/>
        <v>610</v>
      </c>
      <c r="CB78" s="89">
        <f t="shared" si="172"/>
        <v>263</v>
      </c>
      <c r="CC78" s="89">
        <f t="shared" si="172"/>
        <v>33</v>
      </c>
      <c r="CD78" s="89">
        <f t="shared" si="172"/>
        <v>150</v>
      </c>
      <c r="CE78" s="89">
        <f t="shared" ref="CE78:CF78" si="173">+CE17-CE49</f>
        <v>-137</v>
      </c>
      <c r="CF78" s="89">
        <f t="shared" si="173"/>
        <v>0</v>
      </c>
      <c r="CG78" s="89">
        <f t="shared" ref="CG78:CH78" si="174">+CG17-CG49</f>
        <v>-189</v>
      </c>
      <c r="CH78" s="89"/>
      <c r="CI78" s="89"/>
      <c r="CJ78" s="89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P78" s="1"/>
      <c r="EQ78" s="1"/>
      <c r="ER78" s="1"/>
      <c r="ES78" s="1"/>
      <c r="EU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U78" s="1"/>
      <c r="GV78" s="1"/>
      <c r="GW78" s="1"/>
      <c r="GX78" s="1"/>
      <c r="GZ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Z78" s="1"/>
      <c r="JA78" s="1"/>
      <c r="JB78" s="1"/>
      <c r="JC78" s="1"/>
      <c r="JE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LE78" s="1"/>
      <c r="LF78" s="1"/>
      <c r="LG78" s="1"/>
      <c r="LH78" s="1"/>
      <c r="LJ78" s="1"/>
      <c r="LZ78" s="1"/>
      <c r="MA78" s="1"/>
      <c r="MC78" s="1"/>
    </row>
    <row r="79" spans="2:341" x14ac:dyDescent="0.2">
      <c r="B79" s="40"/>
      <c r="C79" s="48"/>
      <c r="D79" s="48"/>
      <c r="E79" s="8"/>
      <c r="F79" s="8"/>
      <c r="G79" s="8"/>
      <c r="H79" s="8"/>
      <c r="I79" s="8"/>
      <c r="J79" s="24"/>
      <c r="K79" s="8"/>
      <c r="L79" s="24"/>
      <c r="M79" s="8"/>
      <c r="N79" s="24"/>
      <c r="O79" s="8"/>
      <c r="P79" s="24"/>
      <c r="Q79" t="s">
        <v>64</v>
      </c>
      <c r="R79" s="24"/>
      <c r="S79" s="24">
        <f t="shared" ref="S79:T79" si="175">+S18-S50</f>
        <v>146</v>
      </c>
      <c r="T79" s="15">
        <f t="shared" si="175"/>
        <v>3.5878397014846436E-3</v>
      </c>
      <c r="U79" s="24">
        <f>SUM(BY79:CJ79)</f>
        <v>-381</v>
      </c>
      <c r="V79" s="15">
        <f t="shared" ref="V79" si="176">+V18-V50</f>
        <v>-7.3764648856639876E-3</v>
      </c>
      <c r="W79" s="24"/>
      <c r="X79" s="15"/>
      <c r="Y79" s="24"/>
      <c r="Z79" s="15"/>
      <c r="AA79" s="24"/>
      <c r="AB79" s="15"/>
      <c r="AC79" s="24"/>
      <c r="AD79" s="15"/>
      <c r="AE79" s="24"/>
      <c r="AF79" s="15"/>
      <c r="AG79" s="24"/>
      <c r="AH79" s="15"/>
      <c r="AI79" s="24"/>
      <c r="AJ79" s="15"/>
      <c r="AK79" s="24"/>
      <c r="AL79" s="15"/>
      <c r="AM79" s="24"/>
      <c r="AN79" s="15"/>
      <c r="AO79" s="24"/>
      <c r="AP79" s="15"/>
      <c r="AQ79" s="24"/>
      <c r="AR79" s="15"/>
      <c r="AS79" s="24"/>
      <c r="AT79" s="15"/>
      <c r="AU79" s="24"/>
      <c r="AV79" s="15"/>
      <c r="AW79" s="24"/>
      <c r="AX79" s="15"/>
      <c r="AY79" s="2"/>
      <c r="AZ79" s="22"/>
      <c r="BA79" s="22"/>
      <c r="BB79" s="22"/>
      <c r="BC79" s="22"/>
      <c r="BD79" s="22"/>
      <c r="BE79" s="22"/>
      <c r="BF79" s="22"/>
      <c r="BG79" s="22"/>
      <c r="BH79" s="3"/>
      <c r="BI79" s="3"/>
      <c r="BJ79" t="s">
        <v>64</v>
      </c>
      <c r="BK79" s="2"/>
      <c r="BL79" s="2"/>
      <c r="BM79" s="106">
        <f t="shared" ref="BM79:BX87" si="177">+BM18-BM50</f>
        <v>-88</v>
      </c>
      <c r="BN79" s="89">
        <f t="shared" si="177"/>
        <v>-50</v>
      </c>
      <c r="BO79" s="89">
        <f t="shared" si="177"/>
        <v>-50</v>
      </c>
      <c r="BP79" s="89">
        <f t="shared" si="177"/>
        <v>519</v>
      </c>
      <c r="BQ79" s="89">
        <f t="shared" si="177"/>
        <v>-25</v>
      </c>
      <c r="BR79" s="89">
        <f t="shared" si="177"/>
        <v>-32</v>
      </c>
      <c r="BS79" s="89">
        <f t="shared" si="177"/>
        <v>-50</v>
      </c>
      <c r="BT79" s="89">
        <f t="shared" si="177"/>
        <v>-36</v>
      </c>
      <c r="BU79" s="89">
        <f t="shared" si="177"/>
        <v>-50</v>
      </c>
      <c r="BV79" s="89">
        <f t="shared" si="177"/>
        <v>-23</v>
      </c>
      <c r="BW79" s="89">
        <f t="shared" si="177"/>
        <v>29</v>
      </c>
      <c r="BX79" s="89">
        <f t="shared" si="177"/>
        <v>2</v>
      </c>
      <c r="BY79" s="89">
        <f t="shared" ref="BY79:CJ79" si="178">+BY18-BY50</f>
        <v>-50</v>
      </c>
      <c r="BZ79" s="89">
        <f t="shared" si="178"/>
        <v>-37</v>
      </c>
      <c r="CA79" s="89">
        <f t="shared" si="178"/>
        <v>20</v>
      </c>
      <c r="CB79" s="89">
        <f t="shared" si="178"/>
        <v>-50</v>
      </c>
      <c r="CC79" s="89">
        <f t="shared" si="178"/>
        <v>-91</v>
      </c>
      <c r="CD79" s="89">
        <f t="shared" si="178"/>
        <v>-50</v>
      </c>
      <c r="CE79" s="89">
        <f t="shared" ref="CE79:CF79" si="179">+CE18-CE50</f>
        <v>-30</v>
      </c>
      <c r="CF79" s="89">
        <f t="shared" si="179"/>
        <v>-50</v>
      </c>
      <c r="CG79" s="89">
        <f t="shared" ref="CG79:CH79" si="180">+CG18-CG50</f>
        <v>-43</v>
      </c>
      <c r="CH79" s="89"/>
      <c r="CI79" s="89"/>
      <c r="CJ79" s="89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P79" s="1"/>
      <c r="EQ79" s="1"/>
      <c r="ER79" s="1"/>
      <c r="ES79" s="1"/>
      <c r="EU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U79" s="1"/>
      <c r="GV79" s="1"/>
      <c r="GW79" s="1"/>
      <c r="GX79" s="1"/>
      <c r="GZ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Z79" s="1"/>
      <c r="JA79" s="1"/>
      <c r="JB79" s="1"/>
      <c r="JC79" s="1"/>
      <c r="JE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LE79" s="1"/>
      <c r="LF79" s="1"/>
      <c r="LG79" s="1"/>
      <c r="LH79" s="1"/>
      <c r="LJ79" s="1"/>
      <c r="LZ79" s="1"/>
      <c r="MA79" s="1"/>
      <c r="MC79" s="1"/>
    </row>
    <row r="80" spans="2:341" x14ac:dyDescent="0.2">
      <c r="B80" s="40"/>
      <c r="C80" s="48"/>
      <c r="D80" s="48"/>
      <c r="E80" s="8"/>
      <c r="F80" s="8"/>
      <c r="G80" s="8"/>
      <c r="H80" s="8"/>
      <c r="I80" s="8"/>
      <c r="J80" s="24"/>
      <c r="K80" s="8"/>
      <c r="L80" s="24"/>
      <c r="M80" s="8"/>
      <c r="N80" s="24"/>
      <c r="O80" s="8"/>
      <c r="P80" s="24"/>
      <c r="Q80" t="s">
        <v>65</v>
      </c>
      <c r="R80" s="24"/>
      <c r="S80" s="24">
        <f t="shared" ref="S80:T80" si="181">+S19-S51</f>
        <v>0</v>
      </c>
      <c r="T80" s="15">
        <f t="shared" si="181"/>
        <v>0</v>
      </c>
      <c r="U80" s="24">
        <f>SUM(BY80:CJ80)</f>
        <v>140</v>
      </c>
      <c r="V80" s="15">
        <f t="shared" ref="V80" si="182">+V19-V51</f>
        <v>5.3148437921545352E-3</v>
      </c>
      <c r="W80" s="24"/>
      <c r="X80" s="15"/>
      <c r="Y80" s="24"/>
      <c r="Z80" s="15"/>
      <c r="AA80" s="24"/>
      <c r="AB80" s="15"/>
      <c r="AC80" s="24"/>
      <c r="AD80" s="15"/>
      <c r="AE80" s="24"/>
      <c r="AF80" s="15"/>
      <c r="AG80" s="24"/>
      <c r="AH80" s="15"/>
      <c r="AI80" s="24"/>
      <c r="AJ80" s="15"/>
      <c r="AK80" s="24"/>
      <c r="AL80" s="15"/>
      <c r="AM80" s="24"/>
      <c r="AN80" s="15"/>
      <c r="AO80" s="24"/>
      <c r="AP80" s="15"/>
      <c r="AQ80" s="24"/>
      <c r="AR80" s="15"/>
      <c r="AS80" s="24"/>
      <c r="AT80" s="15"/>
      <c r="AU80" s="24"/>
      <c r="AV80" s="15"/>
      <c r="AW80" s="24"/>
      <c r="AX80" s="15"/>
      <c r="AY80" s="2"/>
      <c r="AZ80" s="22"/>
      <c r="BA80" s="22"/>
      <c r="BB80" s="22"/>
      <c r="BC80" s="22"/>
      <c r="BD80" s="22"/>
      <c r="BE80" s="22"/>
      <c r="BF80" s="22"/>
      <c r="BG80" s="22"/>
      <c r="BH80" s="3"/>
      <c r="BI80" s="3"/>
      <c r="BJ80" t="s">
        <v>65</v>
      </c>
      <c r="BK80" s="2"/>
      <c r="BL80" s="2"/>
      <c r="BM80" s="25">
        <f t="shared" ref="BM80:BX87" si="183">+BM19-BM51</f>
        <v>0</v>
      </c>
      <c r="BN80" s="24">
        <f t="shared" si="183"/>
        <v>0</v>
      </c>
      <c r="BO80" s="24">
        <f t="shared" si="183"/>
        <v>0</v>
      </c>
      <c r="BP80" s="24">
        <f t="shared" si="183"/>
        <v>0</v>
      </c>
      <c r="BQ80" s="24">
        <f t="shared" si="183"/>
        <v>0</v>
      </c>
      <c r="BR80" s="24">
        <f t="shared" si="183"/>
        <v>0</v>
      </c>
      <c r="BS80" s="24">
        <f t="shared" si="183"/>
        <v>0</v>
      </c>
      <c r="BT80" s="24">
        <f t="shared" si="183"/>
        <v>0</v>
      </c>
      <c r="BU80" s="24">
        <f t="shared" si="183"/>
        <v>0</v>
      </c>
      <c r="BV80" s="24">
        <f t="shared" si="183"/>
        <v>0</v>
      </c>
      <c r="BW80" s="24">
        <f t="shared" si="183"/>
        <v>0</v>
      </c>
      <c r="BX80" s="24">
        <f t="shared" si="183"/>
        <v>0</v>
      </c>
      <c r="BY80" s="24">
        <f t="shared" ref="BY80:CJ80" si="184">+BY19-BY51</f>
        <v>0</v>
      </c>
      <c r="BZ80" s="24">
        <f t="shared" si="184"/>
        <v>0</v>
      </c>
      <c r="CA80" s="24">
        <f t="shared" si="184"/>
        <v>0</v>
      </c>
      <c r="CB80" s="24">
        <f t="shared" si="184"/>
        <v>0</v>
      </c>
      <c r="CC80" s="24">
        <f t="shared" si="184"/>
        <v>140</v>
      </c>
      <c r="CD80" s="24">
        <f t="shared" si="184"/>
        <v>0</v>
      </c>
      <c r="CE80" s="24">
        <f t="shared" ref="CE80:CF80" si="185">+CE19-CE51</f>
        <v>0</v>
      </c>
      <c r="CF80" s="24">
        <f t="shared" si="185"/>
        <v>0</v>
      </c>
      <c r="CG80" s="24">
        <f t="shared" ref="CG80:CH80" si="186">+CG19-CG51</f>
        <v>0</v>
      </c>
      <c r="CH80" s="24"/>
      <c r="CI80" s="24"/>
      <c r="CJ80" s="24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P80" s="1"/>
      <c r="EQ80" s="1"/>
      <c r="ER80" s="1"/>
      <c r="ES80" s="1"/>
      <c r="EU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U80" s="1"/>
      <c r="GV80" s="1"/>
      <c r="GW80" s="1"/>
      <c r="GX80" s="1"/>
      <c r="GZ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Z80" s="1"/>
      <c r="JA80" s="1"/>
      <c r="JB80" s="1"/>
      <c r="JC80" s="1"/>
      <c r="JE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LE80" s="1"/>
      <c r="LF80" s="1"/>
      <c r="LG80" s="1"/>
      <c r="LH80" s="1"/>
      <c r="LJ80" s="1"/>
      <c r="LZ80" s="1"/>
      <c r="MA80" s="1"/>
      <c r="MC80" s="1"/>
    </row>
    <row r="81" spans="1:341" x14ac:dyDescent="0.2">
      <c r="B81" s="40"/>
      <c r="C81" s="48"/>
      <c r="D81" s="48"/>
      <c r="E81" s="8"/>
      <c r="F81" s="8"/>
      <c r="G81" s="8"/>
      <c r="H81" s="8"/>
      <c r="I81" s="8"/>
      <c r="J81" s="24"/>
      <c r="K81" s="8"/>
      <c r="L81" s="24"/>
      <c r="M81" s="8"/>
      <c r="N81" s="24"/>
      <c r="O81" s="8"/>
      <c r="P81" s="24"/>
      <c r="Q81" t="s">
        <v>66</v>
      </c>
      <c r="R81" s="24"/>
      <c r="S81" s="31">
        <f t="shared" ref="S81:T81" si="187">+S20-S52</f>
        <v>212</v>
      </c>
      <c r="T81" s="17">
        <f t="shared" si="187"/>
        <v>5.2170741666363284E-3</v>
      </c>
      <c r="U81" s="31">
        <f>SUM(BY81:CJ81)</f>
        <v>0</v>
      </c>
      <c r="V81" s="17">
        <f t="shared" ref="V81" si="188">+V20-V52</f>
        <v>0</v>
      </c>
      <c r="W81" s="31"/>
      <c r="X81" s="17"/>
      <c r="Y81" s="31"/>
      <c r="Z81" s="17"/>
      <c r="AA81" s="31"/>
      <c r="AB81" s="17"/>
      <c r="AC81" s="31"/>
      <c r="AD81" s="17"/>
      <c r="AE81" s="31"/>
      <c r="AF81" s="17"/>
      <c r="AG81" s="31"/>
      <c r="AH81" s="17"/>
      <c r="AI81" s="31"/>
      <c r="AJ81" s="17"/>
      <c r="AK81" s="31"/>
      <c r="AL81" s="17"/>
      <c r="AM81" s="31"/>
      <c r="AN81" s="17"/>
      <c r="AO81" s="31"/>
      <c r="AP81" s="17"/>
      <c r="AQ81" s="31"/>
      <c r="AR81" s="17"/>
      <c r="AS81" s="31"/>
      <c r="AT81" s="17"/>
      <c r="AU81" s="31"/>
      <c r="AV81" s="17"/>
      <c r="AW81" s="31"/>
      <c r="AX81" s="17"/>
      <c r="AY81" s="2"/>
      <c r="AZ81" s="22"/>
      <c r="BA81" s="22"/>
      <c r="BB81" s="22"/>
      <c r="BC81" s="22"/>
      <c r="BD81" s="22"/>
      <c r="BE81" s="22"/>
      <c r="BF81" s="22"/>
      <c r="BG81" s="22"/>
      <c r="BH81" s="3"/>
      <c r="BI81" s="3"/>
      <c r="BJ81" t="s">
        <v>66</v>
      </c>
      <c r="BK81" s="2"/>
      <c r="BL81" s="2"/>
      <c r="BM81" s="28">
        <f t="shared" ref="BM81:BX87" si="189">+BM20-BM52</f>
        <v>0</v>
      </c>
      <c r="BN81" s="31">
        <f t="shared" si="189"/>
        <v>1312</v>
      </c>
      <c r="BO81" s="31">
        <f t="shared" si="189"/>
        <v>0</v>
      </c>
      <c r="BP81" s="31">
        <f t="shared" si="189"/>
        <v>0</v>
      </c>
      <c r="BQ81" s="31">
        <f t="shared" si="189"/>
        <v>-1100</v>
      </c>
      <c r="BR81" s="31">
        <f t="shared" si="189"/>
        <v>0</v>
      </c>
      <c r="BS81" s="31">
        <f t="shared" si="189"/>
        <v>0</v>
      </c>
      <c r="BT81" s="31">
        <f t="shared" si="189"/>
        <v>0</v>
      </c>
      <c r="BU81" s="31">
        <f t="shared" si="189"/>
        <v>0</v>
      </c>
      <c r="BV81" s="31">
        <f t="shared" si="189"/>
        <v>0</v>
      </c>
      <c r="BW81" s="31">
        <f t="shared" si="189"/>
        <v>0</v>
      </c>
      <c r="BX81" s="31">
        <f t="shared" si="189"/>
        <v>0</v>
      </c>
      <c r="BY81" s="31">
        <f t="shared" ref="BY81:CJ81" si="190">+BY20-BY52</f>
        <v>0</v>
      </c>
      <c r="BZ81" s="31">
        <f t="shared" si="190"/>
        <v>0</v>
      </c>
      <c r="CA81" s="31">
        <f t="shared" si="190"/>
        <v>0</v>
      </c>
      <c r="CB81" s="31">
        <f t="shared" si="190"/>
        <v>0</v>
      </c>
      <c r="CC81" s="31">
        <f t="shared" si="190"/>
        <v>0</v>
      </c>
      <c r="CD81" s="31">
        <f t="shared" si="190"/>
        <v>0</v>
      </c>
      <c r="CE81" s="31">
        <f t="shared" ref="CE81:CF81" si="191">+CE20-CE52</f>
        <v>0</v>
      </c>
      <c r="CF81" s="31">
        <f t="shared" si="191"/>
        <v>0</v>
      </c>
      <c r="CG81" s="31">
        <f t="shared" ref="CG81:CH81" si="192">+CG20-CG52</f>
        <v>0</v>
      </c>
      <c r="CH81" s="31"/>
      <c r="CI81" s="31"/>
      <c r="CJ81" s="3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P81" s="1"/>
      <c r="EQ81" s="1"/>
      <c r="ER81" s="1"/>
      <c r="ES81" s="1"/>
      <c r="EU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U81" s="1"/>
      <c r="GV81" s="1"/>
      <c r="GW81" s="1"/>
      <c r="GX81" s="1"/>
      <c r="GZ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Z81" s="1"/>
      <c r="JA81" s="1"/>
      <c r="JB81" s="1"/>
      <c r="JC81" s="1"/>
      <c r="JE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LE81" s="1"/>
      <c r="LF81" s="1"/>
      <c r="LG81" s="1"/>
      <c r="LH81" s="1"/>
      <c r="LJ81" s="1"/>
      <c r="LZ81" s="1"/>
      <c r="MA81" s="1"/>
      <c r="MC81" s="1"/>
    </row>
    <row r="82" spans="1:341" x14ac:dyDescent="0.2">
      <c r="B82" s="40"/>
      <c r="C82" s="48"/>
      <c r="D82" s="48"/>
      <c r="E82" s="8"/>
      <c r="F82" s="8"/>
      <c r="G82" s="8"/>
      <c r="H82" s="8"/>
      <c r="I82" s="8"/>
      <c r="J82" s="24"/>
      <c r="K82" s="8"/>
      <c r="L82" s="24"/>
      <c r="M82" s="8"/>
      <c r="N82" s="24"/>
      <c r="O82" s="8"/>
      <c r="P82" s="24"/>
      <c r="R82" s="24"/>
      <c r="S82" s="32">
        <f t="shared" ref="S82:T82" si="193">+S21-S53</f>
        <v>2565</v>
      </c>
      <c r="T82" s="16">
        <f t="shared" si="193"/>
        <v>6.2282496186333663E-2</v>
      </c>
      <c r="U82" s="32">
        <f>SUM(BY82:CJ82)</f>
        <v>655</v>
      </c>
      <c r="V82" s="16">
        <f t="shared" ref="V82" si="194">+V21-V53</f>
        <v>1.5532565820845293E-2</v>
      </c>
      <c r="W82" s="122"/>
      <c r="X82" s="16"/>
      <c r="Y82" s="122"/>
      <c r="Z82" s="16"/>
      <c r="AA82" s="122"/>
      <c r="AB82" s="16"/>
      <c r="AC82" s="122"/>
      <c r="AD82" s="16"/>
      <c r="AE82" s="122"/>
      <c r="AF82" s="16"/>
      <c r="AG82" s="122"/>
      <c r="AH82" s="16"/>
      <c r="AI82" s="122"/>
      <c r="AJ82" s="16"/>
      <c r="AK82" s="122"/>
      <c r="AL82" s="16"/>
      <c r="AM82" s="122"/>
      <c r="AN82" s="16"/>
      <c r="AO82" s="122"/>
      <c r="AP82" s="16"/>
      <c r="AQ82" s="122"/>
      <c r="AR82" s="16"/>
      <c r="AS82" s="122"/>
      <c r="AT82" s="16"/>
      <c r="AU82" s="122"/>
      <c r="AV82" s="16"/>
      <c r="AW82" s="122"/>
      <c r="AX82" s="16"/>
      <c r="AY82" s="2"/>
      <c r="AZ82" s="22"/>
      <c r="BA82" s="22"/>
      <c r="BB82" s="22"/>
      <c r="BC82" s="22"/>
      <c r="BD82" s="22"/>
      <c r="BE82" s="22"/>
      <c r="BF82" s="22"/>
      <c r="BG82" s="22"/>
      <c r="BH82" s="3"/>
      <c r="BI82" s="3"/>
      <c r="BK82" s="2"/>
      <c r="BL82" s="2"/>
      <c r="BM82" s="105">
        <f t="shared" ref="BM82:BX87" si="195">+BM21-BM53</f>
        <v>-227</v>
      </c>
      <c r="BN82" s="32">
        <f t="shared" si="195"/>
        <v>1554</v>
      </c>
      <c r="BO82" s="32">
        <f t="shared" si="195"/>
        <v>13</v>
      </c>
      <c r="BP82" s="32">
        <f t="shared" si="195"/>
        <v>469</v>
      </c>
      <c r="BQ82" s="32">
        <f t="shared" si="195"/>
        <v>-1129</v>
      </c>
      <c r="BR82" s="32">
        <f t="shared" si="195"/>
        <v>176</v>
      </c>
      <c r="BS82" s="32">
        <f t="shared" si="195"/>
        <v>-278</v>
      </c>
      <c r="BT82" s="32">
        <f t="shared" si="195"/>
        <v>33</v>
      </c>
      <c r="BU82" s="32">
        <f t="shared" si="195"/>
        <v>-44</v>
      </c>
      <c r="BV82" s="32">
        <f t="shared" si="195"/>
        <v>191</v>
      </c>
      <c r="BW82" s="32">
        <f t="shared" si="195"/>
        <v>465</v>
      </c>
      <c r="BX82" s="32">
        <f t="shared" si="195"/>
        <v>1342</v>
      </c>
      <c r="BY82" s="32">
        <f t="shared" ref="BY82:CJ82" si="196">+BY21-BY53</f>
        <v>-105</v>
      </c>
      <c r="BZ82" s="32">
        <f t="shared" si="196"/>
        <v>-174</v>
      </c>
      <c r="CA82" s="32">
        <f t="shared" si="196"/>
        <v>654</v>
      </c>
      <c r="CB82" s="32">
        <f t="shared" si="196"/>
        <v>264</v>
      </c>
      <c r="CC82" s="32">
        <f t="shared" si="196"/>
        <v>168</v>
      </c>
      <c r="CD82" s="32">
        <f t="shared" si="196"/>
        <v>221</v>
      </c>
      <c r="CE82" s="32">
        <f t="shared" ref="CE82:CF82" si="197">+CE21-CE53</f>
        <v>-171</v>
      </c>
      <c r="CF82" s="32">
        <f t="shared" si="197"/>
        <v>85</v>
      </c>
      <c r="CG82" s="32">
        <f t="shared" ref="CG82:CH82" si="198">+CG21-CG53</f>
        <v>-287</v>
      </c>
      <c r="CH82" s="32"/>
      <c r="CI82" s="32"/>
      <c r="CJ82" s="32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P82" s="1"/>
      <c r="EQ82" s="1"/>
      <c r="ER82" s="1"/>
      <c r="ES82" s="1"/>
      <c r="EU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U82" s="1"/>
      <c r="GV82" s="1"/>
      <c r="GW82" s="1"/>
      <c r="GX82" s="1"/>
      <c r="GZ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Z82" s="1"/>
      <c r="JA82" s="1"/>
      <c r="JB82" s="1"/>
      <c r="JC82" s="1"/>
      <c r="JE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LE82" s="1"/>
      <c r="LF82" s="1"/>
      <c r="LG82" s="1"/>
      <c r="LH82" s="1"/>
      <c r="LJ82" s="1"/>
      <c r="LZ82" s="1"/>
      <c r="MA82" s="1"/>
      <c r="MC82" s="1"/>
    </row>
    <row r="83" spans="1:341" x14ac:dyDescent="0.2">
      <c r="B83" s="40"/>
      <c r="C83" s="48"/>
      <c r="D83" s="48"/>
      <c r="E83" s="8"/>
      <c r="F83" s="8"/>
      <c r="G83" s="8"/>
      <c r="H83" s="8"/>
      <c r="I83" s="8"/>
      <c r="J83" s="24"/>
      <c r="K83" s="8"/>
      <c r="L83" s="24"/>
      <c r="M83" s="8"/>
      <c r="N83" s="24"/>
      <c r="O83" s="8"/>
      <c r="P83" s="24"/>
      <c r="R83" s="24"/>
      <c r="S83" s="24"/>
      <c r="T83" s="13"/>
      <c r="U83" s="24"/>
      <c r="V83" s="13"/>
      <c r="W83" s="24"/>
      <c r="X83" s="13"/>
      <c r="Y83" s="24"/>
      <c r="Z83" s="13"/>
      <c r="AA83" s="24"/>
      <c r="AB83" s="13"/>
      <c r="AC83" s="24"/>
      <c r="AD83" s="13"/>
      <c r="AE83" s="24"/>
      <c r="AF83" s="13"/>
      <c r="AG83" s="24"/>
      <c r="AH83" s="13"/>
      <c r="AI83" s="24"/>
      <c r="AJ83" s="13"/>
      <c r="AK83" s="24"/>
      <c r="AL83" s="13"/>
      <c r="AM83" s="24"/>
      <c r="AN83" s="13"/>
      <c r="AO83" s="24"/>
      <c r="AP83" s="13"/>
      <c r="AQ83" s="24"/>
      <c r="AR83" s="13"/>
      <c r="AS83" s="24"/>
      <c r="AT83" s="13"/>
      <c r="AU83" s="24"/>
      <c r="AV83" s="13"/>
      <c r="AW83" s="24"/>
      <c r="AX83" s="13"/>
      <c r="AY83" s="2"/>
      <c r="AZ83" s="22"/>
      <c r="BA83" s="22"/>
      <c r="BB83" s="22"/>
      <c r="BC83" s="22"/>
      <c r="BD83" s="22"/>
      <c r="BE83" s="22"/>
      <c r="BF83" s="22"/>
      <c r="BG83" s="22"/>
      <c r="BH83" s="3"/>
      <c r="BI83" s="3"/>
      <c r="BK83" s="2"/>
      <c r="BL83" s="2"/>
      <c r="BM83" s="25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P83" s="1"/>
      <c r="EQ83" s="1"/>
      <c r="ER83" s="1"/>
      <c r="ES83" s="1"/>
      <c r="EU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U83" s="1"/>
      <c r="GV83" s="1"/>
      <c r="GW83" s="1"/>
      <c r="GX83" s="1"/>
      <c r="GZ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Z83" s="1"/>
      <c r="JA83" s="1"/>
      <c r="JB83" s="1"/>
      <c r="JC83" s="1"/>
      <c r="JE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LE83" s="1"/>
      <c r="LF83" s="1"/>
      <c r="LG83" s="1"/>
      <c r="LH83" s="1"/>
      <c r="LJ83" s="1"/>
      <c r="LZ83" s="1"/>
      <c r="MA83" s="1"/>
      <c r="MC83" s="1"/>
    </row>
    <row r="84" spans="1:341" x14ac:dyDescent="0.2">
      <c r="B84" s="40"/>
      <c r="C84" s="48"/>
      <c r="D84" s="48"/>
      <c r="E84" s="8"/>
      <c r="F84" s="8"/>
      <c r="G84" s="8"/>
      <c r="H84" s="8"/>
      <c r="I84" s="8"/>
      <c r="J84" s="24"/>
      <c r="K84" s="8"/>
      <c r="L84" s="24"/>
      <c r="M84" s="8"/>
      <c r="N84" s="24"/>
      <c r="O84" s="8"/>
      <c r="P84" s="24"/>
      <c r="Q84" t="s">
        <v>67</v>
      </c>
      <c r="R84" s="24"/>
      <c r="S84" s="24">
        <f t="shared" ref="S84:T84" si="199">+S23-S55</f>
        <v>1669.2000000000007</v>
      </c>
      <c r="T84" s="15">
        <f t="shared" si="199"/>
        <v>4.2012724969065607E-2</v>
      </c>
      <c r="U84" s="24">
        <f>+U74+U82</f>
        <v>552.44500000000016</v>
      </c>
      <c r="V84" s="15">
        <f>+V23-V55</f>
        <v>-1.0081893387964058E-2</v>
      </c>
      <c r="W84" s="24"/>
      <c r="X84" s="15"/>
      <c r="Y84" s="24"/>
      <c r="Z84" s="15"/>
      <c r="AA84" s="24"/>
      <c r="AB84" s="15"/>
      <c r="AC84" s="24"/>
      <c r="AD84" s="15"/>
      <c r="AE84" s="24"/>
      <c r="AF84" s="15"/>
      <c r="AG84" s="24"/>
      <c r="AH84" s="15"/>
      <c r="AI84" s="24"/>
      <c r="AJ84" s="15"/>
      <c r="AK84" s="24"/>
      <c r="AL84" s="15"/>
      <c r="AM84" s="24"/>
      <c r="AN84" s="15"/>
      <c r="AO84" s="24"/>
      <c r="AP84" s="15"/>
      <c r="AQ84" s="24"/>
      <c r="AR84" s="15"/>
      <c r="AS84" s="24"/>
      <c r="AT84" s="15"/>
      <c r="AU84" s="24"/>
      <c r="AV84" s="15"/>
      <c r="AW84" s="24"/>
      <c r="AX84" s="15"/>
      <c r="AY84" s="2"/>
      <c r="AZ84" s="22"/>
      <c r="BA84" s="22"/>
      <c r="BB84" s="22"/>
      <c r="BC84" s="22"/>
      <c r="BD84" s="22"/>
      <c r="BE84" s="22"/>
      <c r="BF84" s="22"/>
      <c r="BG84" s="22"/>
      <c r="BH84" s="3"/>
      <c r="BI84" s="3"/>
      <c r="BJ84" t="s">
        <v>67</v>
      </c>
      <c r="BK84" s="2"/>
      <c r="BL84" s="2"/>
      <c r="BM84" s="25">
        <f t="shared" ref="BM84:BX87" si="200">+BM23-BM55</f>
        <v>-185.79999999999995</v>
      </c>
      <c r="BN84" s="24">
        <f t="shared" si="200"/>
        <v>1561</v>
      </c>
      <c r="BO84" s="24">
        <f t="shared" si="200"/>
        <v>294</v>
      </c>
      <c r="BP84" s="24">
        <f t="shared" si="200"/>
        <v>80</v>
      </c>
      <c r="BQ84" s="24">
        <f t="shared" si="200"/>
        <v>-1345</v>
      </c>
      <c r="BR84" s="24">
        <f t="shared" si="200"/>
        <v>109</v>
      </c>
      <c r="BS84" s="24">
        <f t="shared" si="200"/>
        <v>-640</v>
      </c>
      <c r="BT84" s="24">
        <f t="shared" si="200"/>
        <v>256</v>
      </c>
      <c r="BU84" s="24">
        <f t="shared" si="200"/>
        <v>-319</v>
      </c>
      <c r="BV84" s="24">
        <f t="shared" si="200"/>
        <v>429</v>
      </c>
      <c r="BW84" s="24">
        <f t="shared" si="200"/>
        <v>247</v>
      </c>
      <c r="BX84" s="24">
        <f t="shared" si="200"/>
        <v>1183</v>
      </c>
      <c r="BY84" s="24">
        <f t="shared" ref="BY84:CJ84" si="201">+BY23-BY55</f>
        <v>210</v>
      </c>
      <c r="BZ84" s="24">
        <f t="shared" si="201"/>
        <v>-401</v>
      </c>
      <c r="CA84" s="24">
        <f t="shared" si="201"/>
        <v>497</v>
      </c>
      <c r="CB84" s="24">
        <f t="shared" si="201"/>
        <v>769</v>
      </c>
      <c r="CC84" s="24">
        <f t="shared" si="201"/>
        <v>-231</v>
      </c>
      <c r="CD84" s="24">
        <f t="shared" si="201"/>
        <v>-64</v>
      </c>
      <c r="CE84" s="24">
        <f t="shared" ref="CE84:CF84" si="202">+CE23-CE55</f>
        <v>599.81500000000005</v>
      </c>
      <c r="CF84" s="24">
        <f t="shared" si="202"/>
        <v>-250.18499999999995</v>
      </c>
      <c r="CG84" s="24">
        <f t="shared" ref="CG84:CH84" si="203">+CG23-CG55</f>
        <v>-577.18499999999995</v>
      </c>
      <c r="CH84" s="24"/>
      <c r="CI84" s="24"/>
      <c r="CJ84" s="24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P84" s="1"/>
      <c r="EQ84" s="1"/>
      <c r="ER84" s="1"/>
      <c r="ES84" s="1"/>
      <c r="EU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U84" s="1"/>
      <c r="GV84" s="1"/>
      <c r="GW84" s="1"/>
      <c r="GX84" s="1"/>
      <c r="GZ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Z84" s="1"/>
      <c r="JA84" s="1"/>
      <c r="JB84" s="1"/>
      <c r="JC84" s="1"/>
      <c r="JE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LE84" s="1"/>
      <c r="LF84" s="1"/>
      <c r="LG84" s="1"/>
      <c r="LH84" s="1"/>
      <c r="LJ84" s="1"/>
      <c r="LZ84" s="1"/>
      <c r="MA84" s="1"/>
      <c r="MC84" s="1"/>
    </row>
    <row r="85" spans="1:341" x14ac:dyDescent="0.2">
      <c r="B85" s="40"/>
      <c r="C85" s="48"/>
      <c r="D85" s="48"/>
      <c r="E85" s="8"/>
      <c r="F85" s="8"/>
      <c r="G85" s="8"/>
      <c r="H85" s="8"/>
      <c r="I85" s="8"/>
      <c r="J85" s="24"/>
      <c r="K85" s="8"/>
      <c r="L85" s="24"/>
      <c r="M85" s="8"/>
      <c r="N85" s="24"/>
      <c r="O85" s="8"/>
      <c r="P85" s="24"/>
      <c r="R85" s="24"/>
      <c r="S85" s="24"/>
      <c r="T85" s="12"/>
      <c r="U85" s="24"/>
      <c r="V85" s="12"/>
      <c r="W85" s="24"/>
      <c r="X85" s="12"/>
      <c r="Y85" s="24"/>
      <c r="Z85" s="12"/>
      <c r="AA85" s="24"/>
      <c r="AB85" s="12"/>
      <c r="AC85" s="24"/>
      <c r="AD85" s="12"/>
      <c r="AE85" s="24"/>
      <c r="AF85" s="12"/>
      <c r="AG85" s="24"/>
      <c r="AH85" s="12"/>
      <c r="AI85" s="24"/>
      <c r="AJ85" s="12"/>
      <c r="AK85" s="24"/>
      <c r="AL85" s="12"/>
      <c r="AM85" s="24"/>
      <c r="AN85" s="12"/>
      <c r="AO85" s="24"/>
      <c r="AP85" s="12"/>
      <c r="AQ85" s="24"/>
      <c r="AR85" s="12"/>
      <c r="AS85" s="24"/>
      <c r="AT85" s="12"/>
      <c r="AU85" s="24"/>
      <c r="AV85" s="12"/>
      <c r="AW85" s="24"/>
      <c r="AX85" s="12"/>
      <c r="AY85" s="2"/>
      <c r="AZ85" s="22"/>
      <c r="BA85" s="22"/>
      <c r="BB85" s="22"/>
      <c r="BC85" s="22"/>
      <c r="BD85" s="22"/>
      <c r="BE85" s="22"/>
      <c r="BF85" s="22"/>
      <c r="BG85" s="22"/>
      <c r="BH85" s="3"/>
      <c r="BI85" s="3"/>
      <c r="BK85" s="2"/>
      <c r="BL85" s="2"/>
      <c r="BM85" s="25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P85" s="1"/>
      <c r="EQ85" s="1"/>
      <c r="ER85" s="1"/>
      <c r="ES85" s="1"/>
      <c r="EU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U85" s="1"/>
      <c r="GV85" s="1"/>
      <c r="GW85" s="1"/>
      <c r="GX85" s="1"/>
      <c r="GZ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Z85" s="1"/>
      <c r="JA85" s="1"/>
      <c r="JB85" s="1"/>
      <c r="JC85" s="1"/>
      <c r="JE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LE85" s="1"/>
      <c r="LF85" s="1"/>
      <c r="LG85" s="1"/>
      <c r="LH85" s="1"/>
      <c r="LJ85" s="1"/>
      <c r="LZ85" s="1"/>
      <c r="MA85" s="1"/>
      <c r="MC85" s="1"/>
    </row>
    <row r="86" spans="1:341" x14ac:dyDescent="0.2">
      <c r="B86" s="40"/>
      <c r="C86" s="48"/>
      <c r="D86" s="48"/>
      <c r="E86" s="8"/>
      <c r="F86" s="8"/>
      <c r="G86" s="8"/>
      <c r="H86" s="8"/>
      <c r="I86" s="8"/>
      <c r="J86" s="24"/>
      <c r="K86" s="8"/>
      <c r="L86" s="24"/>
      <c r="M86" s="8"/>
      <c r="N86" s="24"/>
      <c r="O86" s="8"/>
      <c r="P86" s="24"/>
      <c r="Q86" t="s">
        <v>103</v>
      </c>
      <c r="R86" s="24"/>
      <c r="S86" s="24">
        <f>+S25-S57</f>
        <v>-1820.2000000000007</v>
      </c>
      <c r="T86" s="14"/>
      <c r="U86" s="24">
        <f>+U64-U84</f>
        <v>1793.5650000000001</v>
      </c>
      <c r="V86" s="14"/>
      <c r="W86" s="24"/>
      <c r="X86" s="14"/>
      <c r="Y86" s="24"/>
      <c r="Z86" s="14"/>
      <c r="AA86" s="24"/>
      <c r="AB86" s="14"/>
      <c r="AC86" s="24"/>
      <c r="AD86" s="14"/>
      <c r="AE86" s="24"/>
      <c r="AF86" s="14"/>
      <c r="AG86" s="24"/>
      <c r="AH86" s="14"/>
      <c r="AI86" s="24"/>
      <c r="AJ86" s="14"/>
      <c r="AK86" s="24"/>
      <c r="AL86" s="14"/>
      <c r="AM86" s="24"/>
      <c r="AN86" s="14"/>
      <c r="AO86" s="24"/>
      <c r="AP86" s="14"/>
      <c r="AQ86" s="24"/>
      <c r="AR86" s="14"/>
      <c r="AS86" s="24"/>
      <c r="AT86" s="14"/>
      <c r="AU86" s="24"/>
      <c r="AV86" s="14"/>
      <c r="AW86" s="24"/>
      <c r="AX86" s="14"/>
      <c r="AY86" s="2"/>
      <c r="AZ86" s="22"/>
      <c r="BA86" s="22"/>
      <c r="BB86" s="22"/>
      <c r="BC86" s="22"/>
      <c r="BD86" s="22"/>
      <c r="BE86" s="22"/>
      <c r="BF86" s="22"/>
      <c r="BG86" s="22"/>
      <c r="BH86" s="3"/>
      <c r="BI86" s="3"/>
      <c r="BJ86" t="s">
        <v>103</v>
      </c>
      <c r="BK86" s="2"/>
      <c r="BL86" s="2"/>
      <c r="BM86" s="25">
        <f t="shared" ref="BM86:BX87" si="204">+BM25-BM57</f>
        <v>75.799999999999955</v>
      </c>
      <c r="BN86" s="24">
        <f t="shared" si="204"/>
        <v>-1677</v>
      </c>
      <c r="BO86" s="24">
        <f t="shared" si="204"/>
        <v>-418</v>
      </c>
      <c r="BP86" s="24">
        <f t="shared" si="204"/>
        <v>-174</v>
      </c>
      <c r="BQ86" s="24">
        <f t="shared" si="204"/>
        <v>1220</v>
      </c>
      <c r="BR86" s="24">
        <f t="shared" si="204"/>
        <v>-77</v>
      </c>
      <c r="BS86" s="24">
        <f t="shared" si="204"/>
        <v>586</v>
      </c>
      <c r="BT86" s="24">
        <f t="shared" si="204"/>
        <v>-310</v>
      </c>
      <c r="BU86" s="24">
        <f t="shared" si="204"/>
        <v>281</v>
      </c>
      <c r="BV86" s="24">
        <f t="shared" si="204"/>
        <v>-256</v>
      </c>
      <c r="BW86" s="24">
        <f t="shared" si="204"/>
        <v>-200</v>
      </c>
      <c r="BX86" s="24">
        <f t="shared" si="204"/>
        <v>-871</v>
      </c>
      <c r="BY86" s="24">
        <f t="shared" ref="BY86:CJ86" si="205">+BY25-BY57</f>
        <v>-161</v>
      </c>
      <c r="BZ86" s="24">
        <f t="shared" si="205"/>
        <v>485</v>
      </c>
      <c r="CA86" s="24">
        <f t="shared" si="205"/>
        <v>-333.34000000000015</v>
      </c>
      <c r="CB86" s="24">
        <f t="shared" si="205"/>
        <v>-720</v>
      </c>
      <c r="CC86" s="24">
        <f t="shared" si="205"/>
        <v>310</v>
      </c>
      <c r="CD86" s="24">
        <f t="shared" si="205"/>
        <v>207.35000000000036</v>
      </c>
      <c r="CE86" s="24">
        <f t="shared" ref="CE86:CF86" si="206">+CE25-CE57</f>
        <v>-525.81500000000005</v>
      </c>
      <c r="CF86" s="24">
        <f t="shared" si="206"/>
        <v>370.18499999999995</v>
      </c>
      <c r="CG86" s="24">
        <f t="shared" ref="CG86:CH86" si="207">+CG25-CG57</f>
        <v>2161.1849999999999</v>
      </c>
      <c r="CH86" s="24"/>
      <c r="CI86" s="24"/>
      <c r="CJ86" s="24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P86" s="1"/>
      <c r="EQ86" s="1"/>
      <c r="ER86" s="1"/>
      <c r="ES86" s="1"/>
      <c r="EU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U86" s="1"/>
      <c r="GV86" s="1"/>
      <c r="GW86" s="1"/>
      <c r="GX86" s="1"/>
      <c r="GZ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Z86" s="1"/>
      <c r="JA86" s="1"/>
      <c r="JB86" s="1"/>
      <c r="JC86" s="1"/>
      <c r="JE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LE86" s="1"/>
      <c r="LF86" s="1"/>
      <c r="LG86" s="1"/>
      <c r="LH86" s="1"/>
      <c r="LJ86" s="1"/>
      <c r="LZ86" s="1"/>
      <c r="MA86" s="1"/>
      <c r="MC86" s="1"/>
    </row>
    <row r="87" spans="1:341" x14ac:dyDescent="0.2">
      <c r="B87" s="40"/>
      <c r="C87" s="48"/>
      <c r="D87" s="48"/>
      <c r="E87" s="8"/>
      <c r="F87" s="8"/>
      <c r="G87" s="8"/>
      <c r="H87" s="8"/>
      <c r="I87" s="8"/>
      <c r="J87" s="24"/>
      <c r="K87" s="8"/>
      <c r="L87" s="24"/>
      <c r="M87" s="8"/>
      <c r="N87" s="24"/>
      <c r="O87" s="8"/>
      <c r="P87" s="24"/>
      <c r="Q87" s="9" t="s">
        <v>69</v>
      </c>
      <c r="R87" s="24"/>
      <c r="S87" s="8">
        <f>+S26-S58</f>
        <v>-4.2012724969065607E-2</v>
      </c>
      <c r="T87" s="14"/>
      <c r="U87" s="8">
        <f>+U26-U58</f>
        <v>1.0081893387964058E-2</v>
      </c>
      <c r="V87" s="14"/>
      <c r="W87" s="95"/>
      <c r="X87" s="14"/>
      <c r="Y87" s="95"/>
      <c r="Z87" s="14"/>
      <c r="AA87" s="95"/>
      <c r="AB87" s="14"/>
      <c r="AC87" s="95"/>
      <c r="AD87" s="14"/>
      <c r="AE87" s="95"/>
      <c r="AF87" s="14"/>
      <c r="AG87" s="95"/>
      <c r="AH87" s="14"/>
      <c r="AI87" s="95"/>
      <c r="AJ87" s="14"/>
      <c r="AK87" s="95"/>
      <c r="AL87" s="14"/>
      <c r="AM87" s="95"/>
      <c r="AN87" s="14"/>
      <c r="AO87" s="95"/>
      <c r="AP87" s="14"/>
      <c r="AQ87" s="95"/>
      <c r="AR87" s="14"/>
      <c r="AS87" s="95"/>
      <c r="AT87" s="14"/>
      <c r="AU87" s="95"/>
      <c r="AV87" s="14"/>
      <c r="AW87" s="95"/>
      <c r="AX87" s="14"/>
      <c r="AY87" s="2"/>
      <c r="AZ87" s="22"/>
      <c r="BA87" s="22"/>
      <c r="BB87" s="22"/>
      <c r="BC87" s="22"/>
      <c r="BD87" s="22"/>
      <c r="BE87" s="22"/>
      <c r="BF87" s="22"/>
      <c r="BG87" s="22"/>
      <c r="BH87" s="3"/>
      <c r="BI87" s="3"/>
      <c r="BJ87" s="9" t="s">
        <v>69</v>
      </c>
      <c r="BK87" s="2"/>
      <c r="BL87" s="2"/>
      <c r="BM87" s="21">
        <f t="shared" ref="BM87:BX87" si="208">+BM26-BM58</f>
        <v>3.8265523879205954E-2</v>
      </c>
      <c r="BN87" s="8">
        <f t="shared" si="208"/>
        <v>-0.51943866939743422</v>
      </c>
      <c r="BO87" s="8">
        <f t="shared" si="208"/>
        <v>-9.7170462409629788E-2</v>
      </c>
      <c r="BP87" s="8">
        <f t="shared" si="208"/>
        <v>-3.9908968798868683E-2</v>
      </c>
      <c r="BQ87" s="8">
        <f t="shared" si="208"/>
        <v>0.39971929003772039</v>
      </c>
      <c r="BR87" s="8">
        <f t="shared" si="208"/>
        <v>-2.0622165804086823E-2</v>
      </c>
      <c r="BS87" s="8">
        <f t="shared" si="208"/>
        <v>0.19283555617787418</v>
      </c>
      <c r="BT87" s="8">
        <f t="shared" si="208"/>
        <v>-8.8500134187465662E-2</v>
      </c>
      <c r="BU87" s="8">
        <f t="shared" si="208"/>
        <v>9.3727626447097201E-2</v>
      </c>
      <c r="BV87" s="8">
        <f t="shared" si="208"/>
        <v>-0.1060080568236047</v>
      </c>
      <c r="BW87" s="8">
        <f t="shared" si="208"/>
        <v>-6.9231272348788786E-2</v>
      </c>
      <c r="BX87" s="8">
        <f t="shared" si="208"/>
        <v>-0.24830393564503839</v>
      </c>
      <c r="BY87" s="8">
        <f t="shared" ref="BY87:CJ87" si="209">+BY26-BY58</f>
        <v>-5.9198808064787389E-2</v>
      </c>
      <c r="BZ87" s="8">
        <f t="shared" si="209"/>
        <v>0.13097704912420349</v>
      </c>
      <c r="CA87" s="8">
        <f t="shared" si="209"/>
        <v>-0.11665674068869591</v>
      </c>
      <c r="CB87" s="8">
        <f t="shared" si="209"/>
        <v>-0.22662353151648879</v>
      </c>
      <c r="CC87" s="8">
        <f t="shared" si="209"/>
        <v>7.7991443637231206E-2</v>
      </c>
      <c r="CD87" s="8">
        <f t="shared" si="209"/>
        <v>1.8929875375098271E-2</v>
      </c>
      <c r="CE87" s="8">
        <f t="shared" ref="CE87:CF88" si="210">+CE26-CE58</f>
        <v>-0.17084689944713755</v>
      </c>
      <c r="CF87" s="8">
        <f t="shared" si="210"/>
        <v>8.6063598514554585E-2</v>
      </c>
      <c r="CG87" s="8">
        <f t="shared" ref="CG87:CH88" si="211">+CG26-CG58</f>
        <v>0.26532714047199946</v>
      </c>
      <c r="CH87" s="8"/>
      <c r="CI87" s="8"/>
      <c r="CJ87" s="8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P87" s="1"/>
      <c r="EQ87" s="1"/>
      <c r="ER87" s="1"/>
      <c r="ES87" s="1"/>
      <c r="EU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U87" s="1"/>
      <c r="GV87" s="1"/>
      <c r="GW87" s="1"/>
      <c r="GX87" s="1"/>
      <c r="GZ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Z87" s="1"/>
      <c r="JA87" s="1"/>
      <c r="JB87" s="1"/>
      <c r="JC87" s="1"/>
      <c r="JE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LE87" s="1"/>
      <c r="LF87" s="1"/>
      <c r="LG87" s="1"/>
      <c r="LH87" s="1"/>
      <c r="LJ87" s="1"/>
      <c r="LZ87" s="1"/>
      <c r="MA87" s="1"/>
      <c r="MC87" s="1"/>
    </row>
    <row r="88" spans="1:341" x14ac:dyDescent="0.2">
      <c r="B88" s="40"/>
      <c r="C88" s="48"/>
      <c r="D88" s="48"/>
      <c r="E88" s="8"/>
      <c r="F88" s="8"/>
      <c r="G88" s="8"/>
      <c r="H88" s="8"/>
      <c r="I88" s="8"/>
      <c r="J88" s="24"/>
      <c r="K88" s="8"/>
      <c r="L88" s="24"/>
      <c r="M88" s="8"/>
      <c r="N88" s="24"/>
      <c r="O88" s="8"/>
      <c r="P88" s="24"/>
      <c r="Q88" s="8"/>
      <c r="R88" s="24"/>
      <c r="S88" s="24"/>
      <c r="T88" s="15"/>
      <c r="U88" s="24"/>
      <c r="V88" s="15"/>
      <c r="W88" s="24"/>
      <c r="X88" s="15"/>
      <c r="Y88" s="24"/>
      <c r="Z88" s="15"/>
      <c r="AA88" s="24"/>
      <c r="AB88" s="15"/>
      <c r="AC88" s="24"/>
      <c r="AD88" s="15"/>
      <c r="AE88" s="24"/>
      <c r="AF88" s="15"/>
      <c r="AG88" s="24"/>
      <c r="AH88" s="15"/>
      <c r="AI88" s="24"/>
      <c r="AJ88" s="15"/>
      <c r="AK88" s="24"/>
      <c r="AL88" s="15"/>
      <c r="AM88" s="24"/>
      <c r="AN88" s="15"/>
      <c r="AO88" s="24"/>
      <c r="AP88" s="15"/>
      <c r="AQ88" s="24"/>
      <c r="AR88" s="15"/>
      <c r="AS88" s="24"/>
      <c r="AT88" s="15"/>
      <c r="AU88" s="24"/>
      <c r="AV88" s="15"/>
      <c r="AW88" s="24"/>
      <c r="AX88" s="15"/>
      <c r="AZ88" s="22"/>
      <c r="BA88" s="22"/>
      <c r="BB88" s="22"/>
      <c r="BC88" s="22"/>
      <c r="BD88" s="22"/>
      <c r="BE88" s="22"/>
      <c r="BF88" s="22"/>
      <c r="BG88" s="22"/>
      <c r="BH88" s="3"/>
      <c r="BI88" s="3"/>
      <c r="BJ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32"/>
      <c r="CG88" s="32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P88" s="1"/>
      <c r="EQ88" s="1"/>
      <c r="ER88" s="1"/>
      <c r="ES88" s="1"/>
      <c r="EU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U88" s="1"/>
      <c r="GV88" s="1"/>
      <c r="GW88" s="1"/>
      <c r="GX88" s="1"/>
      <c r="GZ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Z88" s="1"/>
      <c r="JA88" s="1"/>
      <c r="JB88" s="1"/>
      <c r="JC88" s="1"/>
      <c r="JE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LE88" s="1"/>
      <c r="LF88" s="1"/>
      <c r="LG88" s="1"/>
      <c r="LH88" s="1"/>
      <c r="LJ88" s="1"/>
      <c r="LZ88" s="1"/>
      <c r="MA88" s="1"/>
      <c r="MC88" s="1"/>
    </row>
    <row r="89" spans="1:341" x14ac:dyDescent="0.2">
      <c r="B89" s="40"/>
      <c r="C89" s="48"/>
      <c r="D89" s="48"/>
      <c r="E89" s="8"/>
      <c r="F89" s="8"/>
      <c r="G89" s="8"/>
      <c r="H89" s="8"/>
      <c r="I89" s="8"/>
      <c r="J89" s="24"/>
      <c r="K89" s="8"/>
      <c r="L89" s="24"/>
      <c r="M89" s="8"/>
      <c r="N89" s="24"/>
      <c r="O89" s="8"/>
      <c r="P89" s="24"/>
      <c r="Q89" s="8"/>
      <c r="R89" s="24"/>
      <c r="S89" s="8"/>
      <c r="T89" s="15"/>
      <c r="U89" s="8"/>
      <c r="V89" s="15"/>
      <c r="W89" s="95"/>
      <c r="X89" s="15"/>
      <c r="Y89" s="95"/>
      <c r="Z89" s="15"/>
      <c r="AA89" s="95"/>
      <c r="AB89" s="15"/>
      <c r="AC89" s="95"/>
      <c r="AD89" s="15"/>
      <c r="AE89" s="95"/>
      <c r="AF89" s="15"/>
      <c r="AG89" s="95"/>
      <c r="AH89" s="15"/>
      <c r="AI89" s="95"/>
      <c r="AJ89" s="15"/>
      <c r="AK89" s="95"/>
      <c r="AL89" s="15"/>
      <c r="AM89" s="95"/>
      <c r="AN89" s="15"/>
      <c r="AO89" s="95"/>
      <c r="AP89" s="15"/>
      <c r="AQ89" s="95"/>
      <c r="AR89" s="15"/>
      <c r="AS89" s="95"/>
      <c r="AT89" s="15"/>
      <c r="AU89" s="95"/>
      <c r="AV89" s="15"/>
      <c r="AW89" s="95"/>
      <c r="AX89" s="15"/>
      <c r="AZ89" s="22"/>
      <c r="BA89" s="22"/>
      <c r="BB89" s="22"/>
      <c r="BC89" s="22"/>
      <c r="BD89" s="22"/>
      <c r="BE89" s="22"/>
      <c r="BF89" s="22"/>
      <c r="BG89" s="22"/>
      <c r="BH89" s="3"/>
      <c r="BI89" s="3"/>
      <c r="BJ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P89" s="1"/>
      <c r="EQ89" s="1"/>
      <c r="ER89" s="1"/>
      <c r="ES89" s="1"/>
      <c r="EU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U89" s="1"/>
      <c r="GV89" s="1"/>
      <c r="GW89" s="1"/>
      <c r="GX89" s="1"/>
      <c r="GZ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Z89" s="1"/>
      <c r="JA89" s="1"/>
      <c r="JB89" s="1"/>
      <c r="JC89" s="1"/>
      <c r="JE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LE89" s="1"/>
      <c r="LF89" s="1"/>
      <c r="LG89" s="1"/>
      <c r="LH89" s="1"/>
      <c r="LJ89" s="1"/>
      <c r="LZ89" s="1"/>
      <c r="MA89" s="1"/>
      <c r="MC89" s="1"/>
    </row>
    <row r="90" spans="1:341" x14ac:dyDescent="0.2">
      <c r="B90" s="40"/>
      <c r="C90" s="48"/>
      <c r="D90" s="48"/>
      <c r="E90" s="8"/>
      <c r="F90" s="8"/>
      <c r="G90" s="8"/>
      <c r="H90" s="8"/>
      <c r="I90" s="8"/>
      <c r="J90" s="24"/>
      <c r="K90" s="8"/>
      <c r="L90" s="24"/>
      <c r="M90" s="8"/>
      <c r="N90" s="24"/>
      <c r="O90" s="8"/>
      <c r="P90" s="24"/>
      <c r="Q90" s="8"/>
      <c r="R90" s="24"/>
      <c r="S90" s="24"/>
      <c r="T90" s="15"/>
      <c r="U90" s="24"/>
      <c r="V90" s="15"/>
      <c r="W90" s="24"/>
      <c r="X90" s="15"/>
      <c r="Y90" s="24"/>
      <c r="Z90" s="15"/>
      <c r="AA90" s="24"/>
      <c r="AB90" s="15"/>
      <c r="AC90" s="24"/>
      <c r="AD90" s="15"/>
      <c r="AE90" s="24"/>
      <c r="AF90" s="15"/>
      <c r="AG90" s="24"/>
      <c r="AH90" s="15"/>
      <c r="AI90" s="24"/>
      <c r="AJ90" s="15"/>
      <c r="AK90" s="24"/>
      <c r="AL90" s="15"/>
      <c r="AM90" s="24"/>
      <c r="AN90" s="15"/>
      <c r="AO90" s="24"/>
      <c r="AP90" s="15"/>
      <c r="AQ90" s="24"/>
      <c r="AR90" s="15"/>
      <c r="AS90" s="24"/>
      <c r="AT90" s="15"/>
      <c r="AU90" s="24"/>
      <c r="AV90" s="15"/>
      <c r="AW90" s="24"/>
      <c r="AX90" s="15"/>
      <c r="AZ90" s="22"/>
      <c r="BA90" s="22"/>
      <c r="BB90" s="22"/>
      <c r="BC90" s="22"/>
      <c r="BD90" s="22"/>
      <c r="BE90" s="22"/>
      <c r="BF90" s="22"/>
      <c r="BG90" s="22"/>
      <c r="BH90" s="3"/>
      <c r="BI90" s="3"/>
      <c r="BJ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P90" s="1"/>
      <c r="EQ90" s="1"/>
      <c r="ER90" s="1"/>
      <c r="ES90" s="1"/>
      <c r="EU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U90" s="1"/>
      <c r="GV90" s="1"/>
      <c r="GW90" s="1"/>
      <c r="GX90" s="1"/>
      <c r="GZ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Z90" s="1"/>
      <c r="JA90" s="1"/>
      <c r="JB90" s="1"/>
      <c r="JC90" s="1"/>
      <c r="JE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LE90" s="1"/>
      <c r="LF90" s="1"/>
      <c r="LG90" s="1"/>
      <c r="LH90" s="1"/>
      <c r="LJ90" s="1"/>
      <c r="LZ90" s="1"/>
      <c r="MA90" s="1"/>
      <c r="MC90" s="1"/>
    </row>
    <row r="91" spans="1:341" x14ac:dyDescent="0.2">
      <c r="B91" s="40"/>
      <c r="C91" s="48"/>
      <c r="D91" s="48"/>
      <c r="E91" s="8"/>
      <c r="F91" s="8"/>
      <c r="G91" s="8"/>
      <c r="H91" s="8"/>
      <c r="I91" s="8"/>
      <c r="J91" s="24"/>
      <c r="K91" s="8"/>
      <c r="L91" s="24"/>
      <c r="M91" s="8"/>
      <c r="N91" s="24"/>
      <c r="O91" s="8"/>
      <c r="P91" s="24"/>
      <c r="Q91" s="8"/>
      <c r="R91" s="24"/>
      <c r="S91" s="24"/>
      <c r="T91" s="15"/>
      <c r="U91" s="24"/>
      <c r="V91" s="15"/>
      <c r="W91" s="24"/>
      <c r="X91" s="15"/>
      <c r="Y91" s="24"/>
      <c r="Z91" s="15"/>
      <c r="AA91" s="24"/>
      <c r="AB91" s="15"/>
      <c r="AC91" s="24"/>
      <c r="AD91" s="15"/>
      <c r="AE91" s="24"/>
      <c r="AF91" s="15"/>
      <c r="AG91" s="24"/>
      <c r="AH91" s="15"/>
      <c r="AI91" s="24"/>
      <c r="AJ91" s="15"/>
      <c r="AK91" s="24"/>
      <c r="AL91" s="15"/>
      <c r="AM91" s="24"/>
      <c r="AN91" s="15"/>
      <c r="AO91" s="24"/>
      <c r="AP91" s="15"/>
      <c r="AQ91" s="24"/>
      <c r="AR91" s="15"/>
      <c r="AS91" s="24"/>
      <c r="AT91" s="15"/>
      <c r="AU91" s="24"/>
      <c r="AV91" s="15"/>
      <c r="AW91" s="24"/>
      <c r="AX91" s="15"/>
      <c r="AZ91" s="22"/>
      <c r="BA91" s="22"/>
      <c r="BB91" s="22"/>
      <c r="BC91" s="22"/>
      <c r="BD91" s="22"/>
      <c r="BE91" s="22"/>
      <c r="BF91" s="22"/>
      <c r="BG91" s="22"/>
      <c r="BH91" s="1"/>
      <c r="BI91" s="1"/>
      <c r="BJ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P91" s="1"/>
      <c r="EQ91" s="1"/>
      <c r="ER91" s="1"/>
      <c r="ES91" s="1"/>
      <c r="EU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U91" s="1"/>
      <c r="GV91" s="1"/>
      <c r="GW91" s="1"/>
      <c r="GX91" s="1"/>
      <c r="GZ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Z91" s="1"/>
      <c r="JA91" s="1"/>
      <c r="JB91" s="1"/>
      <c r="JC91" s="1"/>
      <c r="JE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LE91" s="1"/>
      <c r="LF91" s="1"/>
      <c r="LG91" s="1"/>
      <c r="LH91" s="1"/>
      <c r="LJ91" s="1"/>
      <c r="LZ91" s="1"/>
      <c r="MA91" s="1"/>
      <c r="MC91" s="1"/>
    </row>
    <row r="92" spans="1:341" x14ac:dyDescent="0.2">
      <c r="B92" s="40"/>
      <c r="C92" s="48"/>
      <c r="D92" s="48"/>
      <c r="E92" s="8"/>
      <c r="F92" s="8"/>
      <c r="G92" s="8"/>
      <c r="H92" s="8"/>
      <c r="I92" s="8"/>
      <c r="J92" s="24"/>
      <c r="K92" s="8"/>
      <c r="L92" s="24"/>
      <c r="M92" s="8"/>
      <c r="N92" s="24"/>
      <c r="O92" s="8"/>
      <c r="P92" s="24"/>
      <c r="Q92" s="8"/>
      <c r="R92" s="24"/>
      <c r="S92" s="24"/>
      <c r="T92" s="15"/>
      <c r="U92" s="24"/>
      <c r="V92" s="15"/>
      <c r="W92" s="24"/>
      <c r="X92" s="15"/>
      <c r="Y92" s="24"/>
      <c r="Z92" s="15"/>
      <c r="AA92" s="24"/>
      <c r="AB92" s="15"/>
      <c r="AC92" s="24"/>
      <c r="AD92" s="15"/>
      <c r="AE92" s="24"/>
      <c r="AF92" s="15"/>
      <c r="AG92" s="24"/>
      <c r="AH92" s="15"/>
      <c r="AI92" s="24"/>
      <c r="AJ92" s="15"/>
      <c r="AK92" s="24"/>
      <c r="AL92" s="15"/>
      <c r="AM92" s="24"/>
      <c r="AN92" s="15"/>
      <c r="AO92" s="24"/>
      <c r="AP92" s="15"/>
      <c r="AQ92" s="24"/>
      <c r="AR92" s="15"/>
      <c r="AS92" s="24"/>
      <c r="AT92" s="15"/>
      <c r="AU92" s="24"/>
      <c r="AV92" s="15"/>
      <c r="AW92" s="24"/>
      <c r="AX92" s="15"/>
      <c r="AZ92" s="22"/>
      <c r="BA92" s="22"/>
      <c r="BB92" s="22"/>
      <c r="BC92" s="22"/>
      <c r="BD92" s="22"/>
      <c r="BE92" s="22"/>
      <c r="BF92" s="22"/>
      <c r="BG92" s="22"/>
      <c r="BH92" s="1"/>
      <c r="BI92" s="1"/>
      <c r="BJ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P92" s="1"/>
      <c r="EQ92" s="1"/>
      <c r="ER92" s="1"/>
      <c r="ES92" s="1"/>
      <c r="EU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U92" s="1"/>
      <c r="GV92" s="1"/>
      <c r="GW92" s="1"/>
      <c r="GX92" s="1"/>
      <c r="GZ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Z92" s="1"/>
      <c r="JA92" s="1"/>
      <c r="JB92" s="1"/>
      <c r="JC92" s="1"/>
      <c r="JE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LE92" s="1"/>
      <c r="LF92" s="1"/>
      <c r="LG92" s="1"/>
      <c r="LH92" s="1"/>
      <c r="LJ92" s="1"/>
      <c r="LZ92" s="1"/>
      <c r="MA92" s="1"/>
      <c r="MC92" s="1"/>
    </row>
    <row r="93" spans="1:341" x14ac:dyDescent="0.2">
      <c r="B93" s="40"/>
      <c r="C93" s="48"/>
      <c r="D93" s="48"/>
      <c r="E93" s="8"/>
      <c r="F93" s="8"/>
      <c r="G93" s="8"/>
      <c r="H93" s="8"/>
      <c r="I93" s="8"/>
      <c r="J93" s="24"/>
      <c r="K93" s="8"/>
      <c r="L93" s="24"/>
      <c r="M93" s="8"/>
      <c r="N93" s="24"/>
      <c r="O93" s="8"/>
      <c r="P93" s="24"/>
      <c r="Q93" s="8"/>
      <c r="R93" s="24"/>
      <c r="S93" s="24"/>
      <c r="T93" s="15"/>
      <c r="U93" s="24"/>
      <c r="V93" s="15"/>
      <c r="W93" s="24"/>
      <c r="X93" s="15"/>
      <c r="Y93" s="24"/>
      <c r="Z93" s="15"/>
      <c r="AA93" s="24"/>
      <c r="AB93" s="15"/>
      <c r="AC93" s="24"/>
      <c r="AD93" s="15"/>
      <c r="AE93" s="24"/>
      <c r="AF93" s="15"/>
      <c r="AG93" s="24"/>
      <c r="AH93" s="15"/>
      <c r="AI93" s="24"/>
      <c r="AJ93" s="15"/>
      <c r="AK93" s="24"/>
      <c r="AL93" s="15"/>
      <c r="AM93" s="24"/>
      <c r="AN93" s="15"/>
      <c r="AO93" s="24"/>
      <c r="AP93" s="15"/>
      <c r="AQ93" s="24"/>
      <c r="AR93" s="15"/>
      <c r="AS93" s="24"/>
      <c r="AT93" s="15"/>
      <c r="AU93" s="24"/>
      <c r="AV93" s="15"/>
      <c r="AW93" s="24"/>
      <c r="AX93" s="15"/>
      <c r="AZ93" s="22"/>
      <c r="BA93" s="22"/>
      <c r="BB93" s="22"/>
      <c r="BC93" s="22"/>
      <c r="BD93" s="22"/>
      <c r="BE93" s="22"/>
      <c r="BF93" s="22"/>
      <c r="BG93" s="22"/>
      <c r="BH93" s="1"/>
      <c r="BI93" s="1"/>
      <c r="BJ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P93" s="1"/>
      <c r="EQ93" s="1"/>
      <c r="ER93" s="1"/>
      <c r="ES93" s="1"/>
      <c r="EU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U93" s="1"/>
      <c r="GV93" s="1"/>
      <c r="GW93" s="1"/>
      <c r="GX93" s="1"/>
      <c r="GZ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Z93" s="1"/>
      <c r="JA93" s="1"/>
      <c r="JB93" s="1"/>
      <c r="JC93" s="1"/>
      <c r="JE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LE93" s="1"/>
      <c r="LF93" s="1"/>
      <c r="LG93" s="1"/>
      <c r="LH93" s="1"/>
      <c r="LJ93" s="1"/>
      <c r="LZ93" s="1"/>
      <c r="MA93" s="1"/>
      <c r="MC93" s="1"/>
    </row>
    <row r="94" spans="1:341" x14ac:dyDescent="0.2">
      <c r="B94" s="40"/>
      <c r="C94" s="48"/>
      <c r="D94" s="48"/>
      <c r="E94" s="8"/>
      <c r="F94" s="8"/>
      <c r="G94" s="8"/>
      <c r="H94" s="8"/>
      <c r="I94" s="8"/>
      <c r="J94" s="24"/>
      <c r="K94" s="8"/>
      <c r="L94" s="24"/>
      <c r="M94" s="8"/>
      <c r="N94" s="24"/>
      <c r="O94" s="8"/>
      <c r="P94" s="24"/>
      <c r="Q94" s="8"/>
      <c r="R94" s="24"/>
      <c r="S94" s="24"/>
      <c r="T94" s="15"/>
      <c r="U94" s="24"/>
      <c r="V94" s="15"/>
      <c r="W94" s="24"/>
      <c r="X94" s="15"/>
      <c r="Y94" s="24"/>
      <c r="Z94" s="15"/>
      <c r="AA94" s="24"/>
      <c r="AB94" s="15"/>
      <c r="AC94" s="24"/>
      <c r="AD94" s="15"/>
      <c r="AE94" s="24"/>
      <c r="AF94" s="15"/>
      <c r="AG94" s="24"/>
      <c r="AH94" s="15"/>
      <c r="AI94" s="24"/>
      <c r="AJ94" s="15"/>
      <c r="AK94" s="24"/>
      <c r="AL94" s="15"/>
      <c r="AM94" s="24"/>
      <c r="AN94" s="15"/>
      <c r="AO94" s="24"/>
      <c r="AP94" s="15"/>
      <c r="AQ94" s="24"/>
      <c r="AR94" s="15"/>
      <c r="AS94" s="24"/>
      <c r="AT94" s="15"/>
      <c r="AU94" s="24"/>
      <c r="AV94" s="15"/>
      <c r="AW94" s="24"/>
      <c r="AX94" s="15"/>
      <c r="AZ94" s="22"/>
      <c r="BA94" s="22"/>
      <c r="BB94" s="22"/>
      <c r="BC94" s="22"/>
      <c r="BD94" s="22"/>
      <c r="BE94" s="22"/>
      <c r="BF94" s="22"/>
      <c r="BG94" s="22"/>
      <c r="BH94" s="1"/>
      <c r="BI94" s="1"/>
      <c r="BJ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P94" s="1"/>
      <c r="EQ94" s="1"/>
      <c r="ER94" s="1"/>
      <c r="ES94" s="1"/>
      <c r="EU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U94" s="1"/>
      <c r="GV94" s="1"/>
      <c r="GW94" s="1"/>
      <c r="GX94" s="1"/>
      <c r="GZ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Z94" s="1"/>
      <c r="JA94" s="1"/>
      <c r="JB94" s="1"/>
      <c r="JC94" s="1"/>
      <c r="JE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LE94" s="1"/>
      <c r="LF94" s="1"/>
      <c r="LG94" s="1"/>
      <c r="LH94" s="1"/>
      <c r="LJ94" s="1"/>
      <c r="LZ94" s="1"/>
      <c r="MA94" s="1"/>
      <c r="MC94" s="1"/>
    </row>
    <row r="95" spans="1:341" x14ac:dyDescent="0.2">
      <c r="A95" s="35"/>
      <c r="B95" s="10"/>
      <c r="C95" s="38"/>
      <c r="D95" s="24"/>
      <c r="E95" s="24"/>
      <c r="F95" s="24"/>
      <c r="G95" s="30"/>
      <c r="H95" s="30"/>
      <c r="I95" s="30"/>
      <c r="J95" s="24"/>
      <c r="K95" s="24"/>
      <c r="L95" s="24"/>
      <c r="M95" s="24"/>
      <c r="N95" s="24"/>
      <c r="O95" s="24"/>
      <c r="P95" s="24"/>
      <c r="Q95" s="24"/>
      <c r="R95" s="24"/>
      <c r="AZ95" s="22"/>
      <c r="BA95" s="22"/>
      <c r="BB95" s="22"/>
      <c r="BC95" s="22"/>
      <c r="BD95" s="22"/>
      <c r="BE95" s="22"/>
      <c r="BF95" s="22"/>
      <c r="BG95" s="22"/>
      <c r="BH95" s="1"/>
      <c r="BI95" s="1"/>
      <c r="BJ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P95" s="1"/>
      <c r="EQ95" s="1"/>
      <c r="ER95" s="1"/>
      <c r="ES95" s="1"/>
      <c r="EU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U95" s="1"/>
      <c r="GV95" s="1"/>
      <c r="GW95" s="1"/>
      <c r="GX95" s="1"/>
      <c r="GZ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Z95" s="1"/>
      <c r="JA95" s="1"/>
      <c r="JB95" s="1"/>
      <c r="JC95" s="1"/>
      <c r="JE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LE95" s="1"/>
      <c r="LF95" s="1"/>
      <c r="LG95" s="1"/>
      <c r="LH95" s="1"/>
      <c r="LJ95" s="1"/>
      <c r="LZ95" s="1"/>
      <c r="MA95" s="1"/>
      <c r="MC95" s="1"/>
    </row>
    <row r="96" spans="1:341" x14ac:dyDescent="0.2">
      <c r="A96" s="35"/>
      <c r="B96" s="10"/>
      <c r="C96" s="45" t="s">
        <v>105</v>
      </c>
      <c r="D96" s="46"/>
      <c r="E96" s="46"/>
      <c r="F96" s="46"/>
      <c r="G96" s="48"/>
      <c r="H96" s="48"/>
      <c r="I96" s="48"/>
      <c r="J96" s="141"/>
      <c r="K96" s="141"/>
      <c r="L96" s="141"/>
      <c r="M96" s="141"/>
      <c r="N96" s="141"/>
      <c r="O96" s="141"/>
      <c r="P96" s="141"/>
      <c r="Q96" s="86"/>
      <c r="R96" s="87"/>
      <c r="AZ96" s="22"/>
      <c r="BA96" s="22"/>
      <c r="BB96" s="22"/>
      <c r="BC96" s="22"/>
      <c r="BD96" s="22"/>
      <c r="BE96" s="22"/>
      <c r="BF96" s="22"/>
      <c r="BG96" s="22"/>
      <c r="BH96" s="1"/>
      <c r="BI96" s="1"/>
      <c r="BJ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P96" s="1"/>
      <c r="EQ96" s="1"/>
      <c r="ER96" s="1"/>
      <c r="ES96" s="1"/>
      <c r="EU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U96" s="1"/>
      <c r="GV96" s="1"/>
      <c r="GW96" s="1"/>
      <c r="GX96" s="1"/>
      <c r="GZ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Z96" s="1"/>
      <c r="JA96" s="1"/>
      <c r="JB96" s="1"/>
      <c r="JC96" s="1"/>
      <c r="JE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LE96" s="1"/>
      <c r="LF96" s="1"/>
      <c r="LG96" s="1"/>
      <c r="LH96" s="1"/>
      <c r="LJ96" s="1"/>
      <c r="LZ96" s="1"/>
      <c r="MA96" s="1"/>
      <c r="MC96" s="1"/>
    </row>
    <row r="97" spans="1:341" x14ac:dyDescent="0.2">
      <c r="A97" s="35"/>
      <c r="B97" s="10"/>
      <c r="C97" s="47" t="s">
        <v>106</v>
      </c>
      <c r="D97" s="24"/>
      <c r="E97" s="1" t="s">
        <v>107</v>
      </c>
      <c r="F97" s="48"/>
      <c r="G97" s="24" t="s">
        <v>108</v>
      </c>
      <c r="H97" s="49"/>
      <c r="I97" s="24"/>
      <c r="J97" s="142" t="s">
        <v>109</v>
      </c>
      <c r="K97" s="142"/>
      <c r="L97" s="142"/>
      <c r="M97" s="142" t="s">
        <v>110</v>
      </c>
      <c r="N97" s="142"/>
      <c r="O97" s="142" t="s">
        <v>111</v>
      </c>
      <c r="P97" s="142"/>
      <c r="Q97" s="88" t="s">
        <v>112</v>
      </c>
      <c r="R97" s="59"/>
      <c r="AZ97" s="22"/>
      <c r="BA97" s="22"/>
      <c r="BB97" s="22"/>
      <c r="BC97" s="22"/>
      <c r="BD97" s="22"/>
      <c r="BE97" s="22"/>
      <c r="BF97" s="22"/>
      <c r="BG97" s="22"/>
      <c r="BH97" s="1"/>
      <c r="BI97" s="1"/>
      <c r="BJ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P97" s="1"/>
      <c r="EQ97" s="1"/>
      <c r="ER97" s="1"/>
      <c r="ES97" s="1"/>
      <c r="EU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U97" s="1"/>
      <c r="GV97" s="1"/>
      <c r="GW97" s="1"/>
      <c r="GX97" s="1"/>
      <c r="GZ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Z97" s="1"/>
      <c r="JA97" s="1"/>
      <c r="JB97" s="1"/>
      <c r="JC97" s="1"/>
      <c r="JE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LE97" s="1"/>
      <c r="LF97" s="1"/>
      <c r="LG97" s="1"/>
      <c r="LH97" s="1"/>
      <c r="LJ97" s="1"/>
      <c r="LZ97" s="1"/>
      <c r="MA97" s="1"/>
      <c r="MC97" s="1"/>
    </row>
    <row r="98" spans="1:341" x14ac:dyDescent="0.2">
      <c r="A98" s="35"/>
      <c r="B98" s="19" t="s">
        <v>113</v>
      </c>
      <c r="C98" s="75">
        <f>+U35</f>
        <v>41518.99</v>
      </c>
      <c r="D98" s="24"/>
      <c r="E98" s="24">
        <f>+C98/12</f>
        <v>3459.915833333333</v>
      </c>
      <c r="F98" s="48"/>
      <c r="G98" s="36">
        <v>0.04</v>
      </c>
      <c r="H98" s="52"/>
      <c r="I98" s="24"/>
      <c r="J98" s="145" t="s">
        <v>114</v>
      </c>
      <c r="K98" s="145"/>
      <c r="L98" s="145"/>
      <c r="M98" s="145" t="s">
        <v>115</v>
      </c>
      <c r="N98" s="145"/>
      <c r="O98" s="143">
        <v>0.43</v>
      </c>
      <c r="P98" s="143"/>
      <c r="Q98" s="75">
        <f>+E98</f>
        <v>3459.915833333333</v>
      </c>
      <c r="R98" s="59"/>
      <c r="AZ98" s="22"/>
      <c r="BA98" s="22"/>
      <c r="BB98" s="22"/>
      <c r="BC98" s="22"/>
      <c r="BD98" s="22"/>
      <c r="BE98" s="22"/>
      <c r="BF98" s="22"/>
      <c r="BG98" s="22"/>
      <c r="BH98" s="1"/>
      <c r="BI98" s="1"/>
      <c r="BJ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P98" s="1"/>
      <c r="EQ98" s="1"/>
      <c r="ER98" s="1"/>
      <c r="ES98" s="1"/>
      <c r="EU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U98" s="1"/>
      <c r="GV98" s="1"/>
      <c r="GW98" s="1"/>
      <c r="GX98" s="1"/>
      <c r="GZ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Z98" s="1"/>
      <c r="JA98" s="1"/>
      <c r="JB98" s="1"/>
      <c r="JC98" s="1"/>
      <c r="JE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LE98" s="1"/>
      <c r="LF98" s="1"/>
      <c r="LG98" s="1"/>
      <c r="LH98" s="1"/>
      <c r="LJ98" s="1"/>
      <c r="LZ98" s="1"/>
      <c r="MA98" s="1"/>
      <c r="MC98" s="1"/>
    </row>
    <row r="99" spans="1:341" x14ac:dyDescent="0.2">
      <c r="A99" s="35"/>
      <c r="B99" s="10"/>
      <c r="C99" s="20"/>
      <c r="D99" s="49"/>
      <c r="E99" s="49"/>
      <c r="F99" s="49"/>
      <c r="G99" s="49"/>
      <c r="H99" s="49"/>
      <c r="I99" s="24"/>
      <c r="J99" s="142"/>
      <c r="K99" s="142"/>
      <c r="L99" s="142"/>
      <c r="M99" s="142"/>
      <c r="N99" s="142"/>
      <c r="O99" s="142"/>
      <c r="P99" s="142"/>
      <c r="Q99" s="20"/>
      <c r="R99" s="59"/>
      <c r="AZ99" s="22"/>
      <c r="BA99" s="22"/>
      <c r="BB99" s="22"/>
      <c r="BC99" s="22"/>
      <c r="BD99" s="22"/>
      <c r="BE99" s="22"/>
      <c r="BF99" s="22"/>
      <c r="BG99" s="22"/>
      <c r="BH99" s="1"/>
      <c r="BI99" s="1"/>
      <c r="BJ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P99" s="1"/>
      <c r="EQ99" s="1"/>
      <c r="ER99" s="1"/>
      <c r="ES99" s="1"/>
      <c r="EU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U99" s="1"/>
      <c r="GV99" s="1"/>
      <c r="GW99" s="1"/>
      <c r="GX99" s="1"/>
      <c r="GZ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Z99" s="1"/>
      <c r="JA99" s="1"/>
      <c r="JB99" s="1"/>
      <c r="JC99" s="1"/>
      <c r="JE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LE99" s="1"/>
      <c r="LF99" s="1"/>
      <c r="LG99" s="1"/>
      <c r="LH99" s="1"/>
      <c r="LJ99" s="1"/>
      <c r="LZ99" s="1"/>
      <c r="MA99" s="1"/>
      <c r="MC99" s="1"/>
    </row>
    <row r="100" spans="1:341" x14ac:dyDescent="0.2">
      <c r="A100" s="2"/>
      <c r="B100" s="2"/>
      <c r="C100" s="1" t="s">
        <v>116</v>
      </c>
      <c r="D100" s="48"/>
      <c r="E100" s="52" t="s">
        <v>117</v>
      </c>
      <c r="F100" s="48"/>
      <c r="G100" s="94" t="s">
        <v>69</v>
      </c>
      <c r="H100" s="49"/>
      <c r="I100" s="2"/>
      <c r="J100" s="142" t="s">
        <v>118</v>
      </c>
      <c r="K100" s="142"/>
      <c r="L100" s="142"/>
      <c r="M100" s="142" t="s">
        <v>119</v>
      </c>
      <c r="N100" s="142"/>
      <c r="O100" s="138" t="s">
        <v>120</v>
      </c>
      <c r="P100" s="138"/>
      <c r="Q100" s="138" t="s">
        <v>121</v>
      </c>
      <c r="R100" s="138"/>
      <c r="AZ100" s="22"/>
      <c r="BA100" s="22"/>
      <c r="BB100" s="22"/>
      <c r="BC100" s="22"/>
      <c r="BD100" s="22"/>
      <c r="BE100" s="22"/>
      <c r="BF100" s="22"/>
      <c r="BG100" s="22"/>
      <c r="BH100" s="1"/>
      <c r="BI100" s="1"/>
      <c r="BJ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P100" s="1"/>
      <c r="EQ100" s="1"/>
      <c r="ER100" s="1"/>
      <c r="ES100" s="1"/>
      <c r="EU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U100" s="1"/>
      <c r="GV100" s="1"/>
      <c r="GW100" s="1"/>
      <c r="GX100" s="1"/>
      <c r="GZ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Z100" s="1"/>
      <c r="JA100" s="1"/>
      <c r="JB100" s="1"/>
      <c r="JC100" s="1"/>
      <c r="JE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LE100" s="1"/>
      <c r="LF100" s="1"/>
      <c r="LG100" s="1"/>
      <c r="LH100" s="1"/>
      <c r="LJ100" s="1"/>
      <c r="LZ100" s="1"/>
      <c r="MA100" s="1"/>
      <c r="MC100" s="1"/>
    </row>
    <row r="101" spans="1:341" x14ac:dyDescent="0.2">
      <c r="A101" s="2"/>
      <c r="B101" s="2"/>
      <c r="C101" s="76">
        <f>S25</f>
        <v>20411.8</v>
      </c>
      <c r="D101" s="30"/>
      <c r="E101" s="30">
        <f>+C101/12</f>
        <v>1700.9833333333333</v>
      </c>
      <c r="F101" s="30"/>
      <c r="G101" s="85">
        <f>+C101/C98</f>
        <v>0.49162563925567554</v>
      </c>
      <c r="H101" s="50"/>
      <c r="I101" s="50"/>
      <c r="J101" s="144">
        <f>VLOOKUP(J98,$A$106:$C$861,3,FALSE)</f>
        <v>1010787.6616691434</v>
      </c>
      <c r="K101" s="144"/>
      <c r="L101" s="144"/>
      <c r="M101" s="144">
        <f>VLOOKUP(M98,$A$106:$C$861,3,FALSE)</f>
        <v>1028697.5996023424</v>
      </c>
      <c r="N101" s="144"/>
      <c r="O101" s="139">
        <v>70</v>
      </c>
      <c r="P101" s="139"/>
      <c r="Q101" s="140">
        <v>0.34</v>
      </c>
      <c r="R101" s="140"/>
      <c r="AZ101" s="22"/>
      <c r="BA101" s="22"/>
      <c r="BB101" s="22"/>
      <c r="BC101" s="22"/>
      <c r="BD101" s="22"/>
      <c r="BE101" s="22"/>
      <c r="BF101" s="22"/>
      <c r="BG101" s="22"/>
      <c r="BH101" s="1"/>
      <c r="BI101" s="1"/>
      <c r="BJ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P101" s="1"/>
      <c r="EQ101" s="1"/>
      <c r="ER101" s="1"/>
      <c r="ES101" s="1"/>
      <c r="EU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U101" s="1"/>
      <c r="GV101" s="1"/>
      <c r="GW101" s="1"/>
      <c r="GX101" s="1"/>
      <c r="GZ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Z101" s="1"/>
      <c r="JA101" s="1"/>
      <c r="JB101" s="1"/>
      <c r="JC101" s="1"/>
      <c r="JE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LE101" s="1"/>
      <c r="LF101" s="1"/>
      <c r="LG101" s="1"/>
      <c r="LH101" s="1"/>
      <c r="LJ101" s="1"/>
      <c r="LZ101" s="1"/>
      <c r="MA101" s="1"/>
      <c r="MC101" s="1"/>
    </row>
    <row r="102" spans="1:341" x14ac:dyDescent="0.2">
      <c r="A102" s="18"/>
      <c r="B102" s="18"/>
      <c r="C102" s="2"/>
      <c r="D102" s="24"/>
      <c r="E102" s="2"/>
      <c r="F102" s="24"/>
      <c r="G102" s="2"/>
      <c r="H102" s="2"/>
      <c r="I102" s="2"/>
      <c r="J102" s="2"/>
      <c r="K102" s="2"/>
      <c r="L102" s="24"/>
      <c r="M102" s="2"/>
      <c r="N102" s="2"/>
      <c r="O102" s="2"/>
      <c r="P102" s="2"/>
      <c r="Q102" s="2"/>
      <c r="R102" s="24"/>
      <c r="AZ102" s="22"/>
      <c r="BA102" s="22"/>
      <c r="BB102" s="22"/>
      <c r="BC102" s="22"/>
      <c r="BD102" s="22"/>
      <c r="BE102" s="22"/>
      <c r="BF102" s="22"/>
      <c r="BG102" s="22"/>
      <c r="BH102" s="1"/>
      <c r="BI102" s="1"/>
      <c r="BJ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P102" s="1"/>
      <c r="EQ102" s="1"/>
      <c r="ER102" s="1"/>
      <c r="ES102" s="1"/>
      <c r="EU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U102" s="1"/>
      <c r="GV102" s="1"/>
      <c r="GW102" s="1"/>
      <c r="GX102" s="1"/>
      <c r="GZ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Z102" s="1"/>
      <c r="JA102" s="1"/>
      <c r="JB102" s="1"/>
      <c r="JC102" s="1"/>
      <c r="JE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LE102" s="1"/>
      <c r="LF102" s="1"/>
      <c r="LG102" s="1"/>
      <c r="LH102" s="1"/>
      <c r="LJ102" s="1"/>
      <c r="LZ102" s="1"/>
      <c r="MA102" s="1"/>
      <c r="MC102" s="1"/>
    </row>
    <row r="103" spans="1:341" x14ac:dyDescent="0.2">
      <c r="A103" s="18"/>
      <c r="B103" s="18"/>
      <c r="C103" s="2"/>
      <c r="D103" s="24"/>
      <c r="E103" s="10"/>
      <c r="F103" s="24"/>
      <c r="G103" s="10"/>
      <c r="H103" s="24"/>
      <c r="I103" s="10"/>
      <c r="J103" s="22"/>
      <c r="K103" s="2" t="s">
        <v>122</v>
      </c>
      <c r="L103" s="22"/>
      <c r="M103" s="2"/>
      <c r="N103" s="2"/>
      <c r="O103" s="2"/>
      <c r="P103" s="2"/>
      <c r="Q103" s="2"/>
      <c r="R103" s="22"/>
      <c r="S103" s="34" t="s">
        <v>123</v>
      </c>
      <c r="U103" s="22"/>
      <c r="AZ103" s="2"/>
      <c r="BC103" s="22"/>
      <c r="BD103" s="22"/>
      <c r="BE103" s="22"/>
      <c r="BF103" s="22"/>
      <c r="BG103" s="22"/>
      <c r="BH103" s="1"/>
      <c r="BI103" s="1"/>
      <c r="BJ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P103" s="1"/>
      <c r="EQ103" s="1"/>
      <c r="ER103" s="1"/>
      <c r="ES103" s="1"/>
      <c r="EU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U103" s="1"/>
      <c r="GV103" s="1"/>
      <c r="GW103" s="1"/>
      <c r="GX103" s="1"/>
      <c r="GZ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Z103" s="1"/>
      <c r="JA103" s="1"/>
      <c r="JB103" s="1"/>
      <c r="JC103" s="1"/>
      <c r="JE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LE103" s="1"/>
      <c r="LF103" s="1"/>
      <c r="LG103" s="1"/>
      <c r="LH103" s="1"/>
      <c r="LJ103" s="1"/>
      <c r="LZ103" s="1"/>
      <c r="MA103" s="1"/>
      <c r="MC103" s="1"/>
    </row>
    <row r="104" spans="1:341" x14ac:dyDescent="0.2">
      <c r="A104" s="18"/>
      <c r="B104" s="2"/>
      <c r="C104" s="2"/>
      <c r="D104" s="24"/>
      <c r="E104" s="24"/>
      <c r="F104" s="24"/>
      <c r="G104" s="48"/>
      <c r="H104" s="24"/>
      <c r="I104" s="44"/>
      <c r="J104" s="22"/>
      <c r="K104" s="2"/>
      <c r="L104" s="22"/>
      <c r="M104" s="2"/>
      <c r="N104" s="2"/>
      <c r="O104" s="2"/>
      <c r="P104" s="2"/>
      <c r="Q104" s="2"/>
      <c r="R104" s="22"/>
      <c r="S104" s="24">
        <f>157000+3000-3000</f>
        <v>157000</v>
      </c>
      <c r="U104" s="22"/>
      <c r="AZ104" s="2"/>
      <c r="BC104" s="22"/>
      <c r="BD104" s="22"/>
      <c r="BE104" s="22"/>
      <c r="BF104" s="22"/>
      <c r="BG104" s="22"/>
      <c r="BH104" s="1"/>
      <c r="BI104" s="1"/>
      <c r="BJ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P104" s="1"/>
      <c r="EQ104" s="1"/>
      <c r="ER104" s="1"/>
      <c r="ES104" s="1"/>
      <c r="EU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U104" s="1"/>
      <c r="GV104" s="1"/>
      <c r="GW104" s="1"/>
      <c r="GX104" s="1"/>
      <c r="GZ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Z104" s="1"/>
      <c r="JA104" s="1"/>
      <c r="JB104" s="1"/>
      <c r="JC104" s="1"/>
      <c r="JE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LE104" s="1"/>
      <c r="LF104" s="1"/>
      <c r="LG104" s="1"/>
      <c r="LH104" s="1"/>
      <c r="LJ104" s="1"/>
      <c r="LZ104" s="1"/>
      <c r="MA104" s="1"/>
      <c r="MC104" s="1"/>
    </row>
    <row r="105" spans="1:341" x14ac:dyDescent="0.2">
      <c r="A105" s="18"/>
      <c r="B105" s="18"/>
      <c r="C105" s="2"/>
      <c r="D105" s="22"/>
      <c r="E105" s="7"/>
      <c r="F105" s="7"/>
      <c r="G105" s="48"/>
      <c r="H105" s="22"/>
      <c r="I105" s="7"/>
      <c r="J105" s="22"/>
      <c r="K105" s="7"/>
      <c r="L105" s="22"/>
      <c r="M105" s="7"/>
      <c r="N105" s="22"/>
      <c r="O105" s="7"/>
      <c r="P105" s="72"/>
      <c r="Q105" s="22"/>
      <c r="R105" s="22"/>
      <c r="S105" s="22"/>
      <c r="U105" s="22"/>
      <c r="AZ105" s="2"/>
      <c r="BC105" s="22"/>
      <c r="BD105" s="22"/>
      <c r="BE105" s="22"/>
      <c r="BF105" s="22"/>
      <c r="BG105" s="22"/>
      <c r="BH105" s="1"/>
      <c r="BI105" s="1"/>
      <c r="BJ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P105" s="1"/>
      <c r="EQ105" s="1"/>
      <c r="ER105" s="1"/>
      <c r="ES105" s="1"/>
      <c r="EU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U105" s="1"/>
      <c r="GV105" s="1"/>
      <c r="GW105" s="1"/>
      <c r="GX105" s="1"/>
      <c r="GZ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Z105" s="1"/>
      <c r="JA105" s="1"/>
      <c r="JB105" s="1"/>
      <c r="JC105" s="1"/>
      <c r="JE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LE105" s="1"/>
      <c r="LF105" s="1"/>
      <c r="LG105" s="1"/>
      <c r="LH105" s="1"/>
      <c r="LJ105" s="1"/>
      <c r="LZ105" s="1"/>
      <c r="MA105" s="1"/>
      <c r="MC105" s="1"/>
    </row>
    <row r="106" spans="1:341" x14ac:dyDescent="0.2">
      <c r="A106" s="53" t="s">
        <v>124</v>
      </c>
      <c r="B106" s="55" t="s">
        <v>125</v>
      </c>
      <c r="C106" s="56" t="s">
        <v>126</v>
      </c>
      <c r="D106" s="64"/>
      <c r="E106" s="57" t="s">
        <v>127</v>
      </c>
      <c r="G106" s="2"/>
      <c r="H106" s="2"/>
      <c r="I106" s="53" t="s">
        <v>128</v>
      </c>
      <c r="J106" s="54"/>
      <c r="K106" s="55" t="s">
        <v>125</v>
      </c>
      <c r="L106" s="54"/>
      <c r="M106" s="56" t="s">
        <v>126</v>
      </c>
      <c r="N106" s="54"/>
      <c r="O106" s="56" t="s">
        <v>127</v>
      </c>
      <c r="P106" s="2"/>
      <c r="Q106" s="83" t="s">
        <v>69</v>
      </c>
      <c r="R106" s="84"/>
      <c r="S106" s="43" t="s">
        <v>129</v>
      </c>
      <c r="U106" s="43" t="s">
        <v>130</v>
      </c>
      <c r="AZ106" s="2"/>
      <c r="BC106" s="22"/>
      <c r="BD106" s="22"/>
      <c r="BE106" s="22"/>
      <c r="BF106" s="22"/>
      <c r="BG106" s="22"/>
      <c r="BH106" s="1"/>
      <c r="BI106" s="1"/>
      <c r="BJ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P106" s="1"/>
      <c r="EQ106" s="1"/>
      <c r="ER106" s="1"/>
      <c r="ES106" s="1"/>
      <c r="EU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U106" s="1"/>
      <c r="GV106" s="1"/>
      <c r="GW106" s="1"/>
      <c r="GX106" s="1"/>
      <c r="GZ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Z106" s="1"/>
      <c r="JA106" s="1"/>
      <c r="JB106" s="1"/>
      <c r="JC106" s="1"/>
      <c r="JE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LE106" s="1"/>
      <c r="LF106" s="1"/>
      <c r="LG106" s="1"/>
      <c r="LH106" s="1"/>
      <c r="LJ106" s="1"/>
      <c r="LZ106" s="1"/>
      <c r="MA106" s="1"/>
      <c r="MC106" s="1"/>
    </row>
    <row r="107" spans="1:341" x14ac:dyDescent="0.2">
      <c r="A107" s="65" t="s">
        <v>131</v>
      </c>
      <c r="B107" s="48">
        <v>20485.96</v>
      </c>
      <c r="C107" s="24">
        <f>IF(B107="",+(C106+(IF(YEAR(A107)&gt;YEAR($M$98),-$Q$98,$E$98*+((($O$101-((YEAR(A107)-(YEAR($J$98)-$O$101))/$O$98))/100)+$Q$101)))+(C95*$G$98/12)),B107)</f>
        <v>20485.96</v>
      </c>
      <c r="D107" s="22" t="str">
        <f>IF(YEAR(A107)=YEAR($M$98),$M$97,IF(YEAR(A107)=YEAR($J$98),"RIP",""))</f>
        <v/>
      </c>
      <c r="E107" s="59"/>
      <c r="F107" s="24"/>
      <c r="G107" s="2"/>
      <c r="H107" s="2"/>
      <c r="I107" s="58" t="s">
        <v>132</v>
      </c>
      <c r="J107" s="79" t="str">
        <f>IF(YEAR(I107)=YEAR($M$98),$M$97,IF(YEAR(I107)=YEAR($J$98),"RIP",""))</f>
        <v/>
      </c>
      <c r="K107" s="48">
        <f>VLOOKUP(I107,$A$107:$D$861,2,FALSE)</f>
        <v>32162.720000000001</v>
      </c>
      <c r="L107" s="49"/>
      <c r="M107" s="48">
        <f>VLOOKUP(I107,$A$107:$D$861,3,FALSE)</f>
        <v>32162.720000000001</v>
      </c>
      <c r="N107" s="49"/>
      <c r="O107" s="48">
        <f>+M107-B107</f>
        <v>11676.760000000002</v>
      </c>
      <c r="P107" s="49"/>
      <c r="Q107" s="38">
        <f>+E26</f>
        <v>0.6044507430672591</v>
      </c>
      <c r="R107" s="81"/>
      <c r="S107" s="24">
        <f>IF(B107="","",(U107-B107))</f>
        <v>46775.040000000001</v>
      </c>
      <c r="U107" s="24">
        <v>67261</v>
      </c>
      <c r="AZ107" s="2"/>
      <c r="BC107" s="22"/>
      <c r="BD107" s="22"/>
      <c r="BE107" s="22"/>
      <c r="BF107" s="22"/>
      <c r="BG107" s="22"/>
      <c r="BH107" s="1"/>
      <c r="BI107" s="1"/>
      <c r="BJ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P107" s="1"/>
      <c r="EQ107" s="1"/>
      <c r="ER107" s="1"/>
      <c r="ES107" s="1"/>
      <c r="EU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U107" s="1"/>
      <c r="GV107" s="1"/>
      <c r="GW107" s="1"/>
      <c r="GX107" s="1"/>
      <c r="GZ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Z107" s="1"/>
      <c r="JA107" s="1"/>
      <c r="JB107" s="1"/>
      <c r="JC107" s="1"/>
      <c r="JE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LE107" s="1"/>
      <c r="LF107" s="1"/>
      <c r="LG107" s="1"/>
      <c r="LH107" s="1"/>
      <c r="LJ107" s="1"/>
      <c r="LZ107" s="1"/>
      <c r="MA107" s="1"/>
      <c r="MC107" s="1"/>
    </row>
    <row r="108" spans="1:341" x14ac:dyDescent="0.2">
      <c r="A108" s="65" t="s">
        <v>133</v>
      </c>
      <c r="B108" s="48">
        <v>20966.05</v>
      </c>
      <c r="C108" s="24">
        <f>IF(B108="",+(C107+(IF(YEAR(A108)&gt;YEAR($M$98),-$Q$98,$E$98*+((($O$101-((YEAR(A108)-(YEAR($J$98)-$O$101))/$O$98))/100)+$Q$101)))+(C96*$G$98/12)),B108)</f>
        <v>20966.05</v>
      </c>
      <c r="D108" s="22" t="str">
        <f>IF(YEAR(A108)=YEAR($M$98),$M$97,IF(YEAR(A108)=YEAR($J$98),"RIP",""))</f>
        <v/>
      </c>
      <c r="E108" s="59">
        <f>+C108-C107</f>
        <v>480.09000000000015</v>
      </c>
      <c r="F108" s="24"/>
      <c r="G108" s="2"/>
      <c r="H108" s="2"/>
      <c r="I108" s="58" t="s">
        <v>134</v>
      </c>
      <c r="J108" s="49" t="str">
        <f>IF(YEAR(I108)=YEAR($M$98),$M$97,IF(YEAR(I108)=YEAR($J$98),"RIP",""))</f>
        <v/>
      </c>
      <c r="K108" s="48">
        <f>VLOOKUP(I108,$A$107:$D$861,2,FALSE)</f>
        <v>60696.93</v>
      </c>
      <c r="L108" s="49"/>
      <c r="M108" s="48">
        <f>VLOOKUP(I108,$A$107:$D$861,3,FALSE)</f>
        <v>60696.93</v>
      </c>
      <c r="N108" s="49"/>
      <c r="O108" s="48">
        <f>+M108-M107</f>
        <v>28534.21</v>
      </c>
      <c r="P108" s="2"/>
      <c r="Q108" s="38">
        <f>+G26</f>
        <v>0.65444801714898182</v>
      </c>
      <c r="R108" s="81"/>
      <c r="S108" s="24">
        <f>IF(B108="","",(U108-B108))</f>
        <v>47117.149999999994</v>
      </c>
      <c r="U108" s="24">
        <v>68083.199999999997</v>
      </c>
      <c r="AZ108" s="2"/>
      <c r="BC108" s="22"/>
      <c r="BD108" s="22"/>
      <c r="BE108" s="22"/>
      <c r="BF108" s="22"/>
      <c r="BG108" s="22"/>
      <c r="BH108" s="1"/>
      <c r="BI108" s="1"/>
      <c r="BJ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P108" s="1"/>
      <c r="EQ108" s="1"/>
      <c r="ER108" s="1"/>
      <c r="ES108" s="1"/>
      <c r="EU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U108" s="1"/>
      <c r="GV108" s="1"/>
      <c r="GW108" s="1"/>
      <c r="GX108" s="1"/>
      <c r="GZ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Z108" s="1"/>
      <c r="JA108" s="1"/>
      <c r="JB108" s="1"/>
      <c r="JC108" s="1"/>
      <c r="JE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LE108" s="1"/>
      <c r="LF108" s="1"/>
      <c r="LG108" s="1"/>
      <c r="LH108" s="1"/>
      <c r="LJ108" s="1"/>
      <c r="LZ108" s="1"/>
      <c r="MA108" s="1"/>
      <c r="MC108" s="1"/>
    </row>
    <row r="109" spans="1:341" x14ac:dyDescent="0.2">
      <c r="A109" s="65" t="s">
        <v>135</v>
      </c>
      <c r="B109" s="48">
        <v>23597.43</v>
      </c>
      <c r="C109" s="24">
        <f>IF(B109="",+(C108+(IF(YEAR(A109)&gt;YEAR($M$98),-$Q$98,$E$98*+((($O$101-((YEAR(A109)-(YEAR($J$98)-$O$101))/$O$98))/100)+$Q$101)))+(C97*$G$98/12)),B109)</f>
        <v>23597.43</v>
      </c>
      <c r="D109" s="22" t="str">
        <f t="shared" ref="D109:D172" si="212">IF(YEAR(A109)=YEAR($M$98),$M$97,IF(YEAR(A109)=YEAR($J$98),"RIP",""))</f>
        <v/>
      </c>
      <c r="E109" s="59">
        <f t="shared" ref="E107:E170" si="213">+C109-C108</f>
        <v>2631.380000000001</v>
      </c>
      <c r="F109" s="24"/>
      <c r="G109" s="2"/>
      <c r="H109" s="2"/>
      <c r="I109" s="58" t="s">
        <v>136</v>
      </c>
      <c r="J109" s="49" t="str">
        <f>IF(YEAR(I109)=YEAR($M$98),$M$97,IF(YEAR(I109)=YEAR($J$98),"RIP",""))</f>
        <v/>
      </c>
      <c r="K109" s="48">
        <f>VLOOKUP(I109,$A$107:$D$861,2,FALSE)</f>
        <v>91156.41</v>
      </c>
      <c r="L109" s="49"/>
      <c r="M109" s="48">
        <f>VLOOKUP(I109,$A$107:$D$861,3,FALSE)</f>
        <v>91156.41</v>
      </c>
      <c r="N109" s="49"/>
      <c r="O109" s="48">
        <f>+M109-M108</f>
        <v>30459.480000000003</v>
      </c>
      <c r="P109" s="49"/>
      <c r="Q109" s="38">
        <f>+I26</f>
        <v>0.6324713561065588</v>
      </c>
      <c r="R109" s="81"/>
      <c r="S109" s="24">
        <f>IF(B109="","",(U109-B109))</f>
        <v>47462.090000000004</v>
      </c>
      <c r="U109" s="24">
        <v>71059.520000000004</v>
      </c>
      <c r="AZ109" s="2"/>
      <c r="BC109" s="22"/>
      <c r="BD109" s="22"/>
      <c r="BE109" s="22"/>
      <c r="BF109" s="22"/>
      <c r="BG109" s="22"/>
      <c r="BH109" s="1"/>
      <c r="BI109" s="1"/>
      <c r="BJ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P109" s="1"/>
      <c r="EQ109" s="1"/>
      <c r="ER109" s="1"/>
      <c r="ES109" s="1"/>
      <c r="EU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U109" s="1"/>
      <c r="GV109" s="1"/>
      <c r="GW109" s="1"/>
      <c r="GX109" s="1"/>
      <c r="GZ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Z109" s="1"/>
      <c r="JA109" s="1"/>
      <c r="JB109" s="1"/>
      <c r="JC109" s="1"/>
      <c r="JE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LE109" s="1"/>
      <c r="LF109" s="1"/>
      <c r="LG109" s="1"/>
      <c r="LH109" s="1"/>
      <c r="LJ109" s="1"/>
      <c r="LZ109" s="1"/>
      <c r="MA109" s="1"/>
      <c r="MC109" s="1"/>
    </row>
    <row r="110" spans="1:341" x14ac:dyDescent="0.2">
      <c r="A110" s="65" t="s">
        <v>137</v>
      </c>
      <c r="B110" s="48">
        <v>24802.76</v>
      </c>
      <c r="C110" s="24">
        <f>IF(B110="",+(C109+(IF(YEAR(A110)&gt;YEAR($M$98),-$Q$98,$E$98*+((($O$101-((YEAR(A110)-(YEAR($J$98)-$O$101))/$O$98))/100)+$Q$101)))+(C98*$G$98/12)),B110)</f>
        <v>24802.76</v>
      </c>
      <c r="D110" s="22" t="str">
        <f t="shared" si="212"/>
        <v/>
      </c>
      <c r="E110" s="59">
        <f t="shared" si="213"/>
        <v>1205.3299999999981</v>
      </c>
      <c r="F110" s="24"/>
      <c r="G110" s="2"/>
      <c r="H110" s="2"/>
      <c r="I110" s="58" t="s">
        <v>138</v>
      </c>
      <c r="J110" s="49" t="str">
        <f>IF(YEAR(I110)=YEAR($M$98),$M$97,IF(YEAR(I110)=YEAR($J$98),"RIP",""))</f>
        <v/>
      </c>
      <c r="K110" s="48">
        <f>VLOOKUP(I110,$A$107:$D$861,2,FALSE)</f>
        <v>130708.9</v>
      </c>
      <c r="L110" s="49"/>
      <c r="M110" s="48">
        <f>VLOOKUP(I110,$A$107:$D$861,3,FALSE)</f>
        <v>130708.9</v>
      </c>
      <c r="N110" s="49"/>
      <c r="O110" s="48">
        <f>+M110-M109</f>
        <v>39552.489999999991</v>
      </c>
      <c r="P110" s="49"/>
      <c r="Q110" s="38">
        <f>+K26</f>
        <v>0.49543743738322821</v>
      </c>
      <c r="R110" s="81"/>
      <c r="S110" s="24">
        <f>IF(B110="","",(U110-B110))</f>
        <v>47804.700000000012</v>
      </c>
      <c r="U110" s="24">
        <v>72607.460000000006</v>
      </c>
      <c r="AZ110" s="2"/>
      <c r="BC110" s="22"/>
      <c r="BD110" s="22"/>
      <c r="BE110" s="22"/>
      <c r="BF110" s="22"/>
      <c r="BG110" s="22"/>
      <c r="BH110" s="1"/>
      <c r="BI110" s="1"/>
      <c r="BJ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P110" s="1"/>
      <c r="EQ110" s="1"/>
      <c r="ER110" s="1"/>
      <c r="ES110" s="1"/>
      <c r="EU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U110" s="1"/>
      <c r="GV110" s="1"/>
      <c r="GW110" s="1"/>
      <c r="GX110" s="1"/>
      <c r="GZ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Z110" s="1"/>
      <c r="JA110" s="1"/>
      <c r="JB110" s="1"/>
      <c r="JC110" s="1"/>
      <c r="JE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LE110" s="1"/>
      <c r="LF110" s="1"/>
      <c r="LG110" s="1"/>
      <c r="LH110" s="1"/>
      <c r="LJ110" s="1"/>
      <c r="LZ110" s="1"/>
      <c r="MA110" s="1"/>
      <c r="MC110" s="1"/>
    </row>
    <row r="111" spans="1:341" x14ac:dyDescent="0.2">
      <c r="A111" s="65" t="s">
        <v>139</v>
      </c>
      <c r="B111" s="48">
        <v>26403.82</v>
      </c>
      <c r="C111" s="24">
        <f>IF(B111="",+(C110+(IF(YEAR(A111)&gt;YEAR($M$98),-$Q$98,$E$98*+((($O$101-((YEAR(A111)-(YEAR($J$98)-$O$101))/$O$98))/100)+$Q$101)))+(C99*$G$98/12)),B111)</f>
        <v>26403.82</v>
      </c>
      <c r="D111" s="22" t="str">
        <f t="shared" si="212"/>
        <v/>
      </c>
      <c r="E111" s="59">
        <f t="shared" si="213"/>
        <v>1601.0600000000013</v>
      </c>
      <c r="F111" s="24"/>
      <c r="G111" s="2"/>
      <c r="H111" s="2"/>
      <c r="I111" s="58" t="s">
        <v>140</v>
      </c>
      <c r="J111" s="49" t="str">
        <f>IF(YEAR(I111)=YEAR($M$98),$M$97,IF(YEAR(I111)=YEAR($J$98),"RIP",""))</f>
        <v/>
      </c>
      <c r="K111" s="48">
        <f>VLOOKUP(I111,$A$107:$D$861,2,FALSE)</f>
        <v>127785.23</v>
      </c>
      <c r="L111" s="49"/>
      <c r="M111" s="48">
        <f>VLOOKUP(I111,$A$107:$D$861,3,FALSE)</f>
        <v>127785.23</v>
      </c>
      <c r="N111" s="49"/>
      <c r="O111" s="48">
        <f>+M111-M110</f>
        <v>-2923.6699999999983</v>
      </c>
      <c r="P111" s="49"/>
      <c r="Q111" s="38">
        <f>+M26</f>
        <v>0.56280305728296309</v>
      </c>
      <c r="R111" s="81"/>
      <c r="S111" s="24">
        <f>IF(B111="","",(U111-B111))</f>
        <v>48150.15</v>
      </c>
      <c r="U111" s="24">
        <v>74553.97</v>
      </c>
      <c r="AZ111" s="2"/>
      <c r="BC111" s="22"/>
      <c r="BD111" s="22"/>
      <c r="BE111" s="22"/>
      <c r="BF111" s="22"/>
      <c r="BG111" s="22"/>
      <c r="BH111" s="1"/>
      <c r="BI111" s="1"/>
      <c r="BJ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P111" s="1"/>
      <c r="EQ111" s="1"/>
      <c r="ER111" s="1"/>
      <c r="ES111" s="1"/>
      <c r="EU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U111" s="1"/>
      <c r="GV111" s="1"/>
      <c r="GW111" s="1"/>
      <c r="GX111" s="1"/>
      <c r="GZ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Z111" s="1"/>
      <c r="JA111" s="1"/>
      <c r="JB111" s="1"/>
      <c r="JC111" s="1"/>
      <c r="JE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LE111" s="1"/>
      <c r="LF111" s="1"/>
      <c r="LG111" s="1"/>
      <c r="LH111" s="1"/>
      <c r="LJ111" s="1"/>
      <c r="LZ111" s="1"/>
      <c r="MA111" s="1"/>
      <c r="MC111" s="1"/>
    </row>
    <row r="112" spans="1:341" x14ac:dyDescent="0.2">
      <c r="A112" s="65" t="s">
        <v>141</v>
      </c>
      <c r="B112" s="48">
        <v>28462.41</v>
      </c>
      <c r="C112" s="24">
        <f>IF(B112="",+(C111+(IF(YEAR(A112)&gt;YEAR($M$98),-$Q$98,$E$98*+((($O$101-((YEAR(A112)-(YEAR($J$98)-$O$101))/$O$98))/100)+$Q$101)))+(C100*$G$98/12)),B112)</f>
        <v>28462.41</v>
      </c>
      <c r="D112" s="22" t="str">
        <f t="shared" si="212"/>
        <v/>
      </c>
      <c r="E112" s="59">
        <f t="shared" si="213"/>
        <v>2058.59</v>
      </c>
      <c r="F112" s="24"/>
      <c r="G112" s="2"/>
      <c r="H112" s="2"/>
      <c r="I112" s="58" t="s">
        <v>142</v>
      </c>
      <c r="J112" s="49" t="str">
        <f>IF(YEAR(I112)=YEAR($M$98),$M$97,IF(YEAR(I112)=YEAR($J$98),"RIP",""))</f>
        <v/>
      </c>
      <c r="K112" s="48">
        <f>VLOOKUP(I112,$A$107:$D$861,2,FALSE)</f>
        <v>171835.65</v>
      </c>
      <c r="L112" s="49"/>
      <c r="M112" s="48">
        <f>VLOOKUP(I112,$A$107:$D$861,3,FALSE)</f>
        <v>171835.65</v>
      </c>
      <c r="N112" s="49"/>
      <c r="O112" s="48">
        <f>+M112-M111</f>
        <v>44050.42</v>
      </c>
      <c r="P112" s="49"/>
      <c r="Q112" s="38">
        <f>+O26</f>
        <v>0.56014919623585224</v>
      </c>
      <c r="R112" s="81"/>
      <c r="S112" s="24">
        <f>IF(B112="","",(U112-B112))</f>
        <v>48493.243000000002</v>
      </c>
      <c r="U112" s="24">
        <v>76955.653000000006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Z112" s="2"/>
      <c r="BC112" s="22"/>
      <c r="BD112" s="22"/>
      <c r="BE112" s="22"/>
      <c r="BF112" s="22"/>
      <c r="BG112" s="22"/>
      <c r="BH112" s="1"/>
      <c r="BI112" s="1"/>
      <c r="BJ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P112" s="1"/>
      <c r="EQ112" s="1"/>
      <c r="ER112" s="1"/>
      <c r="ES112" s="1"/>
      <c r="EU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U112" s="1"/>
      <c r="GV112" s="1"/>
      <c r="GW112" s="1"/>
      <c r="GX112" s="1"/>
      <c r="GZ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Z112" s="1"/>
      <c r="JA112" s="1"/>
      <c r="JB112" s="1"/>
      <c r="JC112" s="1"/>
      <c r="JE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LE112" s="1"/>
      <c r="LF112" s="1"/>
      <c r="LG112" s="1"/>
      <c r="LH112" s="1"/>
      <c r="LJ112" s="1"/>
      <c r="LZ112" s="1"/>
      <c r="MA112" s="1"/>
      <c r="MC112" s="1"/>
    </row>
    <row r="113" spans="1:341" x14ac:dyDescent="0.2">
      <c r="A113" s="65" t="s">
        <v>143</v>
      </c>
      <c r="B113" s="48">
        <v>29797.19</v>
      </c>
      <c r="C113" s="24">
        <f>IF(B113="",+(C112+(IF(YEAR(A113)&gt;YEAR($M$98),-$Q$98,$E$98*+((($O$101-((YEAR(A113)-(YEAR($J$98)-$O$101))/$O$98))/100)+$Q$101)))+(C101*$G$98/12)),B113)</f>
        <v>29797.19</v>
      </c>
      <c r="D113" s="22" t="str">
        <f t="shared" si="212"/>
        <v/>
      </c>
      <c r="E113" s="59">
        <f t="shared" si="213"/>
        <v>1334.7799999999988</v>
      </c>
      <c r="F113" s="24"/>
      <c r="G113" s="2"/>
      <c r="H113" s="2"/>
      <c r="I113" s="58" t="s">
        <v>21</v>
      </c>
      <c r="J113" s="49" t="str">
        <f>IF(YEAR(I113)=YEAR($M$98),$M$97,IF(YEAR(I113)=YEAR($J$98),"RIP",""))</f>
        <v/>
      </c>
      <c r="K113" s="48">
        <f>VLOOKUP(I113,$A$107:$D$861,2,FALSE)</f>
        <v>248537.52000000002</v>
      </c>
      <c r="L113" s="49"/>
      <c r="M113" s="48">
        <f>VLOOKUP(I113,$A$107:$D$861,3,FALSE)</f>
        <v>248537.52000000002</v>
      </c>
      <c r="N113" s="49"/>
      <c r="O113" s="48">
        <f>+M113-M112</f>
        <v>76701.870000000024</v>
      </c>
      <c r="P113" s="49"/>
      <c r="Q113" s="41">
        <f>+Q26</f>
        <v>0.57522700927357029</v>
      </c>
      <c r="R113" s="81"/>
      <c r="S113" s="24">
        <f>IF(B113="","",(U113-B113))</f>
        <v>48836.61</v>
      </c>
      <c r="U113" s="24">
        <v>78633.8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Z113" s="2"/>
      <c r="BC113" s="22"/>
      <c r="BD113" s="22"/>
      <c r="BE113" s="22"/>
      <c r="BF113" s="22"/>
      <c r="BG113" s="22"/>
      <c r="BH113" s="1"/>
      <c r="BI113" s="1"/>
      <c r="BJ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P113" s="1"/>
      <c r="EQ113" s="1"/>
      <c r="ER113" s="1"/>
      <c r="ES113" s="1"/>
      <c r="EU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U113" s="1"/>
      <c r="GV113" s="1"/>
      <c r="GW113" s="1"/>
      <c r="GX113" s="1"/>
      <c r="GZ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Z113" s="1"/>
      <c r="JA113" s="1"/>
      <c r="JB113" s="1"/>
      <c r="JC113" s="1"/>
      <c r="JE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LE113" s="1"/>
      <c r="LF113" s="1"/>
      <c r="LG113" s="1"/>
      <c r="LH113" s="1"/>
      <c r="LJ113" s="1"/>
      <c r="LZ113" s="1"/>
      <c r="MA113" s="1"/>
      <c r="MC113" s="1"/>
    </row>
    <row r="114" spans="1:341" x14ac:dyDescent="0.2">
      <c r="A114" s="65" t="s">
        <v>144</v>
      </c>
      <c r="B114" s="48">
        <v>31713.95</v>
      </c>
      <c r="C114" s="24">
        <f>IF(B114="",+(C113+(IF(YEAR(A114)&gt;YEAR($M$98),-$Q$98,$E$98*+((($O$101-((YEAR(A114)-(YEAR($J$98)-$O$101))/$O$98))/100)+$Q$101)))+(C102*$G$98/12)),B114)</f>
        <v>31713.95</v>
      </c>
      <c r="D114" s="22" t="str">
        <f t="shared" si="212"/>
        <v/>
      </c>
      <c r="E114" s="59">
        <f t="shared" si="213"/>
        <v>1916.760000000002</v>
      </c>
      <c r="F114" s="24"/>
      <c r="G114" s="2"/>
      <c r="H114" s="2"/>
      <c r="I114" s="58" t="s">
        <v>34</v>
      </c>
      <c r="J114" s="49" t="str">
        <f>IF(YEAR(I114)=YEAR($M$98),$M$97,IF(YEAR(I114)=YEAR($J$98),"RIP",""))</f>
        <v/>
      </c>
      <c r="K114" s="48">
        <f>VLOOKUP(I114,$A$107:$D$861,2,FALSE)</f>
        <v>312011.53000000003</v>
      </c>
      <c r="L114" s="49"/>
      <c r="M114" s="48">
        <f>VLOOKUP(I114,$A$107:$D$861,3,FALSE)</f>
        <v>312011.53000000003</v>
      </c>
      <c r="N114" s="49"/>
      <c r="O114" s="48">
        <f>+M114-M113</f>
        <v>63474.010000000009</v>
      </c>
      <c r="P114" s="49"/>
      <c r="Q114" s="38">
        <f>+S26</f>
        <v>0.49301483020143955</v>
      </c>
      <c r="R114" s="81"/>
      <c r="S114" s="24">
        <f>IF(B114="","",(U114-B114))</f>
        <v>49182.790000000008</v>
      </c>
      <c r="U114" s="24">
        <v>80896.740000000005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Z114" s="2"/>
      <c r="BC114" s="22"/>
      <c r="BD114" s="22"/>
      <c r="BE114" s="22"/>
      <c r="BF114" s="22"/>
      <c r="BG114" s="22"/>
      <c r="BH114" s="1"/>
      <c r="BI114" s="1"/>
      <c r="BJ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P114" s="1"/>
      <c r="EQ114" s="1"/>
      <c r="ER114" s="1"/>
      <c r="ES114" s="1"/>
      <c r="EU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U114" s="1"/>
      <c r="GV114" s="1"/>
      <c r="GW114" s="1"/>
      <c r="GX114" s="1"/>
      <c r="GZ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Z114" s="1"/>
      <c r="JA114" s="1"/>
      <c r="JB114" s="1"/>
      <c r="JC114" s="1"/>
      <c r="JE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LE114" s="1"/>
      <c r="LF114" s="1"/>
      <c r="LG114" s="1"/>
      <c r="LH114" s="1"/>
      <c r="LJ114" s="1"/>
      <c r="LZ114" s="1"/>
      <c r="MA114" s="1"/>
      <c r="MC114" s="1"/>
    </row>
    <row r="115" spans="1:341" x14ac:dyDescent="0.2">
      <c r="A115" s="65" t="s">
        <v>145</v>
      </c>
      <c r="B115" s="48">
        <v>30331.53</v>
      </c>
      <c r="C115" s="24">
        <f>IF(B115="",+(C114+(IF(YEAR(A115)&gt;YEAR($M$98),-$Q$98,$E$98*+((($O$101-((YEAR(A115)-(YEAR($J$98)-$O$101))/$O$98))/100)+$Q$101)))+(G97*$G$98/12)),B115)</f>
        <v>30331.53</v>
      </c>
      <c r="D115" s="22" t="str">
        <f t="shared" si="212"/>
        <v/>
      </c>
      <c r="E115" s="59">
        <f t="shared" si="213"/>
        <v>-1382.4200000000019</v>
      </c>
      <c r="F115" s="24"/>
      <c r="G115" s="2"/>
      <c r="H115" s="2"/>
      <c r="I115" s="58" t="s">
        <v>46</v>
      </c>
      <c r="J115" s="49" t="str">
        <f>IF(YEAR(I115)=YEAR($M$98),$M$97,IF(YEAR(I115)=YEAR($J$98),"RIP",""))</f>
        <v/>
      </c>
      <c r="K115" s="48">
        <f>VLOOKUP(I115,$A$107:$D$861,2,FALSE)</f>
        <v>0</v>
      </c>
      <c r="L115" s="49"/>
      <c r="M115" s="48">
        <f>VLOOKUP(I115,$A$107:$D$861,3,FALSE)</f>
        <v>390906.89469999995</v>
      </c>
      <c r="N115" s="49"/>
      <c r="O115" s="48">
        <f>+M115-M114</f>
        <v>78895.364699999918</v>
      </c>
      <c r="P115" s="49"/>
      <c r="Q115" s="80">
        <f>+U58</f>
        <v>0.65856322612857399</v>
      </c>
      <c r="R115" s="81">
        <f>IF(Q115="","",+Q115-Q114)</f>
        <v>0.16554839592713444</v>
      </c>
      <c r="S115" s="24">
        <f>IF(B115="","",(U115-B115))</f>
        <v>49526.66</v>
      </c>
      <c r="U115" s="24">
        <v>79858.19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Z115" s="2"/>
      <c r="BC115" s="22"/>
      <c r="BD115" s="22"/>
      <c r="BE115" s="22"/>
      <c r="BF115" s="22"/>
      <c r="BG115" s="22"/>
      <c r="BH115" s="1"/>
      <c r="BI115" s="1"/>
      <c r="BJ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P115" s="1"/>
      <c r="EQ115" s="1"/>
      <c r="ER115" s="1"/>
      <c r="ES115" s="1"/>
      <c r="EU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U115" s="1"/>
      <c r="GV115" s="1"/>
      <c r="GW115" s="1"/>
      <c r="GX115" s="1"/>
      <c r="GZ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Z115" s="1"/>
      <c r="JA115" s="1"/>
      <c r="JB115" s="1"/>
      <c r="JC115" s="1"/>
      <c r="JE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LE115" s="1"/>
      <c r="LF115" s="1"/>
      <c r="LG115" s="1"/>
      <c r="LH115" s="1"/>
      <c r="LJ115" s="1"/>
      <c r="LZ115" s="1"/>
      <c r="MA115" s="1"/>
      <c r="MC115" s="1"/>
    </row>
    <row r="116" spans="1:341" x14ac:dyDescent="0.2">
      <c r="A116" s="65" t="s">
        <v>146</v>
      </c>
      <c r="B116" s="48">
        <v>31761.1</v>
      </c>
      <c r="C116" s="24">
        <f>IF(B116="",+(C115+(IF(YEAR(A116)&gt;YEAR($M$98),-$Q$98,$E$98*+((($O$101-((YEAR(A116)-(YEAR($J$98)-$O$101))/$O$98))/100)+$Q$101)))+(G98*$G$98/12)),B116)</f>
        <v>31761.1</v>
      </c>
      <c r="D116" s="22" t="str">
        <f t="shared" si="212"/>
        <v/>
      </c>
      <c r="E116" s="59">
        <f t="shared" si="213"/>
        <v>1429.5699999999997</v>
      </c>
      <c r="F116" s="24"/>
      <c r="G116" s="2"/>
      <c r="H116" s="2"/>
      <c r="I116" s="65" t="s">
        <v>101</v>
      </c>
      <c r="J116" s="49" t="str">
        <f>IF(YEAR(I116)=YEAR($M$98),$M$97,IF(YEAR(I116)=YEAR($J$98),"RIP",""))</f>
        <v/>
      </c>
      <c r="K116" s="48">
        <f>VLOOKUP(I116,$A$107:$D$861,2,FALSE)</f>
        <v>0</v>
      </c>
      <c r="L116" s="49"/>
      <c r="M116" s="48">
        <f>VLOOKUP(I116,$A$107:$D$861,3,FALSE)</f>
        <v>422519.64963973907</v>
      </c>
      <c r="N116" s="49"/>
      <c r="O116" s="48">
        <f>+M116-M115</f>
        <v>31612.754939739127</v>
      </c>
      <c r="P116" s="49"/>
      <c r="Q116" s="38" cm="1">
        <f t="array" ref="Q116">(IF(K116=0,_xlfn.IFS(YEAR(I116)&lt;=YEAR($M$98),+($O$101-((YEAR(I116)-(YEAR($J$98)-$O$101))/$O$98))/100+$Q$101,YEAR(I116)&gt;YEAR($M$98),""),""))</f>
        <v>0.41209302325581398</v>
      </c>
      <c r="R116" s="81">
        <f>IF(Q116="","",+Q116-Q115)</f>
        <v>-0.24647020287276</v>
      </c>
      <c r="S116" s="24">
        <f>IF(B116="","",(U116-B116))</f>
        <v>49873.329999999994</v>
      </c>
      <c r="U116" s="24">
        <v>81634.429999999993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Z116" s="2"/>
      <c r="BC116" s="22"/>
      <c r="BD116" s="22"/>
      <c r="BE116" s="22"/>
      <c r="BF116" s="22"/>
      <c r="BG116" s="22"/>
      <c r="BH116" s="1"/>
      <c r="BI116" s="1"/>
      <c r="BJ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P116" s="1"/>
      <c r="EQ116" s="1"/>
      <c r="ER116" s="1"/>
      <c r="ES116" s="1"/>
      <c r="EU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U116" s="1"/>
      <c r="GV116" s="1"/>
      <c r="GW116" s="1"/>
      <c r="GX116" s="1"/>
      <c r="GZ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Z116" s="1"/>
      <c r="JA116" s="1"/>
      <c r="JB116" s="1"/>
      <c r="JC116" s="1"/>
      <c r="JE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LE116" s="1"/>
      <c r="LF116" s="1"/>
      <c r="LG116" s="1"/>
      <c r="LH116" s="1"/>
      <c r="LJ116" s="1"/>
      <c r="LZ116" s="1"/>
      <c r="MA116" s="1"/>
      <c r="MC116" s="1"/>
    </row>
    <row r="117" spans="1:341" x14ac:dyDescent="0.2">
      <c r="A117" s="66" t="s">
        <v>132</v>
      </c>
      <c r="B117" s="67">
        <v>32162.720000000001</v>
      </c>
      <c r="C117" s="24">
        <f>IF(B117="",+(C116+(IF(YEAR(A117)&gt;YEAR($M$98),-$Q$98,$E$98*+((($O$101-((YEAR(A117)-(YEAR($J$98)-$O$101))/$O$98))/100)+$Q$101)))+(C105*$G$98/12)),B117)</f>
        <v>32162.720000000001</v>
      </c>
      <c r="D117" s="22" t="str">
        <f t="shared" si="212"/>
        <v/>
      </c>
      <c r="E117" s="59">
        <f t="shared" si="213"/>
        <v>401.62000000000262</v>
      </c>
      <c r="F117" s="24"/>
      <c r="G117" s="2"/>
      <c r="H117" s="2"/>
      <c r="I117" s="65" t="s">
        <v>147</v>
      </c>
      <c r="J117" s="49" t="str">
        <f>IF(YEAR(I117)=YEAR($M$98),$M$97,IF(YEAR(I117)=YEAR($J$98),"RIP",""))</f>
        <v/>
      </c>
      <c r="K117" s="48">
        <f>VLOOKUP(I117,$A$107:$D$861,2,FALSE)</f>
        <v>0</v>
      </c>
      <c r="L117" s="49"/>
      <c r="M117" s="48">
        <f>VLOOKUP(I117,$A$107:$D$861,3,FALSE)</f>
        <v>454974.39791761938</v>
      </c>
      <c r="N117" s="49"/>
      <c r="O117" s="48">
        <f>+M117-M116</f>
        <v>32454.74827788031</v>
      </c>
      <c r="P117" s="49"/>
      <c r="Q117" s="38" cm="1">
        <f t="array" ref="Q117">(IF(K117=0,_xlfn.IFS(YEAR(I117)&lt;=YEAR($M$98),+($O$101-((YEAR(I117)-(YEAR($J$98)-$O$101))/$O$98))/100+$Q$101,YEAR(I117)&gt;YEAR($M$98),""),""))</f>
        <v>0.38883720930232557</v>
      </c>
      <c r="R117" s="81">
        <f t="shared" ref="R115:R128" si="214">IF(Q117="","",+Q117-Q116)</f>
        <v>-2.3255813953488413E-2</v>
      </c>
      <c r="S117" s="29">
        <f>IF(B117="","",(U117-B117))</f>
        <v>50217.709999999992</v>
      </c>
      <c r="U117" s="29">
        <v>82380.429999999993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Z117" s="2"/>
      <c r="BC117" s="22"/>
      <c r="BD117" s="22"/>
      <c r="BE117" s="22"/>
      <c r="BF117" s="22"/>
      <c r="BG117" s="22"/>
      <c r="BH117" s="1"/>
      <c r="BI117" s="1"/>
      <c r="BJ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P117" s="1"/>
      <c r="EQ117" s="1"/>
      <c r="ER117" s="1"/>
      <c r="ES117" s="1"/>
      <c r="EU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U117" s="1"/>
      <c r="GV117" s="1"/>
      <c r="GW117" s="1"/>
      <c r="GX117" s="1"/>
      <c r="GZ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Z117" s="1"/>
      <c r="JA117" s="1"/>
      <c r="JB117" s="1"/>
      <c r="JC117" s="1"/>
      <c r="JE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LE117" s="1"/>
      <c r="LF117" s="1"/>
      <c r="LG117" s="1"/>
      <c r="LH117" s="1"/>
      <c r="LJ117" s="1"/>
      <c r="LZ117" s="1"/>
      <c r="MA117" s="1"/>
      <c r="MC117" s="1"/>
    </row>
    <row r="118" spans="1:341" x14ac:dyDescent="0.2">
      <c r="A118" s="65" t="s">
        <v>148</v>
      </c>
      <c r="B118" s="48">
        <v>35185.269999999997</v>
      </c>
      <c r="C118" s="24">
        <f>IF(B118="",+(C117+(IF(YEAR(A118)&gt;YEAR($M$98),-$Q$98,$E$98*+((($O$101-((YEAR(A118)-(YEAR($J$98)-$O$101))/$O$98))/100)+$Q$101)))+(C106*$G$98/12)),B118)</f>
        <v>35185.269999999997</v>
      </c>
      <c r="D118" s="22" t="str">
        <f t="shared" si="212"/>
        <v/>
      </c>
      <c r="E118" s="59">
        <f t="shared" si="213"/>
        <v>3022.5499999999956</v>
      </c>
      <c r="F118" s="24"/>
      <c r="G118" s="2"/>
      <c r="H118" s="2"/>
      <c r="I118" s="58" t="s">
        <v>149</v>
      </c>
      <c r="J118" s="49" t="str">
        <f>IF(YEAR(I118)=YEAR($M$98),$M$97,IF(YEAR(I118)=YEAR($J$98),"RIP",""))</f>
        <v/>
      </c>
      <c r="K118" s="48">
        <f>VLOOKUP(I118,$A$107:$D$861,2,FALSE)</f>
        <v>0</v>
      </c>
      <c r="L118" s="49"/>
      <c r="M118" s="48">
        <f>VLOOKUP(I118,$A$107:$D$861,3,FALSE)</f>
        <v>487752.72784235264</v>
      </c>
      <c r="N118" s="49"/>
      <c r="O118" s="48">
        <f>+M118-M117</f>
        <v>32778.329924733262</v>
      </c>
      <c r="P118" s="49"/>
      <c r="Q118" s="38" cm="1">
        <f t="array" ref="Q118">(IF(K118=0,_xlfn.IFS(YEAR(I118)&lt;=YEAR($M$98),+($O$101-((YEAR(I118)-(YEAR($J$98)-$O$101))/$O$98))/100+$Q$101,YEAR(I118)&gt;YEAR($M$98),""),""))</f>
        <v>0.36558139534883727</v>
      </c>
      <c r="R118" s="81">
        <f t="shared" si="214"/>
        <v>-2.3255813953488302E-2</v>
      </c>
      <c r="S118" s="24">
        <f>IF(B118="","",(U118-B118))</f>
        <v>50562.340000000004</v>
      </c>
      <c r="U118" s="24">
        <v>85747.61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Z118" s="2"/>
      <c r="BC118" s="22"/>
      <c r="BD118" s="22"/>
      <c r="BE118" s="22"/>
      <c r="BF118" s="22"/>
      <c r="BG118" s="22"/>
      <c r="BH118" s="1"/>
      <c r="BI118" s="1"/>
      <c r="BJ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P118" s="1"/>
      <c r="EQ118" s="1"/>
      <c r="ER118" s="1"/>
      <c r="ES118" s="1"/>
      <c r="EU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U118" s="1"/>
      <c r="GV118" s="1"/>
      <c r="GW118" s="1"/>
      <c r="GX118" s="1"/>
      <c r="GZ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Z118" s="1"/>
      <c r="JA118" s="1"/>
      <c r="JB118" s="1"/>
      <c r="JC118" s="1"/>
      <c r="JE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LE118" s="1"/>
      <c r="LF118" s="1"/>
      <c r="LG118" s="1"/>
      <c r="LH118" s="1"/>
      <c r="LJ118" s="1"/>
      <c r="LZ118" s="1"/>
      <c r="MA118" s="1"/>
      <c r="MC118" s="1"/>
    </row>
    <row r="119" spans="1:341" x14ac:dyDescent="0.2">
      <c r="A119" s="65" t="s">
        <v>150</v>
      </c>
      <c r="B119" s="48">
        <v>37045.93</v>
      </c>
      <c r="C119" s="24">
        <f>IF(B119="",+(C118+(IF(YEAR(A119)&gt;YEAR($M$98),-$Q$98,$E$98*+((($O$101-((YEAR(A119)-(YEAR($J$98)-$O$101))/$O$98))/100)+$Q$101)))+(C107*$G$98/12)),B119)</f>
        <v>37045.93</v>
      </c>
      <c r="D119" s="22" t="str">
        <f t="shared" si="212"/>
        <v/>
      </c>
      <c r="E119" s="59">
        <f t="shared" si="213"/>
        <v>1860.6600000000035</v>
      </c>
      <c r="F119" s="24"/>
      <c r="G119" s="2"/>
      <c r="H119" s="2"/>
      <c r="I119" s="58" t="s">
        <v>151</v>
      </c>
      <c r="J119" s="49" t="str">
        <f>IF(YEAR(I119)=YEAR($M$98),$M$97,IF(YEAR(I119)=YEAR($J$98),"RIP",""))</f>
        <v/>
      </c>
      <c r="K119" s="48">
        <f>VLOOKUP(I119,$A$107:$D$861,2,FALSE)</f>
        <v>0</v>
      </c>
      <c r="L119" s="49"/>
      <c r="M119" s="48">
        <f>VLOOKUP(I119,$A$107:$D$861,3,FALSE)</f>
        <v>520870.6093067365</v>
      </c>
      <c r="N119" s="49"/>
      <c r="O119" s="48">
        <f>+M119-M118</f>
        <v>33117.881464383856</v>
      </c>
      <c r="P119" s="49"/>
      <c r="Q119" s="38" cm="1">
        <f t="array" ref="Q119">(IF(K119=0,_xlfn.IFS(YEAR(I119)&lt;=YEAR($M$98),+($O$101-((YEAR(I119)-(YEAR($J$98)-$O$101))/$O$98))/100+$Q$101,YEAR(I119)&gt;YEAR($M$98),""),""))</f>
        <v>0.34232558139534891</v>
      </c>
      <c r="R119" s="81">
        <f t="shared" si="214"/>
        <v>-2.3255813953488358E-2</v>
      </c>
      <c r="S119" s="24">
        <f>IF(B119="","",(U119-B119))</f>
        <v>50914.79</v>
      </c>
      <c r="U119" s="24">
        <v>87960.72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Z119" s="2"/>
      <c r="BC119" s="22"/>
      <c r="BD119" s="22"/>
      <c r="BE119" s="22"/>
      <c r="BF119" s="22"/>
      <c r="BG119" s="22"/>
      <c r="BH119" s="1"/>
      <c r="BI119" s="1"/>
      <c r="BJ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P119" s="1"/>
      <c r="EQ119" s="1"/>
      <c r="ER119" s="1"/>
      <c r="ES119" s="1"/>
      <c r="EU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U119" s="1"/>
      <c r="GV119" s="1"/>
      <c r="GW119" s="1"/>
      <c r="GX119" s="1"/>
      <c r="GZ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Z119" s="1"/>
      <c r="JA119" s="1"/>
      <c r="JB119" s="1"/>
      <c r="JC119" s="1"/>
      <c r="JE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LE119" s="1"/>
      <c r="LF119" s="1"/>
      <c r="LG119" s="1"/>
      <c r="LH119" s="1"/>
      <c r="LJ119" s="1"/>
      <c r="LZ119" s="1"/>
      <c r="MA119" s="1"/>
      <c r="MC119" s="1"/>
    </row>
    <row r="120" spans="1:341" x14ac:dyDescent="0.2">
      <c r="A120" s="65" t="s">
        <v>152</v>
      </c>
      <c r="B120" s="48">
        <v>43809.16</v>
      </c>
      <c r="C120" s="24">
        <f>IF(B120="",+(C119+(IF(YEAR(A120)&gt;YEAR($M$98),-$Q$98,$E$98*+((($O$101-((YEAR(A120)-(YEAR($J$98)-$O$101))/$O$98))/100)+$Q$101)))+(C108*$G$98/12)),B120)</f>
        <v>43809.16</v>
      </c>
      <c r="D120" s="22" t="str">
        <f t="shared" si="212"/>
        <v/>
      </c>
      <c r="E120" s="59">
        <f t="shared" si="213"/>
        <v>6763.2300000000032</v>
      </c>
      <c r="F120" s="24"/>
      <c r="G120" s="2"/>
      <c r="H120" s="2"/>
      <c r="I120" s="58" t="s">
        <v>153</v>
      </c>
      <c r="J120" s="49" t="str">
        <f>IF(YEAR(I120)=YEAR($M$98),$M$97,IF(YEAR(I120)=YEAR($J$98),"RIP",""))</f>
        <v/>
      </c>
      <c r="K120" s="48">
        <f>VLOOKUP(I120,$A$107:$D$861,2,FALSE)</f>
        <v>0</v>
      </c>
      <c r="L120" s="49"/>
      <c r="M120" s="48">
        <f>VLOOKUP(I120,$A$107:$D$861,3,FALSE)</f>
        <v>554341.3798453866</v>
      </c>
      <c r="N120" s="49"/>
      <c r="O120" s="48">
        <f>+M120-M119</f>
        <v>33470.770538650104</v>
      </c>
      <c r="P120" s="49"/>
      <c r="Q120" s="38" cm="1">
        <f t="array" ref="Q120">(IF(K120=0,_xlfn.IFS(YEAR(I120)&lt;=YEAR($M$98),+($O$101-((YEAR(I120)-(YEAR($J$98)-$O$101))/$O$98))/100+$Q$101,YEAR(I120)&gt;YEAR($M$98),""),""))</f>
        <v>0.31906976744186044</v>
      </c>
      <c r="R120" s="81">
        <f t="shared" si="214"/>
        <v>-2.3255813953488469E-2</v>
      </c>
      <c r="S120" s="24">
        <f>IF(B120="","",(U120-B120))</f>
        <v>51259.929999999993</v>
      </c>
      <c r="U120" s="24">
        <v>95069.09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Z120" s="2"/>
      <c r="BC120" s="22"/>
      <c r="BD120" s="22"/>
      <c r="BE120" s="22"/>
      <c r="BF120" s="22"/>
      <c r="BG120" s="22"/>
      <c r="BH120" s="1"/>
      <c r="BI120" s="1"/>
      <c r="BJ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P120" s="1"/>
      <c r="EQ120" s="1"/>
      <c r="ER120" s="1"/>
      <c r="ES120" s="1"/>
      <c r="EU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U120" s="1"/>
      <c r="GV120" s="1"/>
      <c r="GW120" s="1"/>
      <c r="GX120" s="1"/>
      <c r="GZ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Z120" s="1"/>
      <c r="JA120" s="1"/>
      <c r="JB120" s="1"/>
      <c r="JC120" s="1"/>
      <c r="JE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LE120" s="1"/>
      <c r="LF120" s="1"/>
      <c r="LG120" s="1"/>
      <c r="LH120" s="1"/>
      <c r="LJ120" s="1"/>
      <c r="LZ120" s="1"/>
      <c r="MA120" s="1"/>
      <c r="MC120" s="1"/>
    </row>
    <row r="121" spans="1:341" x14ac:dyDescent="0.2">
      <c r="A121" s="65" t="s">
        <v>154</v>
      </c>
      <c r="B121" s="48">
        <v>46396.83</v>
      </c>
      <c r="C121" s="24">
        <f>IF(B121="",+(C120+(IF(YEAR(A121)&gt;YEAR($M$98),-$Q$98,$E$98*+((($O$101-((YEAR(A121)-(YEAR($J$98)-$O$101))/$O$98))/100)+$Q$101)))+(C109*$G$98/12)),B121)</f>
        <v>46396.83</v>
      </c>
      <c r="D121" s="22" t="str">
        <f t="shared" si="212"/>
        <v/>
      </c>
      <c r="E121" s="59">
        <f t="shared" si="213"/>
        <v>2587.6699999999983</v>
      </c>
      <c r="F121" s="24"/>
      <c r="G121" s="2"/>
      <c r="H121" s="2"/>
      <c r="I121" s="58" t="s">
        <v>155</v>
      </c>
      <c r="J121" s="49" t="str">
        <f>IF(YEAR(I121)=YEAR($M$98),$M$97,IF(YEAR(I121)=YEAR($J$98),"RIP",""))</f>
        <v/>
      </c>
      <c r="K121" s="48">
        <f>VLOOKUP(I121,$A$107:$D$861,2,FALSE)</f>
        <v>0</v>
      </c>
      <c r="L121" s="49"/>
      <c r="M121" s="48">
        <f>VLOOKUP(I121,$A$107:$D$861,3,FALSE)</f>
        <v>588178.90863641771</v>
      </c>
      <c r="N121" s="49"/>
      <c r="O121" s="48">
        <f>+M121-M120</f>
        <v>33837.528791031102</v>
      </c>
      <c r="P121" s="49"/>
      <c r="Q121" s="38" cm="1">
        <f t="array" ref="Q121">(IF(K121=0,_xlfn.IFS(YEAR(I121)&lt;=YEAR($M$98),+($O$101-((YEAR(I121)-(YEAR($J$98)-$O$101))/$O$98))/100+$Q$101,YEAR(I121)&gt;YEAR($M$98),""),""))</f>
        <v>0.29581395348837208</v>
      </c>
      <c r="R121" s="81">
        <f t="shared" si="214"/>
        <v>-2.3255813953488358E-2</v>
      </c>
      <c r="S121" s="24">
        <f>IF(B121="","",(U121-B121))</f>
        <v>51626.59</v>
      </c>
      <c r="U121" s="24">
        <v>98023.42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Z121" s="2"/>
      <c r="BC121" s="22"/>
      <c r="BD121" s="22"/>
      <c r="BE121" s="22"/>
      <c r="BF121" s="22"/>
      <c r="BG121" s="22"/>
      <c r="BH121" s="1"/>
      <c r="BI121" s="1"/>
      <c r="BJ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P121" s="1"/>
      <c r="EQ121" s="1"/>
      <c r="ER121" s="1"/>
      <c r="ES121" s="1"/>
      <c r="EU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U121" s="1"/>
      <c r="GV121" s="1"/>
      <c r="GW121" s="1"/>
      <c r="GX121" s="1"/>
      <c r="GZ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Z121" s="1"/>
      <c r="JA121" s="1"/>
      <c r="JB121" s="1"/>
      <c r="JC121" s="1"/>
      <c r="JE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LE121" s="1"/>
      <c r="LF121" s="1"/>
      <c r="LG121" s="1"/>
      <c r="LH121" s="1"/>
      <c r="LJ121" s="1"/>
      <c r="LZ121" s="1"/>
      <c r="MA121" s="1"/>
      <c r="MC121" s="1"/>
    </row>
    <row r="122" spans="1:341" x14ac:dyDescent="0.2">
      <c r="A122" s="65" t="s">
        <v>156</v>
      </c>
      <c r="B122" s="48">
        <v>46485.37</v>
      </c>
      <c r="C122" s="24">
        <f>IF(B122="",+(C121+(IF(YEAR(A122)&gt;YEAR($M$98),-$Q$98,$E$98*+((($O$101-((YEAR(A122)-(YEAR($J$98)-$O$101))/$O$98))/100)+$Q$101)))+(C110*$G$98/12)),B122)</f>
        <v>46485.37</v>
      </c>
      <c r="D122" s="22" t="str">
        <f t="shared" si="212"/>
        <v/>
      </c>
      <c r="E122" s="59">
        <f t="shared" si="213"/>
        <v>88.540000000000873</v>
      </c>
      <c r="F122" s="24"/>
      <c r="G122" s="2"/>
      <c r="H122" s="2"/>
      <c r="I122" s="58" t="s">
        <v>157</v>
      </c>
      <c r="J122" s="49" t="str">
        <f>IF(YEAR(I122)=YEAR($M$98),$M$97,IF(YEAR(I122)=YEAR($J$98),"RIP",""))</f>
        <v/>
      </c>
      <c r="K122" s="48">
        <f>VLOOKUP(I122,$A$107:$D$861,2,FALSE)</f>
        <v>0</v>
      </c>
      <c r="L122" s="49"/>
      <c r="M122" s="48">
        <f>VLOOKUP(I122,$A$107:$D$861,3,FALSE)</f>
        <v>622397.60997176799</v>
      </c>
      <c r="N122" s="49"/>
      <c r="O122" s="48">
        <f>+M122-M121</f>
        <v>34218.701335350284</v>
      </c>
      <c r="P122" s="49"/>
      <c r="Q122" s="38" cm="1">
        <f t="array" ref="Q122">(IF(K122=0,_xlfn.IFS(YEAR(I122)&lt;=YEAR($M$98),+($O$101-((YEAR(I122)-(YEAR($J$98)-$O$101))/$O$98))/100+$Q$101,YEAR(I122)&gt;YEAR($M$98),""),""))</f>
        <v>0.27255813953488373</v>
      </c>
      <c r="R122" s="81">
        <f t="shared" si="214"/>
        <v>-2.3255813953488358E-2</v>
      </c>
      <c r="S122" s="24">
        <f>IF(B122="","",(U122-B122))</f>
        <v>51990.889999999992</v>
      </c>
      <c r="U122" s="24">
        <v>98476.26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Z122" s="2"/>
      <c r="BC122" s="22"/>
      <c r="BD122" s="22"/>
      <c r="BE122" s="22"/>
      <c r="BF122" s="22"/>
      <c r="BG122" s="22"/>
      <c r="BH122" s="1"/>
      <c r="BI122" s="1"/>
      <c r="BJ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P122" s="1"/>
      <c r="EQ122" s="1"/>
      <c r="ER122" s="1"/>
      <c r="ES122" s="1"/>
      <c r="EU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U122" s="1"/>
      <c r="GV122" s="1"/>
      <c r="GW122" s="1"/>
      <c r="GX122" s="1"/>
      <c r="GZ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Z122" s="1"/>
      <c r="JA122" s="1"/>
      <c r="JB122" s="1"/>
      <c r="JC122" s="1"/>
      <c r="JE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LE122" s="1"/>
      <c r="LF122" s="1"/>
      <c r="LG122" s="1"/>
      <c r="LH122" s="1"/>
      <c r="LJ122" s="1"/>
      <c r="LZ122" s="1"/>
      <c r="MA122" s="1"/>
      <c r="MC122" s="1"/>
    </row>
    <row r="123" spans="1:341" x14ac:dyDescent="0.2">
      <c r="A123" s="65" t="s">
        <v>158</v>
      </c>
      <c r="B123" s="48">
        <v>49856.72</v>
      </c>
      <c r="C123" s="24">
        <f>IF(B123="",+(C122+(IF(YEAR(A123)&gt;YEAR($M$98),-$Q$98,$E$98*+((($O$101-((YEAR(A123)-(YEAR($J$98)-$O$101))/$O$98))/100)+$Q$101)))+(C111*$G$98/12)),B123)</f>
        <v>49856.72</v>
      </c>
      <c r="D123" s="22" t="str">
        <f t="shared" si="212"/>
        <v/>
      </c>
      <c r="E123" s="59">
        <f t="shared" si="213"/>
        <v>3371.3499999999985</v>
      </c>
      <c r="F123" s="24"/>
      <c r="G123" s="2"/>
      <c r="H123" s="2"/>
      <c r="I123" s="58" t="s">
        <v>159</v>
      </c>
      <c r="J123" s="49" t="str">
        <f>IF(YEAR(I123)=YEAR($M$98),$M$97,IF(YEAR(I123)=YEAR($J$98),"RIP",""))</f>
        <v/>
      </c>
      <c r="K123" s="48">
        <f>VLOOKUP(I123,$A$107:$D$861,2,FALSE)</f>
        <v>0</v>
      </c>
      <c r="L123" s="49"/>
      <c r="M123" s="48">
        <f>VLOOKUP(I123,$A$107:$D$861,3,FALSE)</f>
        <v>657012.46465190349</v>
      </c>
      <c r="N123" s="49"/>
      <c r="O123" s="48">
        <f>+M123-M122</f>
        <v>34614.854680135497</v>
      </c>
      <c r="P123" s="49"/>
      <c r="Q123" s="38" cm="1">
        <f t="array" ref="Q123">(IF(K123=0,_xlfn.IFS(YEAR(I123)&lt;=YEAR($M$98),+($O$101-((YEAR(I123)-(YEAR($J$98)-$O$101))/$O$98))/100+$Q$101,YEAR(I123)&gt;YEAR($M$98),""),""))</f>
        <v>0.2493023255813954</v>
      </c>
      <c r="R123" s="81">
        <f t="shared" si="214"/>
        <v>-2.325581395348833E-2</v>
      </c>
      <c r="S123" s="24">
        <f>IF(B123="","",(U123-B123))</f>
        <v>52356.649999999994</v>
      </c>
      <c r="U123" s="24">
        <v>102213.37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Z123" s="2"/>
      <c r="BC123" s="22"/>
      <c r="BD123" s="22"/>
      <c r="BE123" s="22"/>
      <c r="BF123" s="22"/>
      <c r="BG123" s="22"/>
      <c r="BH123" s="1"/>
      <c r="BI123" s="1"/>
      <c r="BJ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P123" s="1"/>
      <c r="EQ123" s="1"/>
      <c r="ER123" s="1"/>
      <c r="ES123" s="1"/>
      <c r="EU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U123" s="1"/>
      <c r="GV123" s="1"/>
      <c r="GW123" s="1"/>
      <c r="GX123" s="1"/>
      <c r="GZ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Z123" s="1"/>
      <c r="JA123" s="1"/>
      <c r="JB123" s="1"/>
      <c r="JC123" s="1"/>
      <c r="JE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LE123" s="1"/>
      <c r="LF123" s="1"/>
      <c r="LG123" s="1"/>
      <c r="LH123" s="1"/>
      <c r="LJ123" s="1"/>
      <c r="LZ123" s="1"/>
      <c r="MA123" s="1"/>
      <c r="MC123" s="1"/>
    </row>
    <row r="124" spans="1:341" x14ac:dyDescent="0.2">
      <c r="A124" s="65" t="s">
        <v>160</v>
      </c>
      <c r="B124" s="48">
        <v>51135.27</v>
      </c>
      <c r="C124" s="24">
        <f>IF(B124="",+(C123+(IF(YEAR(A124)&gt;YEAR($M$98),-$Q$98,$E$98*+((($O$101-((YEAR(A124)-(YEAR($J$98)-$O$101))/$O$98))/100)+$Q$101)))+(C112*$G$98/12)),B124)</f>
        <v>51135.27</v>
      </c>
      <c r="D124" s="22" t="str">
        <f t="shared" si="212"/>
        <v/>
      </c>
      <c r="E124" s="59">
        <f t="shared" si="213"/>
        <v>1278.5499999999956</v>
      </c>
      <c r="F124" s="24"/>
      <c r="G124" s="2"/>
      <c r="H124" s="2"/>
      <c r="I124" s="58" t="s">
        <v>161</v>
      </c>
      <c r="J124" s="49" t="str">
        <f>IF(YEAR(I124)=YEAR($M$98),$M$97,IF(YEAR(I124)=YEAR($J$98),"RIP",""))</f>
        <v/>
      </c>
      <c r="K124" s="48">
        <f>VLOOKUP(I124,$A$107:$D$861,2,FALSE)</f>
        <v>0</v>
      </c>
      <c r="L124" s="49"/>
      <c r="M124" s="48">
        <f>VLOOKUP(I124,$A$107:$D$861,3,FALSE)</f>
        <v>692039.04225102975</v>
      </c>
      <c r="N124" s="49"/>
      <c r="O124" s="48">
        <f>+M124-M123</f>
        <v>35026.577599126264</v>
      </c>
      <c r="P124" s="49"/>
      <c r="Q124" s="38" cm="1">
        <f t="array" ref="Q124">(IF(K124=0,_xlfn.IFS(YEAR(I124)&lt;=YEAR($M$98),+($O$101-((YEAR(I124)-(YEAR($J$98)-$O$101))/$O$98))/100+$Q$101,YEAR(I124)&gt;YEAR($M$98),""),""))</f>
        <v>0.22604651162790707</v>
      </c>
      <c r="R124" s="81">
        <f t="shared" si="214"/>
        <v>-2.325581395348833E-2</v>
      </c>
      <c r="S124" s="24">
        <f>IF(B124="","",(U124-B124))</f>
        <v>52721.23</v>
      </c>
      <c r="U124" s="24">
        <v>103856.5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Z124" s="2"/>
      <c r="BC124" s="22"/>
      <c r="BD124" s="22"/>
      <c r="BE124" s="22"/>
      <c r="BF124" s="22"/>
      <c r="BG124" s="22"/>
      <c r="BH124" s="1"/>
      <c r="BI124" s="1"/>
      <c r="BJ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P124" s="1"/>
      <c r="EQ124" s="1"/>
      <c r="ER124" s="1"/>
      <c r="ES124" s="1"/>
      <c r="EU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U124" s="1"/>
      <c r="GV124" s="1"/>
      <c r="GW124" s="1"/>
      <c r="GX124" s="1"/>
      <c r="GZ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Z124" s="1"/>
      <c r="JA124" s="1"/>
      <c r="JB124" s="1"/>
      <c r="JC124" s="1"/>
      <c r="JE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LE124" s="1"/>
      <c r="LF124" s="1"/>
      <c r="LG124" s="1"/>
      <c r="LH124" s="1"/>
      <c r="LJ124" s="1"/>
      <c r="LZ124" s="1"/>
      <c r="MA124" s="1"/>
      <c r="MC124" s="1"/>
    </row>
    <row r="125" spans="1:341" x14ac:dyDescent="0.2">
      <c r="A125" s="65" t="s">
        <v>162</v>
      </c>
      <c r="B125" s="48">
        <v>51979.7</v>
      </c>
      <c r="C125" s="24">
        <f>IF(B125="",+(C124+(IF(YEAR(A125)&gt;YEAR($M$98),-$Q$98,$E$98*+((($O$101-((YEAR(A125)-(YEAR($J$98)-$O$101))/$O$98))/100)+$Q$101)))+(C113*$G$98/12)),B125)</f>
        <v>51979.7</v>
      </c>
      <c r="D125" s="22" t="str">
        <f t="shared" si="212"/>
        <v/>
      </c>
      <c r="E125" s="59">
        <f t="shared" si="213"/>
        <v>844.43000000000029</v>
      </c>
      <c r="F125" s="24"/>
      <c r="G125" s="2"/>
      <c r="H125" s="2"/>
      <c r="I125" s="58" t="s">
        <v>163</v>
      </c>
      <c r="J125" s="49" t="str">
        <f>IF(YEAR(I125)=YEAR($M$98),$M$97,IF(YEAR(I125)=YEAR($J$98),"RIP",""))</f>
        <v/>
      </c>
      <c r="K125" s="48">
        <f>VLOOKUP(I125,$A$107:$D$861,2,FALSE)</f>
        <v>0</v>
      </c>
      <c r="L125" s="49"/>
      <c r="M125" s="48">
        <f>VLOOKUP(I125,$A$107:$D$861,3,FALSE)</f>
        <v>727493.52425700577</v>
      </c>
      <c r="N125" s="49"/>
      <c r="O125" s="48">
        <f>+M125-M124</f>
        <v>35454.482005976024</v>
      </c>
      <c r="P125" s="49"/>
      <c r="Q125" s="38" cm="1">
        <f t="array" ref="Q125">(IF(K125=0,_xlfn.IFS(YEAR(I125)&lt;=YEAR($M$98),+($O$101-((YEAR(I125)-(YEAR($J$98)-$O$101))/$O$98))/100+$Q$101,YEAR(I125)&gt;YEAR($M$98),""),""))</f>
        <v>0.20279069767441857</v>
      </c>
      <c r="R125" s="81">
        <f t="shared" si="214"/>
        <v>-2.3255813953488497E-2</v>
      </c>
      <c r="S125" s="24">
        <f>IF(B125="","",(U125-B125))</f>
        <v>53085.960000000006</v>
      </c>
      <c r="U125" s="24">
        <v>105065.66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Z125" s="2"/>
      <c r="BC125" s="23"/>
      <c r="BD125" s="23"/>
      <c r="BE125" s="23"/>
      <c r="BF125" s="23"/>
      <c r="BG125" s="23"/>
      <c r="BH125" s="1"/>
      <c r="BI125" s="1"/>
      <c r="BJ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P125" s="1"/>
      <c r="EQ125" s="1"/>
      <c r="ER125" s="1"/>
      <c r="ES125" s="1"/>
      <c r="EU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U125" s="1"/>
      <c r="GV125" s="1"/>
      <c r="GW125" s="1"/>
      <c r="GX125" s="1"/>
      <c r="GZ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Z125" s="1"/>
      <c r="JA125" s="1"/>
      <c r="JB125" s="1"/>
      <c r="JC125" s="1"/>
      <c r="JE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LE125" s="1"/>
      <c r="LF125" s="1"/>
      <c r="LG125" s="1"/>
      <c r="LH125" s="1"/>
      <c r="LJ125" s="1"/>
      <c r="LZ125" s="1"/>
      <c r="MA125" s="1"/>
      <c r="MC125" s="1"/>
    </row>
    <row r="126" spans="1:341" x14ac:dyDescent="0.2">
      <c r="A126" s="65" t="s">
        <v>164</v>
      </c>
      <c r="B126" s="48">
        <v>55273.9</v>
      </c>
      <c r="C126" s="24">
        <f>IF(B126="",+(C125+(IF(YEAR(A126)&gt;YEAR($M$98),-$Q$98,$E$98*+((($O$101-((YEAR(A126)-(YEAR($J$98)-$O$101))/$O$98))/100)+$Q$101)))+(C114*$G$98/12)),B126)</f>
        <v>55273.9</v>
      </c>
      <c r="D126" s="22" t="str">
        <f t="shared" si="212"/>
        <v/>
      </c>
      <c r="E126" s="59">
        <f t="shared" si="213"/>
        <v>3294.2000000000044</v>
      </c>
      <c r="F126" s="24"/>
      <c r="I126" s="58" t="s">
        <v>165</v>
      </c>
      <c r="J126" s="60" t="str">
        <f>IF(YEAR(I126)=YEAR($M$98),$M$97,IF(YEAR(I126)=YEAR($J$98),"RIP",""))</f>
        <v/>
      </c>
      <c r="K126" s="48">
        <f>VLOOKUP(I126,$A$107:$D$861,2,FALSE)</f>
        <v>0</v>
      </c>
      <c r="L126" s="60"/>
      <c r="M126" s="48">
        <f>VLOOKUP(I126,$A$107:$D$861,3,FALSE)</f>
        <v>763392.72812070604</v>
      </c>
      <c r="N126" s="60"/>
      <c r="O126" s="48">
        <f>+M126-M125</f>
        <v>35899.20386370027</v>
      </c>
      <c r="P126" s="60"/>
      <c r="Q126" s="38" cm="1">
        <f t="array" ref="Q126">(IF(K126=0,_xlfn.IFS(YEAR(I126)&lt;=YEAR($M$98),+($O$101-((YEAR(I126)-(YEAR($J$98)-$O$101))/$O$98))/100+$Q$101,YEAR(I126)&gt;YEAR($M$98),""),""))</f>
        <v>0.17953488372093021</v>
      </c>
      <c r="R126" s="81">
        <f t="shared" si="214"/>
        <v>-2.3255813953488358E-2</v>
      </c>
      <c r="S126" s="24">
        <f>IF(B126="","",(U126-B126))</f>
        <v>53452.12</v>
      </c>
      <c r="U126" s="24">
        <v>108726.02</v>
      </c>
      <c r="BC126" s="22"/>
      <c r="BD126" s="22"/>
      <c r="BE126" s="22"/>
      <c r="BF126" s="22"/>
      <c r="BG126" s="22"/>
      <c r="BH126" s="1"/>
      <c r="BI126" s="1"/>
      <c r="BJ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P126" s="1"/>
      <c r="EQ126" s="1"/>
      <c r="ER126" s="1"/>
      <c r="ES126" s="1"/>
      <c r="EU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U126" s="1"/>
      <c r="GV126" s="1"/>
      <c r="GW126" s="1"/>
      <c r="GX126" s="1"/>
      <c r="GZ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Z126" s="1"/>
      <c r="JA126" s="1"/>
      <c r="JB126" s="1"/>
      <c r="JC126" s="1"/>
      <c r="JE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LE126" s="1"/>
      <c r="LF126" s="1"/>
      <c r="LG126" s="1"/>
      <c r="LH126" s="1"/>
      <c r="LJ126" s="1"/>
      <c r="LZ126" s="1"/>
      <c r="MA126" s="1"/>
      <c r="MC126" s="1"/>
    </row>
    <row r="127" spans="1:341" x14ac:dyDescent="0.2">
      <c r="A127" s="65" t="s">
        <v>166</v>
      </c>
      <c r="B127" s="48">
        <v>56386.18</v>
      </c>
      <c r="C127" s="24">
        <f>IF(B127="",+(C126+(IF(YEAR(A127)&gt;YEAR($M$98),-$Q$98,$E$98*+((($O$101-((YEAR(A127)-(YEAR($J$98)-$O$101))/$O$98))/100)+$Q$101)))+(C115*$G$98/12)),B127)</f>
        <v>56386.18</v>
      </c>
      <c r="D127" s="22" t="str">
        <f t="shared" si="212"/>
        <v/>
      </c>
      <c r="E127" s="59">
        <f t="shared" si="213"/>
        <v>1112.2799999999988</v>
      </c>
      <c r="F127" s="24"/>
      <c r="I127" s="58" t="s">
        <v>167</v>
      </c>
      <c r="J127" s="60" t="str">
        <f>IF(YEAR(I127)=YEAR($M$98),$M$97,IF(YEAR(I127)=YEAR($J$98),"RIP",""))</f>
        <v/>
      </c>
      <c r="K127" s="48">
        <f>VLOOKUP(I127,$A$107:$D$861,2,FALSE)</f>
        <v>0</v>
      </c>
      <c r="L127" s="60"/>
      <c r="M127" s="48">
        <f>VLOOKUP(I127,$A$107:$D$861,3,FALSE)</f>
        <v>799754.13225056685</v>
      </c>
      <c r="N127" s="60"/>
      <c r="O127" s="48">
        <f>+M127-M126</f>
        <v>36361.404129860806</v>
      </c>
      <c r="P127" s="60"/>
      <c r="Q127" s="38" cm="1">
        <f t="array" ref="Q127">(IF(K127=0,_xlfn.IFS(YEAR(I127)&lt;=YEAR($M$98),+($O$101-((YEAR(I127)-(YEAR($J$98)-$O$101))/$O$98))/100+$Q$101,YEAR(I127)&gt;YEAR($M$98),""),""))</f>
        <v>0.15627906976744188</v>
      </c>
      <c r="R127" s="81">
        <f t="shared" si="214"/>
        <v>-2.325581395348833E-2</v>
      </c>
      <c r="S127" s="24">
        <f>IF(B127="","",(U127-B127))</f>
        <v>53817.13</v>
      </c>
      <c r="U127" s="24">
        <v>110203.31</v>
      </c>
      <c r="BC127" s="22"/>
      <c r="BD127" s="22"/>
      <c r="BE127" s="22"/>
      <c r="BF127" s="22"/>
      <c r="BG127" s="22"/>
      <c r="BH127" s="1"/>
      <c r="BI127" s="1"/>
      <c r="BJ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P127" s="1"/>
      <c r="EQ127" s="1"/>
      <c r="ER127" s="1"/>
      <c r="ES127" s="1"/>
      <c r="EU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U127" s="1"/>
      <c r="GV127" s="1"/>
      <c r="GW127" s="1"/>
      <c r="GX127" s="1"/>
      <c r="GZ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Z127" s="1"/>
      <c r="JA127" s="1"/>
      <c r="JB127" s="1"/>
      <c r="JC127" s="1"/>
      <c r="JE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LE127" s="1"/>
      <c r="LF127" s="1"/>
      <c r="LG127" s="1"/>
      <c r="LH127" s="1"/>
      <c r="LJ127" s="1"/>
      <c r="LZ127" s="1"/>
      <c r="MA127" s="1"/>
      <c r="MC127" s="1"/>
    </row>
    <row r="128" spans="1:341" x14ac:dyDescent="0.2">
      <c r="A128" s="65" t="s">
        <v>168</v>
      </c>
      <c r="B128" s="48">
        <v>58220.9</v>
      </c>
      <c r="C128" s="24">
        <f>IF(B128="",+(C127+(IF(YEAR(A128)&gt;YEAR($M$98),-$Q$98,$E$98*+((($O$101-((YEAR(A128)-(YEAR($J$98)-$O$101))/$O$98))/100)+$Q$101)))+(C116*$G$98/12)),B128)</f>
        <v>58220.9</v>
      </c>
      <c r="D128" s="22" t="str">
        <f t="shared" si="212"/>
        <v/>
      </c>
      <c r="E128" s="59">
        <f t="shared" si="213"/>
        <v>1834.7200000000012</v>
      </c>
      <c r="F128" s="24"/>
      <c r="I128" s="58" t="s">
        <v>169</v>
      </c>
      <c r="J128" s="60" t="str">
        <f>IF(YEAR(I128)=YEAR($M$98),$M$97,IF(YEAR(I128)=YEAR($J$98),"RIP",""))</f>
        <v/>
      </c>
      <c r="K128" s="48">
        <f>VLOOKUP(I128,$A$107:$D$861,2,FALSE)</f>
        <v>0</v>
      </c>
      <c r="L128" s="60"/>
      <c r="M128" s="48">
        <f>VLOOKUP(I128,$A$107:$D$861,3,FALSE)</f>
        <v>836595.90198947024</v>
      </c>
      <c r="N128" s="60"/>
      <c r="O128" s="48">
        <f>+M128-M127</f>
        <v>36841.769738903386</v>
      </c>
      <c r="P128" s="60"/>
      <c r="Q128" s="38" cm="1">
        <f t="array" ref="Q128">(IF(K128=0,_xlfn.IFS(YEAR(I128)&lt;=YEAR($M$98),+($O$101-((YEAR(I128)-(YEAR($J$98)-$O$101))/$O$98))/100+$Q$101,YEAR(I128)&gt;YEAR($M$98),""),""))</f>
        <v>0.13302325581395352</v>
      </c>
      <c r="R128" s="81">
        <f t="shared" si="214"/>
        <v>-2.3255813953488358E-2</v>
      </c>
      <c r="S128" s="24">
        <f>IF(B128="","",(U128-B128))</f>
        <v>54183.579999999994</v>
      </c>
      <c r="U128" s="24">
        <v>112404.48</v>
      </c>
      <c r="BC128" s="22"/>
      <c r="BD128" s="22"/>
      <c r="BE128" s="22"/>
      <c r="BF128" s="22"/>
      <c r="BG128" s="22"/>
      <c r="BH128" s="1"/>
      <c r="BI128" s="1"/>
      <c r="BJ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P128" s="1"/>
      <c r="EQ128" s="1"/>
      <c r="ER128" s="1"/>
      <c r="ES128" s="1"/>
      <c r="EU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U128" s="1"/>
      <c r="GV128" s="1"/>
      <c r="GW128" s="1"/>
      <c r="GX128" s="1"/>
      <c r="GZ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Z128" s="1"/>
      <c r="JA128" s="1"/>
      <c r="JB128" s="1"/>
      <c r="JC128" s="1"/>
      <c r="JE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LE128" s="1"/>
      <c r="LF128" s="1"/>
      <c r="LG128" s="1"/>
      <c r="LH128" s="1"/>
      <c r="LJ128" s="1"/>
      <c r="LZ128" s="1"/>
      <c r="MA128" s="1"/>
      <c r="MC128" s="1"/>
    </row>
    <row r="129" spans="1:341" x14ac:dyDescent="0.2">
      <c r="A129" s="66" t="s">
        <v>134</v>
      </c>
      <c r="B129" s="67">
        <v>60696.93</v>
      </c>
      <c r="C129" s="24">
        <f>IF(B129="",+(C128+(IF(YEAR(A129)&gt;YEAR($M$98),-$Q$98,$E$98*+((($O$101-((YEAR(A129)-(YEAR($J$98)-$O$101))/$O$98))/100)+$Q$101)))+(C117*$G$98/12)),B129)</f>
        <v>60696.93</v>
      </c>
      <c r="D129" s="22" t="str">
        <f t="shared" si="212"/>
        <v/>
      </c>
      <c r="E129" s="59">
        <f t="shared" si="213"/>
        <v>2476.0299999999988</v>
      </c>
      <c r="F129" s="24"/>
      <c r="I129" s="58" t="s">
        <v>170</v>
      </c>
      <c r="J129" s="60" t="str">
        <f>IF(YEAR(I129)=YEAR($M$98),$M$97,IF(YEAR(I129)=YEAR($J$98),"RIP",""))</f>
        <v/>
      </c>
      <c r="K129" s="48">
        <f>VLOOKUP(I129,$A$107:$D$861,2,FALSE)</f>
        <v>0</v>
      </c>
      <c r="L129" s="60"/>
      <c r="M129" s="48">
        <f>VLOOKUP(I129,$A$107:$D$861,3,FALSE)</f>
        <v>873936.91661255935</v>
      </c>
      <c r="N129" s="60"/>
      <c r="O129" s="48">
        <f>+M129-M128</f>
        <v>37341.014623089111</v>
      </c>
      <c r="P129" s="60"/>
      <c r="Q129" s="38" cm="1">
        <f t="array" ref="Q129">(IF(K129=0,_xlfn.IFS(YEAR(I129)&lt;=YEAR($M$98),+($O$101-((YEAR(I129)-(YEAR($J$98)-$O$101))/$O$98))/100+$Q$101,YEAR(I129)&gt;YEAR($M$98),""),""))</f>
        <v>0.10976744186046519</v>
      </c>
      <c r="R129" s="81">
        <f>IF(Q129="","",+Q129-Q128)</f>
        <v>-2.325581395348833E-2</v>
      </c>
      <c r="S129" s="29">
        <f>IF(B129="","",(U129-B129))</f>
        <v>54548.859999999993</v>
      </c>
      <c r="U129" s="29">
        <v>115245.79</v>
      </c>
      <c r="BC129" s="22"/>
      <c r="BD129" s="22"/>
      <c r="BE129" s="22"/>
      <c r="BF129" s="22"/>
      <c r="BG129" s="22"/>
      <c r="BH129" s="1"/>
      <c r="BI129" s="1"/>
      <c r="BJ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P129" s="1"/>
      <c r="EQ129" s="1"/>
      <c r="ER129" s="1"/>
      <c r="ES129" s="1"/>
      <c r="EU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U129" s="1"/>
      <c r="GV129" s="1"/>
      <c r="GW129" s="1"/>
      <c r="GX129" s="1"/>
      <c r="GZ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Z129" s="1"/>
      <c r="JA129" s="1"/>
      <c r="JB129" s="1"/>
      <c r="JC129" s="1"/>
      <c r="JE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LE129" s="1"/>
      <c r="LF129" s="1"/>
      <c r="LG129" s="1"/>
      <c r="LH129" s="1"/>
      <c r="LJ129" s="1"/>
      <c r="LZ129" s="1"/>
      <c r="MA129" s="1"/>
      <c r="MC129" s="1"/>
    </row>
    <row r="130" spans="1:341" x14ac:dyDescent="0.2">
      <c r="A130" s="65" t="s">
        <v>171</v>
      </c>
      <c r="B130" s="48">
        <v>61788.84</v>
      </c>
      <c r="C130" s="24">
        <f>IF(B130="",+(C129+(IF(YEAR(A130)&gt;YEAR($M$98),-$Q$98,$E$98*+((($O$101-((YEAR(A130)-(YEAR($J$98)-$O$101))/$O$98))/100)+$Q$101)))+(C118*$G$98/12)),B130)</f>
        <v>61788.84</v>
      </c>
      <c r="D130" s="22" t="str">
        <f t="shared" si="212"/>
        <v/>
      </c>
      <c r="E130" s="59">
        <f t="shared" si="213"/>
        <v>1091.9099999999962</v>
      </c>
      <c r="F130" s="24"/>
      <c r="I130" s="58" t="s">
        <v>172</v>
      </c>
      <c r="J130" s="60" t="str">
        <f>IF(YEAR(I130)=YEAR($M$98),$M$97,IF(YEAR(I130)=YEAR($J$98),"RIP",""))</f>
        <v/>
      </c>
      <c r="K130" s="48">
        <f>VLOOKUP(I130,$A$107:$D$861,2,FALSE)</f>
        <v>0</v>
      </c>
      <c r="L130" s="60"/>
      <c r="M130" s="48">
        <f>VLOOKUP(I130,$A$107:$D$861,3,FALSE)</f>
        <v>911796.79738612601</v>
      </c>
      <c r="N130" s="60"/>
      <c r="O130" s="48">
        <f>+M130-M129</f>
        <v>37859.880773566663</v>
      </c>
      <c r="P130" s="60"/>
      <c r="Q130" s="38" cm="1">
        <f t="array" ref="Q130">(IF(K130=0,_xlfn.IFS(YEAR(I130)&lt;=YEAR($M$98),+($O$101-((YEAR(I130)-(YEAR($J$98)-$O$101))/$O$98))/100+$Q$101,YEAR(I130)&gt;YEAR($M$98),""),""))</f>
        <v>8.6511627906976696E-2</v>
      </c>
      <c r="R130" s="81">
        <f>IF(Q130="","",+Q130-Q129)</f>
        <v>-2.3255813953488497E-2</v>
      </c>
      <c r="S130" s="24">
        <f>IF(B130="","",(U130-B130))</f>
        <v>54914.290000000008</v>
      </c>
      <c r="U130" s="24">
        <v>116703.13</v>
      </c>
      <c r="BC130" s="22"/>
      <c r="BD130" s="22"/>
      <c r="BE130" s="22"/>
      <c r="BF130" s="22"/>
      <c r="BG130" s="22"/>
      <c r="BH130" s="1"/>
      <c r="BI130" s="1"/>
      <c r="BJ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P130" s="1"/>
      <c r="EQ130" s="1"/>
      <c r="ER130" s="1"/>
      <c r="ES130" s="1"/>
      <c r="EU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U130" s="1"/>
      <c r="GV130" s="1"/>
      <c r="GW130" s="1"/>
      <c r="GX130" s="1"/>
      <c r="GZ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Z130" s="1"/>
      <c r="JA130" s="1"/>
      <c r="JB130" s="1"/>
      <c r="JC130" s="1"/>
      <c r="JE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LE130" s="1"/>
      <c r="LF130" s="1"/>
      <c r="LG130" s="1"/>
      <c r="LH130" s="1"/>
      <c r="LJ130" s="1"/>
      <c r="LZ130" s="1"/>
      <c r="MA130" s="1"/>
      <c r="MC130" s="1"/>
    </row>
    <row r="131" spans="1:341" x14ac:dyDescent="0.2">
      <c r="A131" s="65" t="s">
        <v>173</v>
      </c>
      <c r="B131" s="48">
        <v>60978.52</v>
      </c>
      <c r="C131" s="24">
        <f>IF(B131="",+(C130+(IF(YEAR(A131)&gt;YEAR($M$98),-$Q$98,$E$98*+((($O$101-((YEAR(A131)-(YEAR($J$98)-$O$101))/$O$98))/100)+$Q$101)))+(C119*$G$98/12)),B131)</f>
        <v>60978.52</v>
      </c>
      <c r="D131" s="22" t="str">
        <f t="shared" si="212"/>
        <v/>
      </c>
      <c r="E131" s="59">
        <f t="shared" si="213"/>
        <v>-810.31999999999971</v>
      </c>
      <c r="F131" s="24"/>
      <c r="I131" s="58" t="s">
        <v>174</v>
      </c>
      <c r="J131" s="60" t="str">
        <f>IF(YEAR(I131)=YEAR($M$98),$M$97,IF(YEAR(I131)=YEAR($J$98),"RIP",""))</f>
        <v/>
      </c>
      <c r="K131" s="48">
        <f>VLOOKUP(I131,$A$107:$D$861,2,FALSE)</f>
        <v>0</v>
      </c>
      <c r="L131" s="60"/>
      <c r="M131" s="48">
        <f>VLOOKUP(I131,$A$107:$D$861,3,FALSE)</f>
        <v>950195.93672926363</v>
      </c>
      <c r="N131" s="60"/>
      <c r="O131" s="48">
        <f>+M131-M130</f>
        <v>38399.13934313762</v>
      </c>
      <c r="P131" s="60"/>
      <c r="Q131" s="38" cm="1">
        <f t="array" ref="Q131">(IF(K131=0,_xlfn.IFS(YEAR(I131)&lt;=YEAR($M$98),+($O$101-((YEAR(I131)-(YEAR($J$98)-$O$101))/$O$98))/100+$Q$101,YEAR(I131)&gt;YEAR($M$98),""),""))</f>
        <v>6.3255813953488393E-2</v>
      </c>
      <c r="R131" s="81">
        <f t="shared" ref="R131:R168" si="215">IF(Q131="","",+Q131-Q130)</f>
        <v>-2.3255813953488302E-2</v>
      </c>
      <c r="S131" s="24">
        <f>IF(B131="","",(U131-B131))</f>
        <v>55282.43</v>
      </c>
      <c r="U131" s="24">
        <v>116260.95</v>
      </c>
      <c r="BC131" s="22"/>
      <c r="BD131" s="22"/>
      <c r="BE131" s="22"/>
      <c r="BF131" s="22"/>
      <c r="BG131" s="22"/>
      <c r="BH131" s="1"/>
      <c r="BI131" s="1"/>
      <c r="BJ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P131" s="1"/>
      <c r="EQ131" s="1"/>
      <c r="ER131" s="1"/>
      <c r="ES131" s="1"/>
      <c r="EU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U131" s="1"/>
      <c r="GV131" s="1"/>
      <c r="GW131" s="1"/>
      <c r="GX131" s="1"/>
      <c r="GZ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Z131" s="1"/>
      <c r="JA131" s="1"/>
      <c r="JB131" s="1"/>
      <c r="JC131" s="1"/>
      <c r="JE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LE131" s="1"/>
      <c r="LF131" s="1"/>
      <c r="LG131" s="1"/>
      <c r="LH131" s="1"/>
      <c r="LJ131" s="1"/>
      <c r="LZ131" s="1"/>
      <c r="MA131" s="1"/>
      <c r="MC131" s="1"/>
    </row>
    <row r="132" spans="1:341" x14ac:dyDescent="0.2">
      <c r="A132" s="65" t="s">
        <v>175</v>
      </c>
      <c r="B132" s="48">
        <v>52145.13</v>
      </c>
      <c r="C132" s="24">
        <f>IF(B132="",+(C131+(IF(YEAR(A132)&gt;YEAR($M$98),-$Q$98,$E$98*+((($O$101-((YEAR(A132)-(YEAR($J$98)-$O$101))/$O$98))/100)+$Q$101)))+(C120*$G$98/12)),B132)</f>
        <v>52145.13</v>
      </c>
      <c r="D132" s="22" t="str">
        <f t="shared" si="212"/>
        <v/>
      </c>
      <c r="E132" s="59">
        <f t="shared" si="213"/>
        <v>-8833.39</v>
      </c>
      <c r="F132" s="24"/>
      <c r="I132" s="58" t="s">
        <v>176</v>
      </c>
      <c r="J132" s="60" t="str">
        <f>IF(YEAR(I132)=YEAR($M$98),$M$97,IF(YEAR(I132)=YEAR($J$98),"RIP",""))</f>
        <v/>
      </c>
      <c r="K132" s="48">
        <f>VLOOKUP(I132,$A$107:$D$861,2,FALSE)</f>
        <v>0</v>
      </c>
      <c r="L132" s="60"/>
      <c r="M132" s="48">
        <f>VLOOKUP(I132,$A$107:$D$861,3,FALSE)</f>
        <v>989155.52852162544</v>
      </c>
      <c r="N132" s="60"/>
      <c r="O132" s="48">
        <f>+M132-M131</f>
        <v>38959.591792361811</v>
      </c>
      <c r="P132" s="60"/>
      <c r="Q132" s="38" cm="1">
        <f t="array" ref="Q132">(IF(K132=0,_xlfn.IFS(YEAR(I132)&lt;=YEAR($M$98),+($O$101-((YEAR(I132)-(YEAR($J$98)-$O$101))/$O$98))/100+$Q$101,YEAR(I132)&gt;YEAR($M$98),""),""))</f>
        <v>4.0000000000000036E-2</v>
      </c>
      <c r="R132" s="81">
        <f t="shared" si="215"/>
        <v>-2.3255813953488358E-2</v>
      </c>
      <c r="S132" s="24">
        <f>IF(B132="","",(U132-B132))</f>
        <v>55648.140000000007</v>
      </c>
      <c r="U132" s="24">
        <v>107793.27</v>
      </c>
      <c r="BC132" s="22"/>
      <c r="BD132" s="22"/>
      <c r="BE132" s="22"/>
      <c r="BF132" s="22"/>
      <c r="BG132" s="22"/>
      <c r="BH132" s="1"/>
      <c r="BI132" s="1"/>
      <c r="BJ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P132" s="1"/>
      <c r="EQ132" s="1"/>
      <c r="ER132" s="1"/>
      <c r="ES132" s="1"/>
      <c r="EU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U132" s="1"/>
      <c r="GV132" s="1"/>
      <c r="GW132" s="1"/>
      <c r="GX132" s="1"/>
      <c r="GZ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Z132" s="1"/>
      <c r="JA132" s="1"/>
      <c r="JB132" s="1"/>
      <c r="JC132" s="1"/>
      <c r="JE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LE132" s="1"/>
      <c r="LF132" s="1"/>
      <c r="LG132" s="1"/>
      <c r="LH132" s="1"/>
      <c r="LJ132" s="1"/>
      <c r="LZ132" s="1"/>
      <c r="MA132" s="1"/>
      <c r="MC132" s="1"/>
    </row>
    <row r="133" spans="1:341" x14ac:dyDescent="0.2">
      <c r="A133" s="65" t="s">
        <v>177</v>
      </c>
      <c r="B133" s="48">
        <v>51778</v>
      </c>
      <c r="C133" s="24">
        <f>IF(B133="",+(C132+(IF(YEAR(A133)&gt;YEAR($M$98),-$Q$98,$E$98*+((($O$101-((YEAR(A133)-(YEAR($J$98)-$O$101))/$O$98))/100)+$Q$101)))+(C121*$G$98/12)),B133)</f>
        <v>51778</v>
      </c>
      <c r="D133" s="22" t="str">
        <f t="shared" si="212"/>
        <v/>
      </c>
      <c r="E133" s="59">
        <f t="shared" si="213"/>
        <v>-367.12999999999738</v>
      </c>
      <c r="F133" s="24"/>
      <c r="I133" s="58" t="s">
        <v>115</v>
      </c>
      <c r="J133" s="60" t="str">
        <f>IF(YEAR(I133)=YEAR($M$98),$M$97,IF(YEAR(I133)=YEAR($J$98),"RIP",""))</f>
        <v>Eläke</v>
      </c>
      <c r="K133" s="48">
        <f>VLOOKUP(I133,$A$107:$D$861,2,FALSE)</f>
        <v>0</v>
      </c>
      <c r="L133" s="60"/>
      <c r="M133" s="48">
        <f>VLOOKUP(I133,$A$107:$D$861,3,FALSE)</f>
        <v>1028697.5996023424</v>
      </c>
      <c r="N133" s="60"/>
      <c r="O133" s="48">
        <f>+M133-M132</f>
        <v>39542.071080716909</v>
      </c>
      <c r="P133" s="60"/>
      <c r="Q133" s="38" cm="1">
        <f t="array" ref="Q133">(IF(K133=0,_xlfn.IFS(YEAR(I133)&lt;=YEAR($M$98),+($O$101-((YEAR(I133)-(YEAR($J$98)-$O$101))/$O$98))/100+$Q$101,YEAR(I133)&gt;YEAR($M$98),""),""))</f>
        <v>1.6744186046511678E-2</v>
      </c>
      <c r="R133" s="81">
        <f t="shared" si="215"/>
        <v>-2.3255813953488358E-2</v>
      </c>
      <c r="S133" s="24">
        <f>IF(B133="","",(U133-B133))</f>
        <v>56015.270000000004</v>
      </c>
      <c r="U133" s="24">
        <v>107793.27</v>
      </c>
      <c r="BC133" s="22"/>
      <c r="BD133" s="22"/>
      <c r="BE133" s="22"/>
      <c r="BF133" s="22"/>
      <c r="BG133" s="22"/>
      <c r="BH133" s="1"/>
      <c r="BI133" s="1"/>
      <c r="BJ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P133" s="1"/>
      <c r="EQ133" s="1"/>
      <c r="ER133" s="1"/>
      <c r="ES133" s="1"/>
      <c r="EU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U133" s="1"/>
      <c r="GV133" s="1"/>
      <c r="GW133" s="1"/>
      <c r="GX133" s="1"/>
      <c r="GZ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Z133" s="1"/>
      <c r="JA133" s="1"/>
      <c r="JB133" s="1"/>
      <c r="JC133" s="1"/>
      <c r="JE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LE133" s="1"/>
      <c r="LF133" s="1"/>
      <c r="LG133" s="1"/>
      <c r="LH133" s="1"/>
      <c r="LJ133" s="1"/>
      <c r="LZ133" s="1"/>
      <c r="MA133" s="1"/>
      <c r="MC133" s="1"/>
    </row>
    <row r="134" spans="1:341" x14ac:dyDescent="0.2">
      <c r="A134" s="65" t="s">
        <v>178</v>
      </c>
      <c r="B134" s="48">
        <v>63533.93</v>
      </c>
      <c r="C134" s="24">
        <f>IF(B134="",+(C133+(IF(YEAR(A134)&gt;YEAR($M$98),-$Q$98,$E$98*+((($O$101-((YEAR(A134)-(YEAR($J$98)-$O$101))/$O$98))/100)+$Q$101)))+(C122*$G$98/12)),B134)</f>
        <v>63533.93</v>
      </c>
      <c r="D134" s="22" t="str">
        <f t="shared" si="212"/>
        <v/>
      </c>
      <c r="E134" s="59">
        <f t="shared" si="213"/>
        <v>11755.93</v>
      </c>
      <c r="F134" s="24"/>
      <c r="I134" s="58" t="s">
        <v>179</v>
      </c>
      <c r="J134" s="60" t="str">
        <f>IF(YEAR(I134)=YEAR($M$98),$M$97,IF(YEAR(I134)=YEAR($J$98),"RIP",""))</f>
        <v/>
      </c>
      <c r="K134" s="48">
        <f>VLOOKUP(I134,$A$107:$D$861,2,FALSE)</f>
        <v>0</v>
      </c>
      <c r="L134" s="60"/>
      <c r="M134" s="48">
        <f>VLOOKUP(I134,$A$107:$D$861,3,FALSE)</f>
        <v>1027596.4087208505</v>
      </c>
      <c r="N134" s="60"/>
      <c r="O134" s="48">
        <f>+M134-M133</f>
        <v>-1101.1908814918716</v>
      </c>
      <c r="P134" s="60"/>
      <c r="Q134" s="38" t="str" cm="1">
        <f t="array" ref="Q134">(IF(K134=0,_xlfn.IFS(YEAR(I134)&lt;=YEAR($M$98),+($O$101-((YEAR(I134)-(YEAR($J$98)-$O$101))/$O$98))/100+$Q$101,YEAR(I134)&gt;YEAR($M$98),""),""))</f>
        <v/>
      </c>
      <c r="R134" s="81" t="str">
        <f t="shared" si="215"/>
        <v/>
      </c>
      <c r="S134" s="24">
        <f>IF(B134="","",(U134-B134))</f>
        <v>56381.266339999995</v>
      </c>
      <c r="U134" s="24">
        <v>119915.19633999999</v>
      </c>
      <c r="BC134" s="22"/>
      <c r="BD134" s="22"/>
      <c r="BE134" s="22"/>
      <c r="BF134" s="22"/>
      <c r="BG134" s="22"/>
      <c r="BH134" s="1"/>
      <c r="BI134" s="1"/>
      <c r="BJ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P134" s="1"/>
      <c r="EQ134" s="1"/>
      <c r="ER134" s="1"/>
      <c r="ES134" s="1"/>
      <c r="EU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U134" s="1"/>
      <c r="GV134" s="1"/>
      <c r="GW134" s="1"/>
      <c r="GX134" s="1"/>
      <c r="GZ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Z134" s="1"/>
      <c r="JA134" s="1"/>
      <c r="JB134" s="1"/>
      <c r="JC134" s="1"/>
      <c r="JE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LE134" s="1"/>
      <c r="LF134" s="1"/>
      <c r="LG134" s="1"/>
      <c r="LH134" s="1"/>
      <c r="LJ134" s="1"/>
      <c r="LZ134" s="1"/>
      <c r="MA134" s="1"/>
      <c r="MC134" s="1"/>
    </row>
    <row r="135" spans="1:341" x14ac:dyDescent="0.2">
      <c r="A135" s="65" t="s">
        <v>180</v>
      </c>
      <c r="B135" s="48">
        <v>66773.740000000005</v>
      </c>
      <c r="C135" s="24">
        <f>IF(B135="",+(C134+(IF(YEAR(A135)&gt;YEAR($M$98),-$Q$98,$E$98*+((($O$101-((YEAR(A135)-(YEAR($J$98)-$O$101))/$O$98))/100)+$Q$101)))+(C123*$G$98/12)),B135)</f>
        <v>66773.740000000005</v>
      </c>
      <c r="D135" s="22" t="str">
        <f t="shared" si="212"/>
        <v/>
      </c>
      <c r="E135" s="59">
        <f t="shared" si="213"/>
        <v>3239.8100000000049</v>
      </c>
      <c r="F135" s="24"/>
      <c r="I135" s="58" t="s">
        <v>181</v>
      </c>
      <c r="J135" s="60" t="str">
        <f>IF(YEAR(I135)=YEAR($M$98),$M$97,IF(YEAR(I135)=YEAR($J$98),"RIP",""))</f>
        <v/>
      </c>
      <c r="K135" s="48">
        <f>VLOOKUP(I135,$A$107:$D$861,2,FALSE)</f>
        <v>0</v>
      </c>
      <c r="L135" s="60"/>
      <c r="M135" s="48">
        <f>VLOOKUP(I135,$A$107:$D$861,3,FALSE)</f>
        <v>1027196.2194268152</v>
      </c>
      <c r="N135" s="60"/>
      <c r="O135" s="48">
        <f>+M135-M134</f>
        <v>-400.18929403531365</v>
      </c>
      <c r="P135" s="60"/>
      <c r="Q135" s="38" t="str" cm="1">
        <f t="array" ref="Q135">(IF(K135=0,_xlfn.IFS(YEAR(I135)&lt;=YEAR($M$98),+($O$101-((YEAR(I135)-(YEAR($J$98)-$O$101))/$O$98))/100+$Q$101,YEAR(I135)&gt;YEAR($M$98),""),""))</f>
        <v/>
      </c>
      <c r="R135" s="81" t="str">
        <f t="shared" si="215"/>
        <v/>
      </c>
      <c r="S135" s="24">
        <f>IF(B135="","",(U135-B135))</f>
        <v>56748.67</v>
      </c>
      <c r="U135" s="24">
        <v>123522.41</v>
      </c>
      <c r="BC135" s="22"/>
      <c r="BD135" s="22"/>
      <c r="BE135" s="22"/>
      <c r="BF135" s="22"/>
      <c r="BG135" s="22"/>
      <c r="BH135" s="1"/>
      <c r="BI135" s="1"/>
      <c r="BJ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P135" s="1"/>
      <c r="EQ135" s="1"/>
      <c r="ER135" s="1"/>
      <c r="ES135" s="1"/>
      <c r="EU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U135" s="1"/>
      <c r="GV135" s="1"/>
      <c r="GW135" s="1"/>
      <c r="GX135" s="1"/>
      <c r="GZ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Z135" s="1"/>
      <c r="JA135" s="1"/>
      <c r="JB135" s="1"/>
      <c r="JC135" s="1"/>
      <c r="JE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LE135" s="1"/>
      <c r="LF135" s="1"/>
      <c r="LG135" s="1"/>
      <c r="LH135" s="1"/>
      <c r="LJ135" s="1"/>
      <c r="LZ135" s="1"/>
      <c r="MA135" s="1"/>
      <c r="MC135" s="1"/>
    </row>
    <row r="136" spans="1:341" x14ac:dyDescent="0.2">
      <c r="A136" s="65" t="s">
        <v>182</v>
      </c>
      <c r="B136" s="48">
        <v>66407.45</v>
      </c>
      <c r="C136" s="24">
        <f>IF(B136="",+(C135+(IF(YEAR(A136)&gt;YEAR($M$98),-$Q$98,$E$98*+((($O$101-((YEAR(A136)-(YEAR($J$98)-$O$101))/$O$98))/100)+$Q$101)))+(C124*$G$98/12)),B136)</f>
        <v>66407.45</v>
      </c>
      <c r="D136" s="22" t="str">
        <f t="shared" si="212"/>
        <v/>
      </c>
      <c r="E136" s="59">
        <f t="shared" si="213"/>
        <v>-366.29000000000815</v>
      </c>
      <c r="F136" s="24"/>
      <c r="I136" s="58" t="s">
        <v>183</v>
      </c>
      <c r="J136" s="60" t="str">
        <f>IF(YEAR(I136)=YEAR($M$98),$M$97,IF(YEAR(I136)=YEAR($J$98),"RIP",""))</f>
        <v/>
      </c>
      <c r="K136" s="48">
        <f>VLOOKUP(I136,$A$107:$D$861,2,FALSE)</f>
        <v>0</v>
      </c>
      <c r="L136" s="60"/>
      <c r="M136" s="48">
        <f>VLOOKUP(I136,$A$107:$D$861,3,FALSE)</f>
        <v>1026772.552207379</v>
      </c>
      <c r="N136" s="60"/>
      <c r="O136" s="48">
        <f>+M136-M135</f>
        <v>-423.66721943614539</v>
      </c>
      <c r="P136" s="60"/>
      <c r="Q136" s="38" t="str" cm="1">
        <f t="array" ref="Q136">(IF(K136=0,_xlfn.IFS(YEAR(I136)&lt;=YEAR($M$98),+($O$101-((YEAR(I136)-(YEAR($J$98)-$O$101))/$O$98))/100+$Q$101,YEAR(I136)&gt;YEAR($M$98),""),""))</f>
        <v/>
      </c>
      <c r="R136" s="81" t="str">
        <f t="shared" si="215"/>
        <v/>
      </c>
      <c r="S136" s="24">
        <f>IF(B136="","",(U136-B136))</f>
        <v>57114.960000000006</v>
      </c>
      <c r="U136" s="24">
        <v>123522.41</v>
      </c>
      <c r="BC136" s="22"/>
      <c r="BD136" s="22"/>
      <c r="BE136" s="22"/>
      <c r="BF136" s="22"/>
      <c r="BG136" s="22"/>
      <c r="BH136" s="1"/>
      <c r="BI136" s="1"/>
      <c r="BJ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P136" s="1"/>
      <c r="EQ136" s="1"/>
      <c r="ER136" s="1"/>
      <c r="ES136" s="1"/>
      <c r="EU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U136" s="1"/>
      <c r="GV136" s="1"/>
      <c r="GW136" s="1"/>
      <c r="GX136" s="1"/>
      <c r="GZ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Z136" s="1"/>
      <c r="JA136" s="1"/>
      <c r="JB136" s="1"/>
      <c r="JC136" s="1"/>
      <c r="JE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LE136" s="1"/>
      <c r="LF136" s="1"/>
      <c r="LG136" s="1"/>
      <c r="LH136" s="1"/>
      <c r="LJ136" s="1"/>
      <c r="LZ136" s="1"/>
      <c r="MA136" s="1"/>
      <c r="MC136" s="1"/>
    </row>
    <row r="137" spans="1:341" x14ac:dyDescent="0.2">
      <c r="A137" s="65" t="s">
        <v>184</v>
      </c>
      <c r="B137" s="48">
        <v>74218.16</v>
      </c>
      <c r="C137" s="24">
        <f>IF(B137="",+(C136+(IF(YEAR(A137)&gt;YEAR($M$98),-$Q$98,$E$98*+((($O$101-((YEAR(A137)-(YEAR($J$98)-$O$101))/$O$98))/100)+$Q$101)))+(C125*$G$98/12)),B137)</f>
        <v>74218.16</v>
      </c>
      <c r="D137" s="22" t="str">
        <f t="shared" si="212"/>
        <v/>
      </c>
      <c r="E137" s="59">
        <f t="shared" si="213"/>
        <v>7810.7100000000064</v>
      </c>
      <c r="F137" s="24"/>
      <c r="I137" s="58" t="s">
        <v>185</v>
      </c>
      <c r="J137" s="60" t="str">
        <f>IF(YEAR(I137)=YEAR($M$98),$M$97,IF(YEAR(I137)=YEAR($J$98),"RIP",""))</f>
        <v/>
      </c>
      <c r="K137" s="48">
        <f>VLOOKUP(I137,$A$107:$D$861,2,FALSE)</f>
        <v>0</v>
      </c>
      <c r="L137" s="60"/>
      <c r="M137" s="48">
        <f>VLOOKUP(I137,$A$107:$D$861,3,FALSE)</f>
        <v>1026332.2848809045</v>
      </c>
      <c r="N137" s="60"/>
      <c r="O137" s="48">
        <f>+M137-M136</f>
        <v>-440.267326474539</v>
      </c>
      <c r="P137" s="60"/>
      <c r="Q137" s="38" t="str" cm="1">
        <f t="array" ref="Q137">(IF(K137=0,_xlfn.IFS(YEAR(I137)&lt;=YEAR($M$98),+($O$101-((YEAR(I137)-(YEAR($J$98)-$O$101))/$O$98))/100+$Q$101,YEAR(I137)&gt;YEAR($M$98),""),""))</f>
        <v/>
      </c>
      <c r="R137" s="81" t="str">
        <f t="shared" si="215"/>
        <v/>
      </c>
      <c r="S137" s="24">
        <f>IF(B137="","",(U137-B137))</f>
        <v>57481.389999999985</v>
      </c>
      <c r="U137" s="24">
        <v>131699.54999999999</v>
      </c>
      <c r="BC137" s="22"/>
      <c r="BD137" s="22"/>
      <c r="BE137" s="22"/>
      <c r="BF137" s="22"/>
      <c r="BG137" s="22"/>
      <c r="BH137" s="1"/>
      <c r="BI137" s="1"/>
      <c r="BJ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P137" s="1"/>
      <c r="EQ137" s="1"/>
      <c r="ER137" s="1"/>
      <c r="ES137" s="1"/>
      <c r="EU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U137" s="1"/>
      <c r="GV137" s="1"/>
      <c r="GW137" s="1"/>
      <c r="GX137" s="1"/>
      <c r="GZ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Z137" s="1"/>
      <c r="JA137" s="1"/>
      <c r="JB137" s="1"/>
      <c r="JC137" s="1"/>
      <c r="JE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LE137" s="1"/>
      <c r="LF137" s="1"/>
      <c r="LG137" s="1"/>
      <c r="LH137" s="1"/>
      <c r="LJ137" s="1"/>
      <c r="LZ137" s="1"/>
      <c r="MA137" s="1"/>
      <c r="MC137" s="1"/>
    </row>
    <row r="138" spans="1:341" x14ac:dyDescent="0.2">
      <c r="A138" s="65" t="s">
        <v>186</v>
      </c>
      <c r="B138" s="48">
        <v>76145.67</v>
      </c>
      <c r="C138" s="24">
        <f>IF(B138="",+(C137+(IF(YEAR(A138)&gt;YEAR($M$98),-$Q$98,$E$98*+((($O$101-((YEAR(A138)-(YEAR($J$98)-$O$101))/$O$98))/100)+$Q$101)))+(C126*$G$98/12)),B138)</f>
        <v>76145.67</v>
      </c>
      <c r="D138" s="22" t="str">
        <f t="shared" si="212"/>
        <v/>
      </c>
      <c r="E138" s="59">
        <f t="shared" si="213"/>
        <v>1927.5099999999948</v>
      </c>
      <c r="F138" s="24"/>
      <c r="I138" s="58" t="s">
        <v>187</v>
      </c>
      <c r="J138" s="60" t="str">
        <f>IF(YEAR(I138)=YEAR($M$98),$M$97,IF(YEAR(I138)=YEAR($J$98),"RIP",""))</f>
        <v/>
      </c>
      <c r="K138" s="48">
        <f>VLOOKUP(I138,$A$107:$D$861,2,FALSE)</f>
        <v>0</v>
      </c>
      <c r="L138" s="60"/>
      <c r="M138" s="48">
        <f>VLOOKUP(I138,$A$107:$D$861,3,FALSE)</f>
        <v>1025874.7140260598</v>
      </c>
      <c r="N138" s="60"/>
      <c r="O138" s="48">
        <f>+M138-M137</f>
        <v>-457.57085484464187</v>
      </c>
      <c r="P138" s="60"/>
      <c r="Q138" s="38" t="str" cm="1">
        <f t="array" ref="Q138">(IF(K138=0,_xlfn.IFS(YEAR(I138)&lt;=YEAR($M$98),+($O$101-((YEAR(I138)-(YEAR($J$98)-$O$101))/$O$98))/100+$Q$101,YEAR(I138)&gt;YEAR($M$98),""),""))</f>
        <v/>
      </c>
      <c r="R138" s="81" t="str">
        <f t="shared" si="215"/>
        <v/>
      </c>
      <c r="S138" s="24">
        <f>IF(B138="","",(U138-B138))</f>
        <v>57849.210000000006</v>
      </c>
      <c r="U138" s="24">
        <v>133994.88</v>
      </c>
      <c r="BC138" s="22"/>
      <c r="BD138" s="22"/>
      <c r="BE138" s="22"/>
      <c r="BF138" s="22"/>
      <c r="BG138" s="22"/>
      <c r="BH138" s="1"/>
      <c r="BI138" s="1"/>
      <c r="BJ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P138" s="1"/>
      <c r="EQ138" s="1"/>
      <c r="ER138" s="1"/>
      <c r="ES138" s="1"/>
      <c r="EU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U138" s="1"/>
      <c r="GV138" s="1"/>
      <c r="GW138" s="1"/>
      <c r="GX138" s="1"/>
      <c r="GZ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Z138" s="1"/>
      <c r="JA138" s="1"/>
      <c r="JB138" s="1"/>
      <c r="JC138" s="1"/>
      <c r="JE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LE138" s="1"/>
      <c r="LF138" s="1"/>
      <c r="LG138" s="1"/>
      <c r="LH138" s="1"/>
      <c r="LJ138" s="1"/>
      <c r="LZ138" s="1"/>
      <c r="MA138" s="1"/>
      <c r="MC138" s="1"/>
    </row>
    <row r="139" spans="1:341" x14ac:dyDescent="0.2">
      <c r="A139" s="65" t="s">
        <v>188</v>
      </c>
      <c r="B139" s="48">
        <v>80367.12</v>
      </c>
      <c r="C139" s="24">
        <f>IF(B139="",+(C138+(IF(YEAR(A139)&gt;YEAR($M$98),-$Q$98,$E$98*+((($O$101-((YEAR(A139)-(YEAR($J$98)-$O$101))/$O$98))/100)+$Q$101)))+(C127*$G$98/12)),B139)</f>
        <v>80367.12</v>
      </c>
      <c r="D139" s="22" t="str">
        <f t="shared" si="212"/>
        <v/>
      </c>
      <c r="E139" s="59">
        <f t="shared" si="213"/>
        <v>4221.4499999999971</v>
      </c>
      <c r="F139" s="24"/>
      <c r="I139" s="58" t="s">
        <v>189</v>
      </c>
      <c r="J139" s="60" t="str">
        <f>IF(YEAR(I139)=YEAR($M$98),$M$97,IF(YEAR(I139)=YEAR($J$98),"RIP",""))</f>
        <v/>
      </c>
      <c r="K139" s="48">
        <f>VLOOKUP(I139,$A$107:$D$861,2,FALSE)</f>
        <v>0</v>
      </c>
      <c r="L139" s="60"/>
      <c r="M139" s="48">
        <f>VLOOKUP(I139,$A$107:$D$861,3,FALSE)</f>
        <v>1025399.1597730091</v>
      </c>
      <c r="N139" s="60"/>
      <c r="O139" s="48">
        <f>+M139-M138</f>
        <v>-475.55425305070821</v>
      </c>
      <c r="P139" s="60"/>
      <c r="Q139" s="38" t="str" cm="1">
        <f t="array" ref="Q139">(IF(K139=0,_xlfn.IFS(YEAR(I139)&lt;=YEAR($M$98),+($O$101-((YEAR(I139)-(YEAR($J$98)-$O$101))/$O$98))/100+$Q$101,YEAR(I139)&gt;YEAR($M$98),""),""))</f>
        <v/>
      </c>
      <c r="R139" s="81" t="str">
        <f t="shared" si="215"/>
        <v/>
      </c>
      <c r="S139" s="24">
        <f>IF(B139="","",(U139-B139))</f>
        <v>58215.920000000013</v>
      </c>
      <c r="U139" s="24">
        <v>138583.04000000001</v>
      </c>
      <c r="BC139" s="22"/>
      <c r="BD139" s="22"/>
      <c r="BE139" s="22"/>
      <c r="BF139" s="22"/>
      <c r="BG139" s="22"/>
      <c r="BH139" s="1"/>
      <c r="BI139" s="1"/>
      <c r="BJ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P139" s="1"/>
      <c r="EQ139" s="1"/>
      <c r="ER139" s="1"/>
      <c r="ES139" s="1"/>
      <c r="EU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U139" s="1"/>
      <c r="GV139" s="1"/>
      <c r="GW139" s="1"/>
      <c r="GX139" s="1"/>
      <c r="GZ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Z139" s="1"/>
      <c r="JA139" s="1"/>
      <c r="JB139" s="1"/>
      <c r="JC139" s="1"/>
      <c r="JE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LE139" s="1"/>
      <c r="LF139" s="1"/>
      <c r="LG139" s="1"/>
      <c r="LH139" s="1"/>
      <c r="LJ139" s="1"/>
      <c r="LZ139" s="1"/>
      <c r="MA139" s="1"/>
      <c r="MC139" s="1"/>
    </row>
    <row r="140" spans="1:341" x14ac:dyDescent="0.2">
      <c r="A140" s="65" t="s">
        <v>190</v>
      </c>
      <c r="B140" s="48">
        <v>87439.26</v>
      </c>
      <c r="C140" s="24">
        <f>IF(B140="",+(C139+(IF(YEAR(A140)&gt;YEAR($M$98),-$Q$98,$E$98*+((($O$101-((YEAR(A140)-(YEAR($J$98)-$O$101))/$O$98))/100)+$Q$101)))+(C128*$G$98/12)),B140)</f>
        <v>87439.26</v>
      </c>
      <c r="D140" s="22" t="str">
        <f t="shared" si="212"/>
        <v/>
      </c>
      <c r="E140" s="59">
        <f t="shared" si="213"/>
        <v>7072.1399999999994</v>
      </c>
      <c r="F140" s="24"/>
      <c r="I140" s="58" t="s">
        <v>191</v>
      </c>
      <c r="J140" s="60" t="str">
        <f>IF(YEAR(I140)=YEAR($M$98),$M$97,IF(YEAR(I140)=YEAR($J$98),"RIP",""))</f>
        <v/>
      </c>
      <c r="K140" s="48">
        <f>VLOOKUP(I140,$A$107:$D$861,2,FALSE)</f>
        <v>0</v>
      </c>
      <c r="L140" s="60"/>
      <c r="M140" s="48">
        <f>VLOOKUP(I140,$A$107:$D$861,3,FALSE)</f>
        <v>1024904.9153401912</v>
      </c>
      <c r="N140" s="60"/>
      <c r="O140" s="48">
        <f>+M140-M139</f>
        <v>-494.24443281791173</v>
      </c>
      <c r="P140" s="60"/>
      <c r="Q140" s="38" t="str" cm="1">
        <f t="array" ref="Q140">(IF(K140=0,_xlfn.IFS(YEAR(I140)&lt;=YEAR($M$98),+($O$101-((YEAR(I140)-(YEAR($J$98)-$O$101))/$O$98))/100+$Q$101,YEAR(I140)&gt;YEAR($M$98),""),""))</f>
        <v/>
      </c>
      <c r="R140" s="81" t="str">
        <f t="shared" si="215"/>
        <v/>
      </c>
      <c r="S140" s="24">
        <f>IF(B140="","",(U140-B140))</f>
        <v>58584.009999999995</v>
      </c>
      <c r="U140" s="24">
        <v>146023.26999999999</v>
      </c>
      <c r="BC140" s="22"/>
      <c r="BD140" s="22"/>
      <c r="BE140" s="22"/>
      <c r="BF140" s="22"/>
      <c r="BG140" s="22"/>
      <c r="BH140" s="1"/>
      <c r="BI140" s="1"/>
      <c r="BJ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P140" s="1"/>
      <c r="EQ140" s="1"/>
      <c r="ER140" s="1"/>
      <c r="ES140" s="1"/>
      <c r="EU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U140" s="1"/>
      <c r="GV140" s="1"/>
      <c r="GW140" s="1"/>
      <c r="GX140" s="1"/>
      <c r="GZ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Z140" s="1"/>
      <c r="JA140" s="1"/>
      <c r="JB140" s="1"/>
      <c r="JC140" s="1"/>
      <c r="JE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LE140" s="1"/>
      <c r="LF140" s="1"/>
      <c r="LG140" s="1"/>
      <c r="LH140" s="1"/>
      <c r="LJ140" s="1"/>
      <c r="LZ140" s="1"/>
      <c r="MA140" s="1"/>
      <c r="MC140" s="1"/>
    </row>
    <row r="141" spans="1:341" x14ac:dyDescent="0.2">
      <c r="A141" s="66" t="s">
        <v>136</v>
      </c>
      <c r="B141" s="67">
        <v>91156.41</v>
      </c>
      <c r="C141" s="24">
        <f>IF(B141="",+(C140+(IF(YEAR(A141)&gt;YEAR($M$98),-$Q$98,$E$98*+((($O$101-((YEAR(A141)-(YEAR($J$98)-$O$101))/$O$98))/100)+$Q$101)))+(C129*$G$98/12)),B141)</f>
        <v>91156.41</v>
      </c>
      <c r="D141" s="22" t="str">
        <f t="shared" si="212"/>
        <v/>
      </c>
      <c r="E141" s="59">
        <f t="shared" si="213"/>
        <v>3717.1500000000087</v>
      </c>
      <c r="F141" s="24"/>
      <c r="I141" s="58" t="s">
        <v>192</v>
      </c>
      <c r="J141" s="60" t="str">
        <f>IF(YEAR(I141)=YEAR($M$98),$M$97,IF(YEAR(I141)=YEAR($J$98),"RIP",""))</f>
        <v/>
      </c>
      <c r="K141" s="48">
        <f>VLOOKUP(I141,$A$107:$D$861,2,FALSE)</f>
        <v>0</v>
      </c>
      <c r="L141" s="60"/>
      <c r="M141" s="48">
        <f>VLOOKUP(I141,$A$107:$D$861,3,FALSE)</f>
        <v>1024391.2461682589</v>
      </c>
      <c r="N141" s="60"/>
      <c r="O141" s="48">
        <f>+M141-M140</f>
        <v>-513.66917193226982</v>
      </c>
      <c r="P141" s="60"/>
      <c r="Q141" s="38" t="str" cm="1">
        <f t="array" ref="Q141">(IF(K141=0,_xlfn.IFS(YEAR(I141)&lt;=YEAR($M$98),+($O$101-((YEAR(I141)-(YEAR($J$98)-$O$101))/$O$98))/100+$Q$101,YEAR(I141)&gt;YEAR($M$98),""),""))</f>
        <v/>
      </c>
      <c r="R141" s="81" t="str">
        <f t="shared" si="215"/>
        <v/>
      </c>
      <c r="S141" s="29">
        <f>IF(B141="","",(U141-B141))</f>
        <v>58951.010000000009</v>
      </c>
      <c r="U141" s="29">
        <v>150107.42000000001</v>
      </c>
      <c r="BC141" s="22"/>
      <c r="BD141" s="22"/>
      <c r="BE141" s="22"/>
      <c r="BF141" s="22"/>
      <c r="BG141" s="22"/>
      <c r="BH141" s="1"/>
      <c r="BI141" s="1"/>
      <c r="BJ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P141" s="1"/>
      <c r="EQ141" s="1"/>
      <c r="ER141" s="1"/>
      <c r="ES141" s="1"/>
      <c r="EU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U141" s="1"/>
      <c r="GV141" s="1"/>
      <c r="GW141" s="1"/>
      <c r="GX141" s="1"/>
      <c r="GZ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Z141" s="1"/>
      <c r="JA141" s="1"/>
      <c r="JB141" s="1"/>
      <c r="JC141" s="1"/>
      <c r="JE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LE141" s="1"/>
      <c r="LF141" s="1"/>
      <c r="LG141" s="1"/>
      <c r="LH141" s="1"/>
      <c r="LJ141" s="1"/>
      <c r="LZ141" s="1"/>
      <c r="MA141" s="1"/>
      <c r="MC141" s="1"/>
    </row>
    <row r="142" spans="1:341" x14ac:dyDescent="0.2">
      <c r="A142" s="65" t="s">
        <v>193</v>
      </c>
      <c r="B142" s="48">
        <v>94827.82</v>
      </c>
      <c r="C142" s="24">
        <f>IF(B142="",+(C141+(IF(YEAR(A142)&gt;YEAR($M$98),-$Q$98,$E$98*+((($O$101-((YEAR(A142)-(YEAR($J$98)-$O$101))/$O$98))/100)+$Q$101)))+(C130*$G$98/12)),B142)</f>
        <v>94827.82</v>
      </c>
      <c r="D142" s="22" t="str">
        <f t="shared" si="212"/>
        <v/>
      </c>
      <c r="E142" s="59">
        <f t="shared" si="213"/>
        <v>3671.4100000000035</v>
      </c>
      <c r="F142" s="24"/>
      <c r="I142" s="58" t="s">
        <v>194</v>
      </c>
      <c r="J142" s="60" t="str">
        <f>IF(YEAR(I142)=YEAR($M$98),$M$97,IF(YEAR(I142)=YEAR($J$98),"RIP",""))</f>
        <v/>
      </c>
      <c r="K142" s="48">
        <f>VLOOKUP(I142,$A$107:$D$861,2,FALSE)</f>
        <v>0</v>
      </c>
      <c r="L142" s="60"/>
      <c r="M142" s="48">
        <f>VLOOKUP(I142,$A$107:$D$861,3,FALSE)</f>
        <v>1023857.3888282998</v>
      </c>
      <c r="N142" s="60"/>
      <c r="O142" s="48">
        <f>+M142-M141</f>
        <v>-533.85733995912597</v>
      </c>
      <c r="P142" s="60"/>
      <c r="Q142" s="38" t="str" cm="1">
        <f t="array" ref="Q142">(IF(K142=0,_xlfn.IFS(YEAR(I142)&lt;=YEAR($M$98),+($O$101-((YEAR(I142)-(YEAR($J$98)-$O$101))/$O$98))/100+$Q$101,YEAR(I142)&gt;YEAR($M$98),""),""))</f>
        <v/>
      </c>
      <c r="R142" s="81" t="str">
        <f t="shared" si="215"/>
        <v/>
      </c>
      <c r="S142" s="24">
        <f>IF(B142="","",(U142-B142))</f>
        <v>59318.149999999994</v>
      </c>
      <c r="U142" s="24">
        <v>154145.97</v>
      </c>
      <c r="BC142" s="22"/>
      <c r="BD142" s="22"/>
      <c r="BE142" s="22"/>
      <c r="BF142" s="22"/>
      <c r="BG142" s="22"/>
      <c r="BH142" s="1"/>
      <c r="BI142" s="1"/>
      <c r="BJ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P142" s="1"/>
      <c r="EQ142" s="1"/>
      <c r="ER142" s="1"/>
      <c r="ES142" s="1"/>
      <c r="EU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U142" s="1"/>
      <c r="GV142" s="1"/>
      <c r="GW142" s="1"/>
      <c r="GX142" s="1"/>
      <c r="GZ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Z142" s="1"/>
      <c r="JA142" s="1"/>
      <c r="JB142" s="1"/>
      <c r="JC142" s="1"/>
      <c r="JE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LE142" s="1"/>
      <c r="LF142" s="1"/>
      <c r="LG142" s="1"/>
      <c r="LH142" s="1"/>
      <c r="LJ142" s="1"/>
      <c r="LZ142" s="1"/>
      <c r="MA142" s="1"/>
      <c r="MC142" s="1"/>
    </row>
    <row r="143" spans="1:341" x14ac:dyDescent="0.2">
      <c r="A143" s="65" t="s">
        <v>195</v>
      </c>
      <c r="B143" s="48">
        <v>97290.74</v>
      </c>
      <c r="C143" s="24">
        <f>IF(B143="",+(C142+(IF(YEAR(A143)&gt;YEAR($M$98),-$Q$98,$E$98*+((($O$101-((YEAR(A143)-(YEAR($J$98)-$O$101))/$O$98))/100)+$Q$101)))+(C131*$G$98/12)),B143)</f>
        <v>97290.74</v>
      </c>
      <c r="D143" s="22" t="str">
        <f t="shared" si="212"/>
        <v/>
      </c>
      <c r="E143" s="59">
        <f t="shared" si="213"/>
        <v>2462.9199999999983</v>
      </c>
      <c r="F143" s="24"/>
      <c r="I143" s="58" t="s">
        <v>196</v>
      </c>
      <c r="J143" s="60" t="str">
        <f>IF(YEAR(I143)=YEAR($M$98),$M$97,IF(YEAR(I143)=YEAR($J$98),"RIP",""))</f>
        <v/>
      </c>
      <c r="K143" s="48">
        <f>VLOOKUP(I143,$A$107:$D$861,2,FALSE)</f>
        <v>0</v>
      </c>
      <c r="L143" s="60"/>
      <c r="M143" s="48">
        <f>VLOOKUP(I143,$A$107:$D$861,3,FALSE)</f>
        <v>1023302.5498872044</v>
      </c>
      <c r="N143" s="60"/>
      <c r="O143" s="48">
        <f>+M143-M142</f>
        <v>-554.83894109539688</v>
      </c>
      <c r="P143" s="60"/>
      <c r="Q143" s="38" t="str" cm="1">
        <f t="array" ref="Q143">(IF(K143=0,_xlfn.IFS(YEAR(I143)&lt;=YEAR($M$98),+($O$101-((YEAR(I143)-(YEAR($J$98)-$O$101))/$O$98))/100+$Q$101,YEAR(I143)&gt;YEAR($M$98),""),""))</f>
        <v/>
      </c>
      <c r="R143" s="81" t="str">
        <f t="shared" si="215"/>
        <v/>
      </c>
      <c r="S143" s="24">
        <f>IF(B143="","",(U143-B143))</f>
        <v>59689.11</v>
      </c>
      <c r="U143" s="24">
        <v>156979.85</v>
      </c>
      <c r="BC143" s="22"/>
      <c r="BD143" s="22"/>
      <c r="BE143" s="22"/>
      <c r="BF143" s="22"/>
      <c r="BG143" s="22"/>
      <c r="BH143" s="1"/>
      <c r="BI143" s="1"/>
      <c r="BJ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P143" s="1"/>
      <c r="EQ143" s="1"/>
      <c r="ER143" s="1"/>
      <c r="ES143" s="1"/>
      <c r="EU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U143" s="1"/>
      <c r="GV143" s="1"/>
      <c r="GW143" s="1"/>
      <c r="GX143" s="1"/>
      <c r="GZ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Z143" s="1"/>
      <c r="JA143" s="1"/>
      <c r="JB143" s="1"/>
      <c r="JC143" s="1"/>
      <c r="JE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LE143" s="1"/>
      <c r="LF143" s="1"/>
      <c r="LG143" s="1"/>
      <c r="LH143" s="1"/>
      <c r="LJ143" s="1"/>
      <c r="LZ143" s="1"/>
      <c r="MA143" s="1"/>
      <c r="MC143" s="1"/>
    </row>
    <row r="144" spans="1:341" x14ac:dyDescent="0.2">
      <c r="A144" s="65" t="s">
        <v>197</v>
      </c>
      <c r="B144" s="48">
        <v>102906</v>
      </c>
      <c r="C144" s="24">
        <f>IF(B144="",+(C143+(IF(YEAR(A144)&gt;YEAR($M$98),-$Q$98,$E$98*+((($O$101-((YEAR(A144)-(YEAR($J$98)-$O$101))/$O$98))/100)+$Q$101)))+(C132*$G$98/12)),B144)</f>
        <v>102906</v>
      </c>
      <c r="D144" s="22" t="str">
        <f t="shared" si="212"/>
        <v/>
      </c>
      <c r="E144" s="59">
        <f t="shared" si="213"/>
        <v>5615.2599999999948</v>
      </c>
      <c r="F144" s="24"/>
      <c r="I144" s="58" t="s">
        <v>198</v>
      </c>
      <c r="J144" s="60" t="str">
        <f>IF(YEAR(I144)=YEAR($M$98),$M$97,IF(YEAR(I144)=YEAR($J$98),"RIP",""))</f>
        <v/>
      </c>
      <c r="K144" s="48">
        <f>VLOOKUP(I144,$A$107:$D$861,2,FALSE)</f>
        <v>0</v>
      </c>
      <c r="L144" s="60"/>
      <c r="M144" s="48">
        <f>VLOOKUP(I144,$A$107:$D$861,3,FALSE)</f>
        <v>1022725.904728445</v>
      </c>
      <c r="N144" s="60"/>
      <c r="O144" s="48">
        <f>+M144-M143</f>
        <v>-576.64515875943471</v>
      </c>
      <c r="P144" s="60"/>
      <c r="Q144" s="38" t="str" cm="1">
        <f t="array" ref="Q144">(IF(K144=0,_xlfn.IFS(YEAR(I144)&lt;=YEAR($M$98),+($O$101-((YEAR(I144)-(YEAR($J$98)-$O$101))/$O$98))/100+$Q$101,YEAR(I144)&gt;YEAR($M$98),""),""))</f>
        <v/>
      </c>
      <c r="R144" s="81" t="str">
        <f t="shared" si="215"/>
        <v/>
      </c>
      <c r="S144" s="24">
        <f>IF(B144="","",(U144-B144))</f>
        <v>60056.53</v>
      </c>
      <c r="U144" s="24">
        <v>162962.53</v>
      </c>
      <c r="BC144" s="22"/>
      <c r="BD144" s="22"/>
      <c r="BE144" s="22"/>
      <c r="BF144" s="22"/>
      <c r="BG144" s="22"/>
      <c r="BH144" s="1"/>
      <c r="BI144" s="1"/>
      <c r="BJ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P144" s="1"/>
      <c r="EQ144" s="1"/>
      <c r="ER144" s="1"/>
      <c r="ES144" s="1"/>
      <c r="EU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U144" s="1"/>
      <c r="GV144" s="1"/>
      <c r="GW144" s="1"/>
      <c r="GX144" s="1"/>
      <c r="GZ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Z144" s="1"/>
      <c r="JA144" s="1"/>
      <c r="JB144" s="1"/>
      <c r="JC144" s="1"/>
      <c r="JE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LE144" s="1"/>
      <c r="LF144" s="1"/>
      <c r="LG144" s="1"/>
      <c r="LH144" s="1"/>
      <c r="LJ144" s="1"/>
      <c r="LZ144" s="1"/>
      <c r="MA144" s="1"/>
      <c r="MC144" s="1"/>
    </row>
    <row r="145" spans="1:341" x14ac:dyDescent="0.2">
      <c r="A145" s="65" t="s">
        <v>199</v>
      </c>
      <c r="B145" s="48">
        <v>106402</v>
      </c>
      <c r="C145" s="24">
        <f>IF(B145="",+(C144+(IF(YEAR(A145)&gt;YEAR($M$98),-$Q$98,$E$98*+((($O$101-((YEAR(A145)-(YEAR($J$98)-$O$101))/$O$98))/100)+$Q$101)))+(C133*$G$98/12)),B145)</f>
        <v>106402</v>
      </c>
      <c r="D145" s="22" t="str">
        <f t="shared" si="212"/>
        <v/>
      </c>
      <c r="E145" s="59">
        <f t="shared" si="213"/>
        <v>3496</v>
      </c>
      <c r="F145" s="24"/>
      <c r="I145" s="58" t="s">
        <v>200</v>
      </c>
      <c r="J145" s="60" t="str">
        <f>IF(YEAR(I145)=YEAR($M$98),$M$97,IF(YEAR(I145)=YEAR($J$98),"RIP",""))</f>
        <v/>
      </c>
      <c r="K145" s="48">
        <f>VLOOKUP(I145,$A$107:$D$861,2,FALSE)</f>
        <v>0</v>
      </c>
      <c r="L145" s="60"/>
      <c r="M145" s="48">
        <f>VLOOKUP(I145,$A$107:$D$861,3,FALSE)</f>
        <v>1022126.596326507</v>
      </c>
      <c r="N145" s="60"/>
      <c r="O145" s="48">
        <f>+M145-M144</f>
        <v>-599.30840193794575</v>
      </c>
      <c r="P145" s="60"/>
      <c r="Q145" s="38" t="str" cm="1">
        <f t="array" ref="Q145">(IF(K145=0,_xlfn.IFS(YEAR(I145)&lt;=YEAR($M$98),+($O$101-((YEAR(I145)-(YEAR($J$98)-$O$101))/$O$98))/100+$Q$101,YEAR(I145)&gt;YEAR($M$98),""),""))</f>
        <v/>
      </c>
      <c r="R145" s="81" t="str">
        <f t="shared" si="215"/>
        <v/>
      </c>
      <c r="S145" s="24">
        <f>IF(B145="","",(U145-B145))</f>
        <v>60425.320000000007</v>
      </c>
      <c r="U145" s="24">
        <v>166827.32</v>
      </c>
      <c r="BC145" s="22"/>
      <c r="BD145" s="22"/>
      <c r="BE145" s="22"/>
      <c r="BF145" s="22"/>
      <c r="BG145" s="22"/>
      <c r="BH145" s="1"/>
      <c r="BI145" s="1"/>
      <c r="BJ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P145" s="1"/>
      <c r="EQ145" s="1"/>
      <c r="ER145" s="1"/>
      <c r="ES145" s="1"/>
      <c r="EU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U145" s="1"/>
      <c r="GV145" s="1"/>
      <c r="GW145" s="1"/>
      <c r="GX145" s="1"/>
      <c r="GZ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Z145" s="1"/>
      <c r="JA145" s="1"/>
      <c r="JB145" s="1"/>
      <c r="JC145" s="1"/>
      <c r="JE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LE145" s="1"/>
      <c r="LF145" s="1"/>
      <c r="LG145" s="1"/>
      <c r="LH145" s="1"/>
      <c r="LJ145" s="1"/>
      <c r="LZ145" s="1"/>
      <c r="MA145" s="1"/>
      <c r="MC145" s="1"/>
    </row>
    <row r="146" spans="1:341" x14ac:dyDescent="0.2">
      <c r="A146" s="65" t="s">
        <v>201</v>
      </c>
      <c r="B146" s="48">
        <v>110046.74</v>
      </c>
      <c r="C146" s="24">
        <f>IF(B146="",+(C145+(IF(YEAR(A146)&gt;YEAR($M$98),-$Q$98,$E$98*+((($O$101-((YEAR(A146)-(YEAR($J$98)-$O$101))/$O$98))/100)+$Q$101)))+(C134*$G$98/12)),B146)</f>
        <v>110046.74</v>
      </c>
      <c r="D146" s="22" t="str">
        <f t="shared" si="212"/>
        <v/>
      </c>
      <c r="E146" s="59">
        <f t="shared" si="213"/>
        <v>3644.7400000000052</v>
      </c>
      <c r="F146" s="24"/>
      <c r="I146" s="58" t="s">
        <v>202</v>
      </c>
      <c r="J146" s="60" t="str">
        <f>IF(YEAR(I146)=YEAR($M$98),$M$97,IF(YEAR(I146)=YEAR($J$98),"RIP",""))</f>
        <v/>
      </c>
      <c r="K146" s="48">
        <f>VLOOKUP(I146,$A$107:$D$861,2,FALSE)</f>
        <v>0</v>
      </c>
      <c r="L146" s="60"/>
      <c r="M146" s="48">
        <f>VLOOKUP(I146,$A$107:$D$861,3,FALSE)</f>
        <v>1021503.733973156</v>
      </c>
      <c r="N146" s="60"/>
      <c r="O146" s="48">
        <f>+M146-M145</f>
        <v>-622.86235335108358</v>
      </c>
      <c r="P146" s="60"/>
      <c r="Q146" s="38" t="str" cm="1">
        <f t="array" ref="Q146">(IF(K146=0,_xlfn.IFS(YEAR(I146)&lt;=YEAR($M$98),+($O$101-((YEAR(I146)-(YEAR($J$98)-$O$101))/$O$98))/100+$Q$101,YEAR(I146)&gt;YEAR($M$98),""),""))</f>
        <v/>
      </c>
      <c r="R146" s="81" t="str">
        <f t="shared" si="215"/>
        <v/>
      </c>
      <c r="S146" s="24">
        <f>IF(B146="","",(U146-B146))</f>
        <v>60793.029999999984</v>
      </c>
      <c r="U146" s="24">
        <v>170839.77</v>
      </c>
      <c r="BC146" s="22"/>
      <c r="BD146" s="22"/>
      <c r="BE146" s="22"/>
      <c r="BF146" s="22"/>
      <c r="BG146" s="22"/>
      <c r="BH146" s="1"/>
      <c r="BI146" s="1"/>
      <c r="BJ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P146" s="1"/>
      <c r="EQ146" s="1"/>
      <c r="ER146" s="1"/>
      <c r="ES146" s="1"/>
      <c r="EU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U146" s="1"/>
      <c r="GV146" s="1"/>
      <c r="GW146" s="1"/>
      <c r="GX146" s="1"/>
      <c r="GZ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Z146" s="1"/>
      <c r="JA146" s="1"/>
      <c r="JB146" s="1"/>
      <c r="JC146" s="1"/>
      <c r="JE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LE146" s="1"/>
      <c r="LF146" s="1"/>
      <c r="LG146" s="1"/>
      <c r="LH146" s="1"/>
      <c r="LJ146" s="1"/>
      <c r="LZ146" s="1"/>
      <c r="MA146" s="1"/>
      <c r="MC146" s="1"/>
    </row>
    <row r="147" spans="1:341" x14ac:dyDescent="0.2">
      <c r="A147" s="65" t="s">
        <v>203</v>
      </c>
      <c r="B147" s="48">
        <v>114859.56</v>
      </c>
      <c r="C147" s="24">
        <f>IF(B147="",+(C146+(IF(YEAR(A147)&gt;YEAR($M$98),-$Q$98,$E$98*+((($O$101-((YEAR(A147)-(YEAR($J$98)-$O$101))/$O$98))/100)+$Q$101)))+(C135*$G$98/12)),B147)</f>
        <v>114859.56</v>
      </c>
      <c r="D147" s="22" t="str">
        <f t="shared" si="212"/>
        <v/>
      </c>
      <c r="E147" s="59">
        <f t="shared" si="213"/>
        <v>4812.8199999999924</v>
      </c>
      <c r="F147" s="24"/>
      <c r="I147" s="58" t="s">
        <v>204</v>
      </c>
      <c r="J147" s="60" t="str">
        <f>IF(YEAR(I147)=YEAR($M$98),$M$97,IF(YEAR(I147)=YEAR($J$98),"RIP",""))</f>
        <v/>
      </c>
      <c r="K147" s="48">
        <f>VLOOKUP(I147,$A$107:$D$861,2,FALSE)</f>
        <v>0</v>
      </c>
      <c r="L147" s="60"/>
      <c r="M147" s="48">
        <f>VLOOKUP(I147,$A$107:$D$861,3,FALSE)</f>
        <v>1020856.391953642</v>
      </c>
      <c r="N147" s="60"/>
      <c r="O147" s="48">
        <f>+M147-M146</f>
        <v>-647.34201951394789</v>
      </c>
      <c r="P147" s="60"/>
      <c r="Q147" s="38" t="str" cm="1">
        <f t="array" ref="Q147">(IF(K147=0,_xlfn.IFS(YEAR(I147)&lt;=YEAR($M$98),+($O$101-((YEAR(I147)-(YEAR($J$98)-$O$101))/$O$98))/100+$Q$101,YEAR(I147)&gt;YEAR($M$98),""),""))</f>
        <v/>
      </c>
      <c r="R147" s="81" t="str">
        <f t="shared" si="215"/>
        <v/>
      </c>
      <c r="S147" s="24">
        <f>IF(B147="","",(U147-B147))</f>
        <v>61162.09</v>
      </c>
      <c r="U147" s="24">
        <v>176021.65</v>
      </c>
      <c r="BC147" s="22"/>
      <c r="BD147" s="22"/>
      <c r="BE147" s="22"/>
      <c r="BF147" s="22"/>
      <c r="BG147" s="22"/>
      <c r="BH147" s="1"/>
      <c r="BI147" s="1"/>
      <c r="BJ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P147" s="1"/>
      <c r="EQ147" s="1"/>
      <c r="ER147" s="1"/>
      <c r="ES147" s="1"/>
      <c r="EU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U147" s="1"/>
      <c r="GV147" s="1"/>
      <c r="GW147" s="1"/>
      <c r="GX147" s="1"/>
      <c r="GZ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Z147" s="1"/>
      <c r="JA147" s="1"/>
      <c r="JB147" s="1"/>
      <c r="JC147" s="1"/>
      <c r="JE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LE147" s="1"/>
      <c r="LF147" s="1"/>
      <c r="LG147" s="1"/>
      <c r="LH147" s="1"/>
      <c r="LJ147" s="1"/>
      <c r="LZ147" s="1"/>
      <c r="MA147" s="1"/>
      <c r="MC147" s="1"/>
    </row>
    <row r="148" spans="1:341" x14ac:dyDescent="0.2">
      <c r="A148" s="65" t="s">
        <v>205</v>
      </c>
      <c r="B148" s="48">
        <v>117178.64</v>
      </c>
      <c r="C148" s="24">
        <f>IF(B148="",+(C147+(IF(YEAR(A148)&gt;YEAR($M$98),-$Q$98,$E$98*+((($O$101-((YEAR(A148)-(YEAR($J$98)-$O$101))/$O$98))/100)+$Q$101)))+(C136*$G$98/12)),B148)</f>
        <v>117178.64</v>
      </c>
      <c r="D148" s="22" t="str">
        <f t="shared" si="212"/>
        <v/>
      </c>
      <c r="E148" s="59">
        <f t="shared" si="213"/>
        <v>2319.0800000000017</v>
      </c>
      <c r="F148" s="24"/>
      <c r="I148" s="58" t="s">
        <v>206</v>
      </c>
      <c r="J148" s="60" t="str">
        <f>IF(YEAR(I148)=YEAR($M$98),$M$97,IF(YEAR(I148)=YEAR($J$98),"RIP",""))</f>
        <v/>
      </c>
      <c r="K148" s="48">
        <f>VLOOKUP(I148,$A$107:$D$861,2,FALSE)</f>
        <v>0</v>
      </c>
      <c r="L148" s="60"/>
      <c r="M148" s="48">
        <f>VLOOKUP(I148,$A$107:$D$861,3,FALSE)</f>
        <v>1020183.608170879</v>
      </c>
      <c r="N148" s="60"/>
      <c r="O148" s="48">
        <f>+M148-M147</f>
        <v>-672.78378276305739</v>
      </c>
      <c r="P148" s="60"/>
      <c r="Q148" s="38" t="str" cm="1">
        <f t="array" ref="Q148">(IF(K148=0,_xlfn.IFS(YEAR(I148)&lt;=YEAR($M$98),+($O$101-((YEAR(I148)-(YEAR($J$98)-$O$101))/$O$98))/100+$Q$101,YEAR(I148)&gt;YEAR($M$98),""),""))</f>
        <v/>
      </c>
      <c r="R148" s="81" t="str">
        <f t="shared" si="215"/>
        <v/>
      </c>
      <c r="S148" s="24">
        <f>IF(B148="","",(U148-B148))</f>
        <v>61530.090000000011</v>
      </c>
      <c r="U148" s="24">
        <v>178708.73</v>
      </c>
      <c r="BC148" s="22"/>
      <c r="BD148" s="22"/>
      <c r="BE148" s="22"/>
      <c r="BF148" s="22"/>
      <c r="BG148" s="22"/>
      <c r="BH148" s="1"/>
      <c r="BI148" s="1"/>
      <c r="BJ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P148" s="1"/>
      <c r="EQ148" s="1"/>
      <c r="ER148" s="1"/>
      <c r="ES148" s="1"/>
      <c r="EU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U148" s="1"/>
      <c r="GV148" s="1"/>
      <c r="GW148" s="1"/>
      <c r="GX148" s="1"/>
      <c r="GZ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Z148" s="1"/>
      <c r="JA148" s="1"/>
      <c r="JB148" s="1"/>
      <c r="JC148" s="1"/>
      <c r="JE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LE148" s="1"/>
      <c r="LF148" s="1"/>
      <c r="LG148" s="1"/>
      <c r="LH148" s="1"/>
      <c r="LJ148" s="1"/>
      <c r="LZ148" s="1"/>
      <c r="MA148" s="1"/>
      <c r="MC148" s="1"/>
    </row>
    <row r="149" spans="1:341" x14ac:dyDescent="0.2">
      <c r="A149" s="65" t="s">
        <v>207</v>
      </c>
      <c r="B149" s="48">
        <v>119154.11</v>
      </c>
      <c r="C149" s="24">
        <f>IF(B149="",+(C148+(IF(YEAR(A149)&gt;YEAR($M$98),-$Q$98,$E$98*+((($O$101-((YEAR(A149)-(YEAR($J$98)-$O$101))/$O$98))/100)+$Q$101)))+(C137*$G$98/12)),B149)</f>
        <v>119154.11</v>
      </c>
      <c r="D149" s="22" t="str">
        <f t="shared" si="212"/>
        <v/>
      </c>
      <c r="E149" s="59">
        <f t="shared" si="213"/>
        <v>1975.4700000000012</v>
      </c>
      <c r="F149" s="24"/>
      <c r="I149" s="58" t="s">
        <v>208</v>
      </c>
      <c r="J149" s="60" t="str">
        <f>IF(YEAR(I149)=YEAR($M$98),$M$97,IF(YEAR(I149)=YEAR($J$98),"RIP",""))</f>
        <v/>
      </c>
      <c r="K149" s="48">
        <f>VLOOKUP(I149,$A$107:$D$861,2,FALSE)</f>
        <v>0</v>
      </c>
      <c r="L149" s="60"/>
      <c r="M149" s="48">
        <f>VLOOKUP(I149,$A$107:$D$861,3,FALSE)</f>
        <v>1019484.382715549</v>
      </c>
      <c r="N149" s="60"/>
      <c r="O149" s="48">
        <f>+M149-M148</f>
        <v>-699.22545532998629</v>
      </c>
      <c r="P149" s="60"/>
      <c r="Q149" s="38" t="str" cm="1">
        <f t="array" ref="Q149">(IF(K149=0,_xlfn.IFS(YEAR(I149)&lt;=YEAR($M$98),+($O$101-((YEAR(I149)-(YEAR($J$98)-$O$101))/$O$98))/100+$Q$101,YEAR(I149)&gt;YEAR($M$98),""),""))</f>
        <v/>
      </c>
      <c r="R149" s="81" t="str">
        <f t="shared" si="215"/>
        <v/>
      </c>
      <c r="S149" s="24">
        <f>IF(B149="","",(U149-B149))</f>
        <v>61898.219999999987</v>
      </c>
      <c r="U149" s="24">
        <v>181052.33</v>
      </c>
      <c r="BC149" s="22"/>
      <c r="BD149" s="22"/>
      <c r="BE149" s="22"/>
      <c r="BF149" s="22"/>
      <c r="BG149" s="22"/>
      <c r="BH149" s="1"/>
      <c r="BI149" s="1"/>
      <c r="BJ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P149" s="1"/>
      <c r="EQ149" s="1"/>
      <c r="ER149" s="1"/>
      <c r="ES149" s="1"/>
      <c r="EU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U149" s="1"/>
      <c r="GV149" s="1"/>
      <c r="GW149" s="1"/>
      <c r="GX149" s="1"/>
      <c r="GZ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Z149" s="1"/>
      <c r="JA149" s="1"/>
      <c r="JB149" s="1"/>
      <c r="JC149" s="1"/>
      <c r="JE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LE149" s="1"/>
      <c r="LF149" s="1"/>
      <c r="LG149" s="1"/>
      <c r="LH149" s="1"/>
      <c r="LJ149" s="1"/>
      <c r="LZ149" s="1"/>
      <c r="MA149" s="1"/>
      <c r="MC149" s="1"/>
    </row>
    <row r="150" spans="1:341" x14ac:dyDescent="0.2">
      <c r="A150" s="65" t="s">
        <v>209</v>
      </c>
      <c r="B150" s="48">
        <v>119883.79</v>
      </c>
      <c r="C150" s="24">
        <f>IF(B150="",+(C149+(IF(YEAR(A150)&gt;YEAR($M$98),-$Q$98,$E$98*+((($O$101-((YEAR(A150)-(YEAR($J$98)-$O$101))/$O$98))/100)+$Q$101)))+(C138*$G$98/12)),B150)</f>
        <v>119883.79</v>
      </c>
      <c r="D150" s="22" t="str">
        <f t="shared" si="212"/>
        <v/>
      </c>
      <c r="E150" s="59">
        <f t="shared" si="213"/>
        <v>729.67999999999302</v>
      </c>
      <c r="F150" s="24"/>
      <c r="I150" s="58" t="s">
        <v>210</v>
      </c>
      <c r="J150" s="60" t="str">
        <f>IF(YEAR(I150)=YEAR($M$98),$M$97,IF(YEAR(I150)=YEAR($J$98),"RIP",""))</f>
        <v/>
      </c>
      <c r="K150" s="48">
        <f>VLOOKUP(I150,$A$107:$D$861,2,FALSE)</f>
        <v>0</v>
      </c>
      <c r="L150" s="60"/>
      <c r="M150" s="48">
        <f>VLOOKUP(I150,$A$107:$D$861,3,FALSE)</f>
        <v>1018757.67638001</v>
      </c>
      <c r="N150" s="60"/>
      <c r="O150" s="48">
        <f>+M150-M149</f>
        <v>-726.70633553899825</v>
      </c>
      <c r="P150" s="60"/>
      <c r="Q150" s="38" t="str" cm="1">
        <f t="array" ref="Q150">(IF(K150=0,_xlfn.IFS(YEAR(I150)&lt;=YEAR($M$98),+($O$101-((YEAR(I150)-(YEAR($J$98)-$O$101))/$O$98))/100+$Q$101,YEAR(I150)&gt;YEAR($M$98),""),""))</f>
        <v/>
      </c>
      <c r="R150" s="81" t="str">
        <f t="shared" si="215"/>
        <v/>
      </c>
      <c r="S150" s="24">
        <f>IF(B150="","",(U150-B150))</f>
        <v>62267.7</v>
      </c>
      <c r="U150" s="24">
        <v>182151.49</v>
      </c>
      <c r="BC150" s="22"/>
      <c r="BD150" s="22"/>
      <c r="BE150" s="22"/>
      <c r="BF150" s="22"/>
      <c r="BG150" s="22"/>
      <c r="BH150" s="1"/>
      <c r="BI150" s="1"/>
      <c r="BJ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P150" s="1"/>
      <c r="EQ150" s="1"/>
      <c r="ER150" s="1"/>
      <c r="ES150" s="1"/>
      <c r="EU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U150" s="1"/>
      <c r="GV150" s="1"/>
      <c r="GW150" s="1"/>
      <c r="GX150" s="1"/>
      <c r="GZ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Z150" s="1"/>
      <c r="JA150" s="1"/>
      <c r="JB150" s="1"/>
      <c r="JC150" s="1"/>
      <c r="JE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LE150" s="1"/>
      <c r="LF150" s="1"/>
      <c r="LG150" s="1"/>
      <c r="LH150" s="1"/>
      <c r="LJ150" s="1"/>
      <c r="LZ150" s="1"/>
      <c r="MA150" s="1"/>
      <c r="MC150" s="1"/>
    </row>
    <row r="151" spans="1:341" x14ac:dyDescent="0.2">
      <c r="A151" s="65" t="s">
        <v>211</v>
      </c>
      <c r="B151" s="48">
        <v>124948.97</v>
      </c>
      <c r="C151" s="24">
        <f>IF(B151="",+(C150+(IF(YEAR(A151)&gt;YEAR($M$98),-$Q$98,$E$98*+((($O$101-((YEAR(A151)-(YEAR($J$98)-$O$101))/$O$98))/100)+$Q$101)))+(C139*$G$98/12)),B151)</f>
        <v>124948.97</v>
      </c>
      <c r="D151" s="22" t="str">
        <f t="shared" si="212"/>
        <v/>
      </c>
      <c r="E151" s="59">
        <f t="shared" si="213"/>
        <v>5065.1800000000076</v>
      </c>
      <c r="F151" s="24"/>
      <c r="I151" s="58" t="s">
        <v>212</v>
      </c>
      <c r="J151" s="60" t="str">
        <f>IF(YEAR(I151)=YEAR($M$98),$M$97,IF(YEAR(I151)=YEAR($J$98),"RIP",""))</f>
        <v/>
      </c>
      <c r="K151" s="48">
        <f>VLOOKUP(I151,$A$107:$D$861,2,FALSE)</f>
        <v>0</v>
      </c>
      <c r="L151" s="60"/>
      <c r="M151" s="48">
        <f>VLOOKUP(I151,$A$107:$D$861,3,FALSE)</f>
        <v>1018002.409113799</v>
      </c>
      <c r="N151" s="60"/>
      <c r="O151" s="48">
        <f>+M151-M150</f>
        <v>-755.26726621098351</v>
      </c>
      <c r="P151" s="60"/>
      <c r="Q151" s="38" t="str" cm="1">
        <f t="array" ref="Q151">(IF(K151=0,_xlfn.IFS(YEAR(I151)&lt;=YEAR($M$98),+($O$101-((YEAR(I151)-(YEAR($J$98)-$O$101))/$O$98))/100+$Q$101,YEAR(I151)&gt;YEAR($M$98),""),""))</f>
        <v/>
      </c>
      <c r="R151" s="81" t="str">
        <f t="shared" si="215"/>
        <v/>
      </c>
      <c r="S151" s="24">
        <f>IF(B151="","",(U151-B151))</f>
        <v>62636.119999999995</v>
      </c>
      <c r="U151" s="24">
        <v>187585.09</v>
      </c>
      <c r="BC151" s="22"/>
      <c r="BD151" s="22"/>
      <c r="BE151" s="22"/>
      <c r="BF151" s="22"/>
      <c r="BG151" s="22"/>
      <c r="BH151" s="1"/>
      <c r="BI151" s="1"/>
      <c r="BJ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P151" s="1"/>
      <c r="EQ151" s="1"/>
      <c r="ER151" s="1"/>
      <c r="ES151" s="1"/>
      <c r="EU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U151" s="1"/>
      <c r="GV151" s="1"/>
      <c r="GW151" s="1"/>
      <c r="GX151" s="1"/>
      <c r="GZ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Z151" s="1"/>
      <c r="JA151" s="1"/>
      <c r="JB151" s="1"/>
      <c r="JC151" s="1"/>
      <c r="JE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LE151" s="1"/>
      <c r="LF151" s="1"/>
      <c r="LG151" s="1"/>
      <c r="LH151" s="1"/>
      <c r="LJ151" s="1"/>
      <c r="LZ151" s="1"/>
      <c r="MA151" s="1"/>
      <c r="MC151" s="1"/>
    </row>
    <row r="152" spans="1:341" x14ac:dyDescent="0.2">
      <c r="A152" s="65" t="s">
        <v>213</v>
      </c>
      <c r="B152" s="48">
        <v>124526.48</v>
      </c>
      <c r="C152" s="24">
        <f>IF(B152="",+(C151+(IF(YEAR(A152)&gt;YEAR($M$98),-$Q$98,$E$98*+((($O$101-((YEAR(A152)-(YEAR($J$98)-$O$101))/$O$98))/100)+$Q$101)))+(C140*$G$98/12)),B152)</f>
        <v>124526.48</v>
      </c>
      <c r="D152" s="22" t="str">
        <f t="shared" si="212"/>
        <v/>
      </c>
      <c r="E152" s="59">
        <f t="shared" si="213"/>
        <v>-422.49000000000524</v>
      </c>
      <c r="F152" s="24"/>
      <c r="I152" s="58" t="s">
        <v>214</v>
      </c>
      <c r="J152" s="60" t="str">
        <f>IF(YEAR(I152)=YEAR($M$98),$M$97,IF(YEAR(I152)=YEAR($J$98),"RIP",""))</f>
        <v/>
      </c>
      <c r="K152" s="48">
        <f>VLOOKUP(I152,$A$107:$D$861,2,FALSE)</f>
        <v>0</v>
      </c>
      <c r="L152" s="60"/>
      <c r="M152" s="48">
        <f>VLOOKUP(I152,$A$107:$D$861,3,FALSE)</f>
        <v>1017217.4584184309</v>
      </c>
      <c r="N152" s="60"/>
      <c r="O152" s="48">
        <f>+M152-M151</f>
        <v>-784.95069536811206</v>
      </c>
      <c r="P152" s="60"/>
      <c r="Q152" s="38" t="str" cm="1">
        <f t="array" ref="Q152">(IF(K152=0,_xlfn.IFS(YEAR(I152)&lt;=YEAR($M$98),+($O$101-((YEAR(I152)-(YEAR($J$98)-$O$101))/$O$98))/100+$Q$101,YEAR(I152)&gt;YEAR($M$98),""),""))</f>
        <v/>
      </c>
      <c r="R152" s="81" t="str">
        <f t="shared" si="215"/>
        <v/>
      </c>
      <c r="S152" s="24">
        <f>IF(B152="","",(U152-B152))</f>
        <v>63005.87000000001</v>
      </c>
      <c r="U152" s="24">
        <v>187532.35</v>
      </c>
      <c r="BC152" s="22"/>
      <c r="BD152" s="22"/>
      <c r="BE152" s="22"/>
      <c r="BF152" s="22"/>
      <c r="BG152" s="22"/>
      <c r="BH152" s="1"/>
      <c r="BI152" s="1"/>
      <c r="BJ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P152" s="1"/>
      <c r="EQ152" s="1"/>
      <c r="ER152" s="1"/>
      <c r="ES152" s="1"/>
      <c r="EU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U152" s="1"/>
      <c r="GV152" s="1"/>
      <c r="GW152" s="1"/>
      <c r="GX152" s="1"/>
      <c r="GZ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Z152" s="1"/>
      <c r="JA152" s="1"/>
      <c r="JB152" s="1"/>
      <c r="JC152" s="1"/>
      <c r="JE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LE152" s="1"/>
      <c r="LF152" s="1"/>
      <c r="LG152" s="1"/>
      <c r="LH152" s="1"/>
      <c r="LJ152" s="1"/>
      <c r="LZ152" s="1"/>
      <c r="MA152" s="1"/>
      <c r="MC152" s="1"/>
    </row>
    <row r="153" spans="1:341" x14ac:dyDescent="0.2">
      <c r="A153" s="66" t="s">
        <v>138</v>
      </c>
      <c r="B153" s="67">
        <v>130708.9</v>
      </c>
      <c r="C153" s="24">
        <f>IF(B153="",+(C152+(IF(YEAR(A153)&gt;YEAR($M$98),-$Q$98,$E$98*+((($O$101-((YEAR(A153)-(YEAR($J$98)-$O$101))/$O$98))/100)+$Q$101)))+(C141*$G$98/12)),B153)</f>
        <v>130708.9</v>
      </c>
      <c r="D153" s="22" t="str">
        <f t="shared" si="212"/>
        <v/>
      </c>
      <c r="E153" s="59">
        <f t="shared" si="213"/>
        <v>6182.4199999999983</v>
      </c>
      <c r="F153" s="24"/>
      <c r="I153" s="58" t="s">
        <v>215</v>
      </c>
      <c r="J153" s="60" t="str">
        <f>IF(YEAR(I153)=YEAR($M$98),$M$97,IF(YEAR(I153)=YEAR($J$98),"RIP",""))</f>
        <v/>
      </c>
      <c r="K153" s="48">
        <f>VLOOKUP(I153,$A$107:$D$861,2,FALSE)</f>
        <v>0</v>
      </c>
      <c r="L153" s="60"/>
      <c r="M153" s="48">
        <f>VLOOKUP(I153,$A$107:$D$861,3,FALSE)</f>
        <v>1016401.6576791109</v>
      </c>
      <c r="N153" s="60"/>
      <c r="O153" s="48">
        <f>+M153-M152</f>
        <v>-815.80073931999505</v>
      </c>
      <c r="P153" s="60"/>
      <c r="Q153" s="38" t="str" cm="1">
        <f t="array" ref="Q153">(IF(K153=0,_xlfn.IFS(YEAR(I153)&lt;=YEAR($M$98),+($O$101-((YEAR(I153)-(YEAR($J$98)-$O$101))/$O$98))/100+$Q$101,YEAR(I153)&gt;YEAR($M$98),""),""))</f>
        <v/>
      </c>
      <c r="R153" s="81" t="str">
        <f t="shared" si="215"/>
        <v/>
      </c>
      <c r="S153" s="29">
        <f>IF(B153="","",(U153-B153))</f>
        <v>63374.580000000016</v>
      </c>
      <c r="U153" s="29">
        <v>194083.48</v>
      </c>
      <c r="BC153" s="22"/>
      <c r="BD153" s="22"/>
      <c r="BE153" s="22"/>
      <c r="BF153" s="22"/>
      <c r="BG153" s="22"/>
      <c r="BH153" s="1"/>
      <c r="BI153" s="1"/>
      <c r="BJ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P153" s="1"/>
      <c r="EQ153" s="1"/>
      <c r="ER153" s="1"/>
      <c r="ES153" s="1"/>
      <c r="EU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U153" s="1"/>
      <c r="GV153" s="1"/>
      <c r="GW153" s="1"/>
      <c r="GX153" s="1"/>
      <c r="GZ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Z153" s="1"/>
      <c r="JA153" s="1"/>
      <c r="JB153" s="1"/>
      <c r="JC153" s="1"/>
      <c r="JE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LE153" s="1"/>
      <c r="LF153" s="1"/>
      <c r="LG153" s="1"/>
      <c r="LH153" s="1"/>
      <c r="LJ153" s="1"/>
      <c r="LZ153" s="1"/>
      <c r="MA153" s="1"/>
      <c r="MC153" s="1"/>
    </row>
    <row r="154" spans="1:341" x14ac:dyDescent="0.2">
      <c r="A154" s="65" t="s">
        <v>216</v>
      </c>
      <c r="B154" s="48">
        <v>124777.77</v>
      </c>
      <c r="C154" s="24">
        <f>IF(B154="",+(C153+(IF(YEAR(A154)&gt;YEAR($M$98),-$Q$98,$E$98*+((($O$101-((YEAR(A154)-(YEAR($J$98)-$O$101))/$O$98))/100)+$Q$101)))+(C142*$G$98/12)),B154)</f>
        <v>124777.77</v>
      </c>
      <c r="D154" s="22" t="str">
        <f t="shared" si="212"/>
        <v/>
      </c>
      <c r="E154" s="59">
        <f t="shared" si="213"/>
        <v>-5931.1299999999901</v>
      </c>
      <c r="F154" s="24"/>
      <c r="I154" s="58" t="s">
        <v>217</v>
      </c>
      <c r="J154" s="60" t="str">
        <f>IF(YEAR(I154)=YEAR($M$98),$M$97,IF(YEAR(I154)=YEAR($J$98),"RIP",""))</f>
        <v/>
      </c>
      <c r="K154" s="48">
        <f>VLOOKUP(I154,$A$107:$D$861,2,FALSE)</f>
        <v>0</v>
      </c>
      <c r="L154" s="60"/>
      <c r="M154" s="48">
        <f>VLOOKUP(I154,$A$107:$D$861,3,FALSE)</f>
        <v>1015553.7944308817</v>
      </c>
      <c r="N154" s="60"/>
      <c r="O154" s="48">
        <f>+M154-M153</f>
        <v>-847.86324822914321</v>
      </c>
      <c r="P154" s="60"/>
      <c r="Q154" s="38" t="str" cm="1">
        <f t="array" ref="Q154">(IF(K154=0,_xlfn.IFS(YEAR(I154)&lt;=YEAR($M$98),+($O$101-((YEAR(I154)-(YEAR($J$98)-$O$101))/$O$98))/100+$Q$101,YEAR(I154)&gt;YEAR($M$98),""),""))</f>
        <v/>
      </c>
      <c r="R154" s="81" t="str">
        <f t="shared" si="215"/>
        <v/>
      </c>
      <c r="S154" s="24">
        <f>IF(B154="","",(U154-B154))</f>
        <v>63743.430000000008</v>
      </c>
      <c r="U154" s="24">
        <v>188521.2</v>
      </c>
      <c r="BC154" s="22"/>
      <c r="BD154" s="22"/>
      <c r="BE154" s="22"/>
      <c r="BF154" s="22"/>
      <c r="BG154" s="22"/>
      <c r="BH154" s="1"/>
      <c r="BI154" s="1"/>
      <c r="BJ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P154" s="1"/>
      <c r="EQ154" s="1"/>
      <c r="ER154" s="1"/>
      <c r="ES154" s="1"/>
      <c r="EU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U154" s="1"/>
      <c r="GV154" s="1"/>
      <c r="GW154" s="1"/>
      <c r="GX154" s="1"/>
      <c r="GZ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Z154" s="1"/>
      <c r="JA154" s="1"/>
      <c r="JB154" s="1"/>
      <c r="JC154" s="1"/>
      <c r="JE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LE154" s="1"/>
      <c r="LF154" s="1"/>
      <c r="LG154" s="1"/>
      <c r="LH154" s="1"/>
      <c r="LJ154" s="1"/>
      <c r="LZ154" s="1"/>
      <c r="MA154" s="1"/>
      <c r="MC154" s="1"/>
    </row>
    <row r="155" spans="1:341" x14ac:dyDescent="0.2">
      <c r="A155" s="65" t="s">
        <v>218</v>
      </c>
      <c r="B155" s="48">
        <v>119373.12</v>
      </c>
      <c r="C155" s="24">
        <f>IF(B155="",+(C154+(IF(YEAR(A155)&gt;YEAR($M$98),-$Q$98,$E$98*+((($O$101-((YEAR(A155)-(YEAR($J$98)-$O$101))/$O$98))/100)+$Q$101)))+(C143*$G$98/12)),B155)</f>
        <v>119373.12</v>
      </c>
      <c r="D155" s="22" t="str">
        <f t="shared" si="212"/>
        <v/>
      </c>
      <c r="E155" s="59">
        <f t="shared" si="213"/>
        <v>-5404.6500000000087</v>
      </c>
      <c r="F155" s="24"/>
      <c r="I155" s="58" t="s">
        <v>219</v>
      </c>
      <c r="J155" s="60" t="str">
        <f>IF(YEAR(I155)=YEAR($M$98),$M$97,IF(YEAR(I155)=YEAR($J$98),"RIP",""))</f>
        <v/>
      </c>
      <c r="K155" s="48">
        <f>VLOOKUP(I155,$A$107:$D$861,2,FALSE)</f>
        <v>0</v>
      </c>
      <c r="L155" s="60"/>
      <c r="M155" s="48">
        <f>VLOOKUP(I155,$A$107:$D$861,3,FALSE)</f>
        <v>1014672.6085566232</v>
      </c>
      <c r="N155" s="60"/>
      <c r="O155" s="48">
        <f>+M155-M154</f>
        <v>-881.18587425851729</v>
      </c>
      <c r="P155" s="60"/>
      <c r="Q155" s="38" t="str" cm="1">
        <f t="array" ref="Q155">(IF(K155=0,_xlfn.IFS(YEAR(I155)&lt;=YEAR($M$98),+($O$101-((YEAR(I155)-(YEAR($J$98)-$O$101))/$O$98))/100+$Q$101,YEAR(I155)&gt;YEAR($M$98),""),""))</f>
        <v/>
      </c>
      <c r="R155" s="81" t="str">
        <f t="shared" si="215"/>
        <v/>
      </c>
      <c r="S155" s="24">
        <f>IF(B155="","",(U155-B155))</f>
        <v>64115.94</v>
      </c>
      <c r="U155" s="24">
        <v>183489.06</v>
      </c>
      <c r="BC155" s="22"/>
      <c r="BD155" s="22"/>
      <c r="BE155" s="22"/>
      <c r="BF155" s="22"/>
      <c r="BG155" s="22"/>
      <c r="BH155" s="1"/>
      <c r="BI155" s="1"/>
      <c r="BJ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P155" s="1"/>
      <c r="EQ155" s="1"/>
      <c r="ER155" s="1"/>
      <c r="ES155" s="1"/>
      <c r="EU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U155" s="1"/>
      <c r="GV155" s="1"/>
      <c r="GW155" s="1"/>
      <c r="GX155" s="1"/>
      <c r="GZ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Z155" s="1"/>
      <c r="JA155" s="1"/>
      <c r="JB155" s="1"/>
      <c r="JC155" s="1"/>
      <c r="JE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LE155" s="1"/>
      <c r="LF155" s="1"/>
      <c r="LG155" s="1"/>
      <c r="LH155" s="1"/>
      <c r="LJ155" s="1"/>
      <c r="LZ155" s="1"/>
      <c r="MA155" s="1"/>
      <c r="MC155" s="1"/>
    </row>
    <row r="156" spans="1:341" x14ac:dyDescent="0.2">
      <c r="A156" s="65" t="s">
        <v>220</v>
      </c>
      <c r="B156" s="48">
        <v>127290.35</v>
      </c>
      <c r="C156" s="24">
        <f>IF(B156="",+(C155+(IF(YEAR(A156)&gt;YEAR($M$98),-$Q$98,$E$98*+((($O$101-((YEAR(A156)-(YEAR($J$98)-$O$101))/$O$98))/100)+$Q$101)))+(C144*$G$98/12)),B156)</f>
        <v>127290.35</v>
      </c>
      <c r="D156" s="22" t="str">
        <f t="shared" si="212"/>
        <v/>
      </c>
      <c r="E156" s="59">
        <f t="shared" si="213"/>
        <v>7917.2300000000105</v>
      </c>
      <c r="F156" s="24"/>
      <c r="I156" s="58" t="s">
        <v>221</v>
      </c>
      <c r="J156" s="60" t="str">
        <f>IF(YEAR(I156)=YEAR($M$98),$M$97,IF(YEAR(I156)=YEAR($J$98),"RIP",""))</f>
        <v/>
      </c>
      <c r="K156" s="48">
        <f>VLOOKUP(I156,$A$107:$D$861,2,FALSE)</f>
        <v>0</v>
      </c>
      <c r="L156" s="60"/>
      <c r="M156" s="48">
        <f>VLOOKUP(I156,$A$107:$D$861,3,FALSE)</f>
        <v>1013756.7904142352</v>
      </c>
      <c r="N156" s="60"/>
      <c r="O156" s="48">
        <f>+M156-M155</f>
        <v>-915.81814238801599</v>
      </c>
      <c r="P156" s="60"/>
      <c r="Q156" s="38" t="str" cm="1">
        <f t="array" ref="Q156">(IF(K156=0,_xlfn.IFS(YEAR(I156)&lt;=YEAR($M$98),+($O$101-((YEAR(I156)-(YEAR($J$98)-$O$101))/$O$98))/100+$Q$101,YEAR(I156)&gt;YEAR($M$98),""),""))</f>
        <v/>
      </c>
      <c r="R156" s="81" t="str">
        <f t="shared" si="215"/>
        <v/>
      </c>
      <c r="S156" s="24">
        <f>IF(B156="","",(U156-B156))</f>
        <v>64485.079999999987</v>
      </c>
      <c r="U156" s="24">
        <v>191775.43</v>
      </c>
      <c r="BC156" s="22"/>
      <c r="BD156" s="22"/>
      <c r="BE156" s="22"/>
      <c r="BF156" s="22"/>
      <c r="BG156" s="22"/>
      <c r="BH156" s="1"/>
      <c r="BI156" s="1"/>
      <c r="BJ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P156" s="1"/>
      <c r="EQ156" s="1"/>
      <c r="ER156" s="1"/>
      <c r="ES156" s="1"/>
      <c r="EU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U156" s="1"/>
      <c r="GV156" s="1"/>
      <c r="GW156" s="1"/>
      <c r="GX156" s="1"/>
      <c r="GZ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Z156" s="1"/>
      <c r="JA156" s="1"/>
      <c r="JB156" s="1"/>
      <c r="JC156" s="1"/>
      <c r="JE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LE156" s="1"/>
      <c r="LF156" s="1"/>
      <c r="LG156" s="1"/>
      <c r="LH156" s="1"/>
      <c r="LJ156" s="1"/>
      <c r="LZ156" s="1"/>
      <c r="MA156" s="1"/>
      <c r="MC156" s="1"/>
    </row>
    <row r="157" spans="1:341" x14ac:dyDescent="0.2">
      <c r="A157" s="65" t="s">
        <v>222</v>
      </c>
      <c r="B157" s="48">
        <v>124549.49</v>
      </c>
      <c r="C157" s="24">
        <f>IF(B157="",+(C156+(IF(YEAR(A157)&gt;YEAR($M$98),-$Q$98,$E$98*+((($O$101-((YEAR(A157)-(YEAR($J$98)-$O$101))/$O$98))/100)+$Q$101)))+(C145*$G$98/12)),B157)</f>
        <v>124549.49</v>
      </c>
      <c r="D157" s="22" t="str">
        <f t="shared" si="212"/>
        <v/>
      </c>
      <c r="E157" s="59">
        <f t="shared" si="213"/>
        <v>-2740.8600000000006</v>
      </c>
      <c r="F157" s="24"/>
      <c r="I157" s="58" t="s">
        <v>223</v>
      </c>
      <c r="J157" s="60" t="str">
        <f>IF(YEAR(I157)=YEAR($M$98),$M$97,IF(YEAR(I157)=YEAR($J$98),"RIP",""))</f>
        <v/>
      </c>
      <c r="K157" s="48">
        <f>VLOOKUP(I157,$A$107:$D$861,2,FALSE)</f>
        <v>0</v>
      </c>
      <c r="L157" s="60"/>
      <c r="M157" s="48">
        <f>VLOOKUP(I157,$A$107:$D$861,3,FALSE)</f>
        <v>1012804.9788902104</v>
      </c>
      <c r="N157" s="60"/>
      <c r="O157" s="48">
        <f>+M157-M156</f>
        <v>-951.8115240248153</v>
      </c>
      <c r="P157" s="60"/>
      <c r="Q157" s="38" t="str" cm="1">
        <f t="array" ref="Q157">(IF(K157=0,_xlfn.IFS(YEAR(I157)&lt;=YEAR($M$98),+($O$101-((YEAR(I157)-(YEAR($J$98)-$O$101))/$O$98))/100+$Q$101,YEAR(I157)&gt;YEAR($M$98),""),""))</f>
        <v/>
      </c>
      <c r="R157" s="81" t="str">
        <f t="shared" si="215"/>
        <v/>
      </c>
      <c r="S157" s="24">
        <f>IF(B157="","",(U157-B157))</f>
        <v>64855.529999999984</v>
      </c>
      <c r="U157" s="24">
        <v>189405.02</v>
      </c>
      <c r="BC157" s="22"/>
      <c r="BD157" s="22"/>
      <c r="BE157" s="22"/>
      <c r="BF157" s="22"/>
      <c r="BG157" s="22"/>
      <c r="BH157" s="1"/>
      <c r="BI157" s="1"/>
      <c r="BJ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P157" s="1"/>
      <c r="EQ157" s="1"/>
      <c r="ER157" s="1"/>
      <c r="ES157" s="1"/>
      <c r="EU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U157" s="1"/>
      <c r="GV157" s="1"/>
      <c r="GW157" s="1"/>
      <c r="GX157" s="1"/>
      <c r="GZ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Z157" s="1"/>
      <c r="JA157" s="1"/>
      <c r="JB157" s="1"/>
      <c r="JC157" s="1"/>
      <c r="JE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LE157" s="1"/>
      <c r="LF157" s="1"/>
      <c r="LG157" s="1"/>
      <c r="LH157" s="1"/>
      <c r="LJ157" s="1"/>
      <c r="LZ157" s="1"/>
      <c r="MA157" s="1"/>
      <c r="MC157" s="1"/>
    </row>
    <row r="158" spans="1:341" x14ac:dyDescent="0.2">
      <c r="A158" s="65" t="s">
        <v>224</v>
      </c>
      <c r="B158" s="48">
        <v>124414.68</v>
      </c>
      <c r="C158" s="24">
        <f>IF(B158="",+(C157+(IF(YEAR(A158)&gt;YEAR($M$98),-$Q$98,$E$98*+((($O$101-((YEAR(A158)-(YEAR($J$98)-$O$101))/$O$98))/100)+$Q$101)))+(C146*$G$98/12)),B158)</f>
        <v>124414.68</v>
      </c>
      <c r="D158" s="22" t="str">
        <f t="shared" si="212"/>
        <v/>
      </c>
      <c r="E158" s="59">
        <f t="shared" si="213"/>
        <v>-134.81000000001222</v>
      </c>
      <c r="F158" s="24"/>
      <c r="I158" s="58" t="s">
        <v>225</v>
      </c>
      <c r="J158" s="60" t="str">
        <f>IF(YEAR(I158)=YEAR($M$98),$M$97,IF(YEAR(I158)=YEAR($J$98),"RIP",""))</f>
        <v/>
      </c>
      <c r="K158" s="48">
        <f>VLOOKUP(I158,$A$107:$D$861,2,FALSE)</f>
        <v>0</v>
      </c>
      <c r="L158" s="60"/>
      <c r="M158" s="48">
        <f>VLOOKUP(I158,$A$107:$D$861,3,FALSE)</f>
        <v>1011815.7593767114</v>
      </c>
      <c r="N158" s="60"/>
      <c r="O158" s="48">
        <f>+M158-M157</f>
        <v>-989.21951349894516</v>
      </c>
      <c r="P158" s="60"/>
      <c r="Q158" s="38" t="str" cm="1">
        <f t="array" ref="Q158">(IF(K158=0,_xlfn.IFS(YEAR(I158)&lt;=YEAR($M$98),+($O$101-((YEAR(I158)-(YEAR($J$98)-$O$101))/$O$98))/100+$Q$101,YEAR(I158)&gt;YEAR($M$98),""),""))</f>
        <v/>
      </c>
      <c r="R158" s="81" t="str">
        <f t="shared" si="215"/>
        <v/>
      </c>
      <c r="S158" s="24">
        <f>IF(B158="","",(U158-B158))</f>
        <v>65224.950000000012</v>
      </c>
      <c r="U158" s="24">
        <v>189639.63</v>
      </c>
      <c r="BC158" s="22"/>
      <c r="BD158" s="22"/>
      <c r="BE158" s="22"/>
      <c r="BF158" s="22"/>
      <c r="BG158" s="22"/>
      <c r="BH158" s="1"/>
      <c r="BI158" s="1"/>
      <c r="BJ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P158" s="1"/>
      <c r="EQ158" s="1"/>
      <c r="ER158" s="1"/>
      <c r="ES158" s="1"/>
      <c r="EU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U158" s="1"/>
      <c r="GV158" s="1"/>
      <c r="GW158" s="1"/>
      <c r="GX158" s="1"/>
      <c r="GZ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Z158" s="1"/>
      <c r="JA158" s="1"/>
      <c r="JB158" s="1"/>
      <c r="JC158" s="1"/>
      <c r="JE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LE158" s="1"/>
      <c r="LF158" s="1"/>
      <c r="LG158" s="1"/>
      <c r="LH158" s="1"/>
      <c r="LJ158" s="1"/>
      <c r="LZ158" s="1"/>
      <c r="MA158" s="1"/>
      <c r="MC158" s="1"/>
    </row>
    <row r="159" spans="1:341" x14ac:dyDescent="0.2">
      <c r="A159" s="65" t="s">
        <v>226</v>
      </c>
      <c r="B159" s="48">
        <v>119546.49</v>
      </c>
      <c r="C159" s="24">
        <f>IF(B159="",+(C158+(IF(YEAR(A159)&gt;YEAR($M$98),-$Q$98,$E$98*+((($O$101-((YEAR(A159)-(YEAR($J$98)-$O$101))/$O$98))/100)+$Q$101)))+(C147*$G$98/12)),B159)</f>
        <v>119546.49</v>
      </c>
      <c r="D159" s="22" t="str">
        <f t="shared" si="212"/>
        <v/>
      </c>
      <c r="E159" s="59">
        <f t="shared" si="213"/>
        <v>-4868.1899999999878</v>
      </c>
      <c r="F159" s="24"/>
      <c r="I159" s="58" t="s">
        <v>114</v>
      </c>
      <c r="J159" s="60" t="str">
        <f>IF(YEAR(I159)=YEAR($M$98),$M$97,IF(YEAR(I159)=YEAR($J$98),"RIP",""))</f>
        <v>RIP</v>
      </c>
      <c r="K159" s="48">
        <f>VLOOKUP(I159,$A$107:$D$861,2,FALSE)</f>
        <v>0</v>
      </c>
      <c r="L159" s="60"/>
      <c r="M159" s="48">
        <f>VLOOKUP(I159,$A$107:$D$861,3,FALSE)</f>
        <v>1010787.6616691434</v>
      </c>
      <c r="N159" s="60"/>
      <c r="O159" s="48">
        <f>+M159-M158</f>
        <v>-1028.0977075680858</v>
      </c>
      <c r="P159" s="60"/>
      <c r="Q159" s="38" t="str" cm="1">
        <f t="array" ref="Q159">(IF(K159=0,_xlfn.IFS(YEAR(I159)&lt;=YEAR($M$98),+($O$101-((YEAR(I159)-(YEAR($J$98)-$O$101))/$O$98))/100+$Q$101,YEAR(I159)&gt;YEAR($M$98),""),""))</f>
        <v/>
      </c>
      <c r="R159" s="81" t="str">
        <f t="shared" si="215"/>
        <v/>
      </c>
      <c r="S159" s="24">
        <f>IF(B159="","",(U159-B159))</f>
        <v>65595.67</v>
      </c>
      <c r="U159" s="24">
        <v>185142.16</v>
      </c>
      <c r="BC159" s="22"/>
      <c r="BD159" s="22"/>
      <c r="BE159" s="22"/>
      <c r="BF159" s="22"/>
      <c r="BG159" s="22"/>
      <c r="BH159" s="1"/>
      <c r="BI159" s="1"/>
      <c r="BJ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P159" s="1"/>
      <c r="EQ159" s="1"/>
      <c r="ER159" s="1"/>
      <c r="ES159" s="1"/>
      <c r="EU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U159" s="1"/>
      <c r="GV159" s="1"/>
      <c r="GW159" s="1"/>
      <c r="GX159" s="1"/>
      <c r="GZ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Z159" s="1"/>
      <c r="JA159" s="1"/>
      <c r="JB159" s="1"/>
      <c r="JC159" s="1"/>
      <c r="JE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LE159" s="1"/>
      <c r="LF159" s="1"/>
      <c r="LG159" s="1"/>
      <c r="LH159" s="1"/>
      <c r="LJ159" s="1"/>
      <c r="LZ159" s="1"/>
      <c r="MA159" s="1"/>
      <c r="MC159" s="1"/>
    </row>
    <row r="160" spans="1:341" x14ac:dyDescent="0.2">
      <c r="A160" s="65" t="s">
        <v>227</v>
      </c>
      <c r="B160" s="48">
        <v>131959.26</v>
      </c>
      <c r="C160" s="24">
        <f>IF(B160="",+(C159+(IF(YEAR(A160)&gt;YEAR($M$98),-$Q$98,$E$98*+((($O$101-((YEAR(A160)-(YEAR($J$98)-$O$101))/$O$98))/100)+$Q$101)))+(C148*$G$98/12)),B160)</f>
        <v>131959.26</v>
      </c>
      <c r="D160" s="22" t="str">
        <f t="shared" si="212"/>
        <v/>
      </c>
      <c r="E160" s="59">
        <f t="shared" si="213"/>
        <v>12412.770000000004</v>
      </c>
      <c r="F160" s="24"/>
      <c r="I160" s="58" t="s">
        <v>228</v>
      </c>
      <c r="J160" s="60" t="str">
        <f>IF(YEAR(I160)=YEAR($M$98),$M$97,IF(YEAR(I160)=YEAR($J$98),"RIP",""))</f>
        <v/>
      </c>
      <c r="K160" s="48">
        <f>VLOOKUP(I160,$A$107:$D$861,2,FALSE)</f>
        <v>0</v>
      </c>
      <c r="L160" s="60"/>
      <c r="M160" s="48">
        <f>VLOOKUP(I160,$A$107:$D$861,3,FALSE)</f>
        <v>1009719.1577810951</v>
      </c>
      <c r="N160" s="60"/>
      <c r="O160" s="48">
        <f>+M160-M159</f>
        <v>-1068.5038880482316</v>
      </c>
      <c r="P160" s="60"/>
      <c r="Q160" s="38" t="str" cm="1">
        <f t="array" ref="Q160">(IF(K160=0,_xlfn.IFS(YEAR(I160)&lt;=YEAR($M$98),+($O$101-((YEAR(I160)-(YEAR($J$98)-$O$101))/$O$98))/100+$Q$101,YEAR(I160)&gt;YEAR($M$98),""),""))</f>
        <v/>
      </c>
      <c r="R160" s="81" t="str">
        <f t="shared" si="215"/>
        <v/>
      </c>
      <c r="S160" s="24">
        <f>IF(B160="","",(U160-B160))</f>
        <v>65965.38</v>
      </c>
      <c r="U160" s="24">
        <v>197924.64</v>
      </c>
      <c r="BC160" s="22"/>
      <c r="BD160" s="22"/>
      <c r="BE160" s="22"/>
      <c r="BF160" s="22"/>
      <c r="BG160" s="22"/>
      <c r="BH160" s="1"/>
      <c r="BI160" s="1"/>
      <c r="BJ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P160" s="1"/>
      <c r="EQ160" s="1"/>
      <c r="ER160" s="1"/>
      <c r="ES160" s="1"/>
      <c r="EU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U160" s="1"/>
      <c r="GV160" s="1"/>
      <c r="GW160" s="1"/>
      <c r="GX160" s="1"/>
      <c r="GZ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Z160" s="1"/>
      <c r="JA160" s="1"/>
      <c r="JB160" s="1"/>
      <c r="JC160" s="1"/>
      <c r="JE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LE160" s="1"/>
      <c r="LF160" s="1"/>
      <c r="LG160" s="1"/>
      <c r="LH160" s="1"/>
      <c r="LJ160" s="1"/>
      <c r="LZ160" s="1"/>
      <c r="MA160" s="1"/>
      <c r="MC160" s="1"/>
    </row>
    <row r="161" spans="1:341" x14ac:dyDescent="0.2">
      <c r="A161" s="65" t="s">
        <v>229</v>
      </c>
      <c r="B161" s="48">
        <v>129569.96</v>
      </c>
      <c r="C161" s="24">
        <f>IF(B161="",+(C160+(IF(YEAR(A161)&gt;YEAR($M$98),-$Q$98,$E$98*+((($O$101-((YEAR(A161)-(YEAR($J$98)-$O$101))/$O$98))/100)+$Q$101)))+(C149*$G$98/12)),B161)</f>
        <v>129569.96</v>
      </c>
      <c r="D161" s="22" t="str">
        <f t="shared" si="212"/>
        <v/>
      </c>
      <c r="E161" s="59">
        <f t="shared" si="213"/>
        <v>-2389.3000000000029</v>
      </c>
      <c r="F161" s="24"/>
      <c r="I161" s="58" t="s">
        <v>230</v>
      </c>
      <c r="J161" s="60" t="str">
        <f>IF(YEAR(I161)=YEAR($M$98),$M$97,IF(YEAR(I161)=YEAR($J$98),"RIP",""))</f>
        <v/>
      </c>
      <c r="K161" s="48">
        <f>VLOOKUP(I161,$A$107:$D$861,2,FALSE)</f>
        <v>0</v>
      </c>
      <c r="L161" s="60"/>
      <c r="M161" s="48">
        <f>VLOOKUP(I161,$A$107:$D$861,3,FALSE)</f>
        <v>1008608.6596734052</v>
      </c>
      <c r="N161" s="60"/>
      <c r="O161" s="48">
        <f>+M161-M160</f>
        <v>-1110.4981076898985</v>
      </c>
      <c r="P161" s="60"/>
      <c r="Q161" s="38" t="str" cm="1">
        <f t="array" ref="Q161">(IF(K161=0,_xlfn.IFS(YEAR(I161)&lt;=YEAR($M$98),+($O$101-((YEAR(I161)-(YEAR($J$98)-$O$101))/$O$98))/100+$Q$101,YEAR(I161)&gt;YEAR($M$98),""),""))</f>
        <v/>
      </c>
      <c r="R161" s="81" t="str">
        <f t="shared" si="215"/>
        <v/>
      </c>
      <c r="S161" s="24">
        <f>IF(B161="","",(U161-B161))</f>
        <v>66335.23</v>
      </c>
      <c r="U161" s="24">
        <v>195905.19</v>
      </c>
      <c r="BC161" s="22"/>
      <c r="BD161" s="22"/>
      <c r="BE161" s="22"/>
      <c r="BF161" s="22"/>
      <c r="BG161" s="22"/>
      <c r="BH161" s="1"/>
      <c r="BI161" s="1"/>
      <c r="BJ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P161" s="1"/>
      <c r="EQ161" s="1"/>
      <c r="ER161" s="1"/>
      <c r="ES161" s="1"/>
      <c r="EU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U161" s="1"/>
      <c r="GV161" s="1"/>
      <c r="GW161" s="1"/>
      <c r="GX161" s="1"/>
      <c r="GZ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Z161" s="1"/>
      <c r="JA161" s="1"/>
      <c r="JB161" s="1"/>
      <c r="JC161" s="1"/>
      <c r="JE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LE161" s="1"/>
      <c r="LF161" s="1"/>
      <c r="LG161" s="1"/>
      <c r="LH161" s="1"/>
      <c r="LJ161" s="1"/>
      <c r="LZ161" s="1"/>
      <c r="MA161" s="1"/>
      <c r="MC161" s="1"/>
    </row>
    <row r="162" spans="1:341" x14ac:dyDescent="0.2">
      <c r="A162" s="65" t="s">
        <v>231</v>
      </c>
      <c r="B162" s="48">
        <v>117269.19</v>
      </c>
      <c r="C162" s="24">
        <f>IF(B162="",+(C161+(IF(YEAR(A162)&gt;YEAR($M$98),-$Q$98,$E$98*+((($O$101-((YEAR(A162)-(YEAR($J$98)-$O$101))/$O$98))/100)+$Q$101)))+(C150*$G$98/12)),B162)</f>
        <v>117269.19</v>
      </c>
      <c r="D162" s="22" t="str">
        <f t="shared" si="212"/>
        <v/>
      </c>
      <c r="E162" s="59">
        <f t="shared" si="213"/>
        <v>-12300.770000000004</v>
      </c>
      <c r="F162" s="24"/>
      <c r="I162" s="58" t="s">
        <v>232</v>
      </c>
      <c r="J162" s="60" t="str">
        <f>IF(YEAR(I162)=YEAR($M$98),$M$97,IF(YEAR(I162)=YEAR($J$98),"RIP",""))</f>
        <v/>
      </c>
      <c r="K162" s="48">
        <f>VLOOKUP(I162,$A$107:$D$861,2,FALSE)</f>
        <v>0</v>
      </c>
      <c r="L162" s="60"/>
      <c r="M162" s="48">
        <f>VLOOKUP(I162,$A$107:$D$861,3,FALSE)</f>
        <v>1007454.5168939767</v>
      </c>
      <c r="N162" s="60"/>
      <c r="O162" s="48">
        <f>+M162-M161</f>
        <v>-1154.1427794285119</v>
      </c>
      <c r="P162" s="60"/>
      <c r="Q162" s="38" t="str" cm="1">
        <f t="array" ref="Q162">(IF(K162=0,_xlfn.IFS(YEAR(I162)&lt;=YEAR($M$98),+($O$101-((YEAR(I162)-(YEAR($J$98)-$O$101))/$O$98))/100+$Q$101,YEAR(I162)&gt;YEAR($M$98),""),""))</f>
        <v/>
      </c>
      <c r="R162" s="81" t="str">
        <f t="shared" si="215"/>
        <v/>
      </c>
      <c r="S162" s="24">
        <f>IF(B162="","",(U162-B162))</f>
        <v>66656.790000000008</v>
      </c>
      <c r="U162" s="24">
        <v>183925.98</v>
      </c>
      <c r="BC162" s="22"/>
      <c r="BD162" s="22"/>
      <c r="BE162" s="22"/>
      <c r="BF162" s="22"/>
      <c r="BG162" s="22"/>
      <c r="BH162" s="1"/>
      <c r="BI162" s="1"/>
      <c r="BJ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P162" s="1"/>
      <c r="EQ162" s="1"/>
      <c r="ER162" s="1"/>
      <c r="ES162" s="1"/>
      <c r="EU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U162" s="1"/>
      <c r="GV162" s="1"/>
      <c r="GW162" s="1"/>
      <c r="GX162" s="1"/>
      <c r="GZ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Z162" s="1"/>
      <c r="JA162" s="1"/>
      <c r="JB162" s="1"/>
      <c r="JC162" s="1"/>
      <c r="JE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LE162" s="1"/>
      <c r="LF162" s="1"/>
      <c r="LG162" s="1"/>
      <c r="LH162" s="1"/>
      <c r="LJ162" s="1"/>
      <c r="LZ162" s="1"/>
      <c r="MA162" s="1"/>
      <c r="MC162" s="1"/>
    </row>
    <row r="163" spans="1:341" x14ac:dyDescent="0.2">
      <c r="A163" s="65" t="s">
        <v>233</v>
      </c>
      <c r="B163" s="48">
        <v>125591.09</v>
      </c>
      <c r="C163" s="24">
        <f>IF(B163="",+(C162+(IF(YEAR(A163)&gt;YEAR($M$98),-$Q$98,$E$98*+((($O$101-((YEAR(A163)-(YEAR($J$98)-$O$101))/$O$98))/100)+$Q$101)))+(C151*$G$98/12)),B163)</f>
        <v>125591.09</v>
      </c>
      <c r="D163" s="22" t="str">
        <f t="shared" si="212"/>
        <v/>
      </c>
      <c r="E163" s="59">
        <f t="shared" si="213"/>
        <v>8321.8999999999942</v>
      </c>
      <c r="F163" s="24"/>
      <c r="I163" s="58" t="s">
        <v>234</v>
      </c>
      <c r="J163" s="60" t="str">
        <f>IF(YEAR(I163)=YEAR($M$98),$M$97,IF(YEAR(I163)=YEAR($J$98),"RIP",""))</f>
        <v/>
      </c>
      <c r="K163" s="48">
        <f>VLOOKUP(I163,$A$107:$D$861,2,FALSE)</f>
        <v>0</v>
      </c>
      <c r="L163" s="60"/>
      <c r="M163" s="48">
        <f>VLOOKUP(I163,$A$107:$D$861,3,FALSE)</f>
        <v>1006255.014124829</v>
      </c>
      <c r="N163" s="60"/>
      <c r="O163" s="48">
        <f>+M163-M162</f>
        <v>-1199.5027691477444</v>
      </c>
      <c r="P163" s="60"/>
      <c r="Q163" s="38" t="str" cm="1">
        <f t="array" ref="Q163">(IF(K163=0,_xlfn.IFS(YEAR(I163)&lt;=YEAR($M$98),+($O$101-((YEAR(I163)-(YEAR($J$98)-$O$101))/$O$98))/100+$Q$101,YEAR(I163)&gt;YEAR($M$98),""),""))</f>
        <v/>
      </c>
      <c r="R163" s="81" t="str">
        <f t="shared" si="215"/>
        <v/>
      </c>
      <c r="S163" s="24">
        <f>IF(B163="","",(U163-B163))</f>
        <v>66958.679999999993</v>
      </c>
      <c r="U163" s="24">
        <v>192549.77</v>
      </c>
      <c r="BC163" s="22"/>
      <c r="BD163" s="22"/>
      <c r="BE163" s="22"/>
      <c r="BF163" s="22"/>
      <c r="BG163" s="22"/>
      <c r="BH163" s="1"/>
      <c r="BI163" s="1"/>
      <c r="BJ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P163" s="1"/>
      <c r="EQ163" s="1"/>
      <c r="ER163" s="1"/>
      <c r="ES163" s="1"/>
      <c r="EU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U163" s="1"/>
      <c r="GV163" s="1"/>
      <c r="GW163" s="1"/>
      <c r="GX163" s="1"/>
      <c r="GZ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Z163" s="1"/>
      <c r="JA163" s="1"/>
      <c r="JB163" s="1"/>
      <c r="JC163" s="1"/>
      <c r="JE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LE163" s="1"/>
      <c r="LF163" s="1"/>
      <c r="LG163" s="1"/>
      <c r="LH163" s="1"/>
      <c r="LJ163" s="1"/>
      <c r="LZ163" s="1"/>
      <c r="MA163" s="1"/>
      <c r="MC163" s="1"/>
    </row>
    <row r="164" spans="1:341" x14ac:dyDescent="0.2">
      <c r="A164" s="65" t="s">
        <v>235</v>
      </c>
      <c r="B164" s="48">
        <v>134699.07</v>
      </c>
      <c r="C164" s="24">
        <f>IF(B164="",+(C163+(IF(YEAR(A164)&gt;YEAR($M$98),-$Q$98,$E$98*+((($O$101-((YEAR(A164)-(YEAR($J$98)-$O$101))/$O$98))/100)+$Q$101)))+(C152*$G$98/12)),B164)</f>
        <v>134699.07</v>
      </c>
      <c r="D164" s="22" t="str">
        <f t="shared" si="212"/>
        <v/>
      </c>
      <c r="E164" s="59">
        <f t="shared" si="213"/>
        <v>9107.9800000000105</v>
      </c>
      <c r="F164" s="24"/>
      <c r="I164" s="58" t="s">
        <v>236</v>
      </c>
      <c r="J164" s="60" t="str">
        <f>IF(YEAR(I164)=YEAR($M$98),$M$97,IF(YEAR(I164)=YEAR($J$98),"RIP",""))</f>
        <v/>
      </c>
      <c r="K164" s="48">
        <f>VLOOKUP(I164,$A$107:$D$861,2,FALSE)</f>
        <v>0</v>
      </c>
      <c r="L164" s="60"/>
      <c r="M164" s="48">
        <f>VLOOKUP(I164,$A$107:$D$861,3,FALSE)</f>
        <v>1005008.3686327474</v>
      </c>
      <c r="N164" s="60"/>
      <c r="O164" s="48">
        <f>+M164-M163</f>
        <v>-1246.6454920815304</v>
      </c>
      <c r="P164" s="60"/>
      <c r="Q164" s="38" t="str" cm="1">
        <f t="array" ref="Q164">(IF(K164=0,_xlfn.IFS(YEAR(I164)&lt;=YEAR($M$98),+($O$101-((YEAR(I164)-(YEAR($J$98)-$O$101))/$O$98))/100+$Q$101,YEAR(I164)&gt;YEAR($M$98),""),""))</f>
        <v/>
      </c>
      <c r="R164" s="81" t="str">
        <f t="shared" si="215"/>
        <v/>
      </c>
      <c r="S164" s="24">
        <f>IF(B164="","",(U164-B164))</f>
        <v>67267.070000000007</v>
      </c>
      <c r="U164" s="24">
        <v>201966.14</v>
      </c>
      <c r="BC164" s="22"/>
      <c r="BD164" s="22"/>
      <c r="BE164" s="22"/>
      <c r="BF164" s="22"/>
      <c r="BG164" s="22"/>
      <c r="BH164" s="1"/>
      <c r="BI164" s="1"/>
      <c r="BJ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P164" s="1"/>
      <c r="EQ164" s="1"/>
      <c r="ER164" s="1"/>
      <c r="ES164" s="1"/>
      <c r="EU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U164" s="1"/>
      <c r="GV164" s="1"/>
      <c r="GW164" s="1"/>
      <c r="GX164" s="1"/>
      <c r="GZ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Z164" s="1"/>
      <c r="JA164" s="1"/>
      <c r="JB164" s="1"/>
      <c r="JC164" s="1"/>
      <c r="JE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LE164" s="1"/>
      <c r="LF164" s="1"/>
      <c r="LG164" s="1"/>
      <c r="LH164" s="1"/>
      <c r="LJ164" s="1"/>
      <c r="LZ164" s="1"/>
      <c r="MA164" s="1"/>
      <c r="MC164" s="1"/>
    </row>
    <row r="165" spans="1:341" x14ac:dyDescent="0.2">
      <c r="A165" s="66" t="s">
        <v>140</v>
      </c>
      <c r="B165" s="67">
        <v>127785.23</v>
      </c>
      <c r="C165" s="24">
        <f>IF(B165="",+(C164+(IF(YEAR(A165)&gt;YEAR($M$98),-$Q$98,$E$98*+((($O$101-((YEAR(A165)-(YEAR($J$98)-$O$101))/$O$98))/100)+$Q$101)))+(C153*$G$98/12)),B165)</f>
        <v>127785.23</v>
      </c>
      <c r="D165" s="22" t="str">
        <f t="shared" si="212"/>
        <v/>
      </c>
      <c r="E165" s="59">
        <f t="shared" si="213"/>
        <v>-6913.8400000000111</v>
      </c>
      <c r="F165" s="24"/>
      <c r="I165" s="58" t="s">
        <v>237</v>
      </c>
      <c r="J165" s="60" t="str">
        <f>IF(YEAR(I165)=YEAR($M$98),$M$97,IF(YEAR(I165)=YEAR($J$98),"RIP",""))</f>
        <v/>
      </c>
      <c r="K165" s="48">
        <f>VLOOKUP(I165,$A$107:$D$861,2,FALSE)</f>
        <v>0</v>
      </c>
      <c r="L165" s="60"/>
      <c r="M165" s="48">
        <f>VLOOKUP(I165,$A$107:$D$861,3,FALSE)</f>
        <v>1003712.7276197372</v>
      </c>
      <c r="N165" s="60"/>
      <c r="O165" s="48">
        <f>+M165-M164</f>
        <v>-1295.6410130102886</v>
      </c>
      <c r="P165" s="60"/>
      <c r="Q165" s="38" t="str" cm="1">
        <f t="array" ref="Q165">(IF(K165=0,_xlfn.IFS(YEAR(I165)&lt;=YEAR($M$98),+($O$101-((YEAR(I165)-(YEAR($J$98)-$O$101))/$O$98))/100+$Q$101,YEAR(I165)&gt;YEAR($M$98),""),""))</f>
        <v/>
      </c>
      <c r="R165" s="81" t="str">
        <f t="shared" si="215"/>
        <v/>
      </c>
      <c r="S165" s="29">
        <f>IF(B165="","",(U165-B165))</f>
        <v>67570.190000000017</v>
      </c>
      <c r="U165" s="29">
        <v>195355.42</v>
      </c>
      <c r="BC165" s="22"/>
      <c r="BD165" s="22"/>
      <c r="BE165" s="22"/>
      <c r="BF165" s="22"/>
      <c r="BG165" s="22"/>
      <c r="BH165" s="1"/>
      <c r="BI165" s="1"/>
      <c r="BJ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P165" s="1"/>
      <c r="EQ165" s="1"/>
      <c r="ER165" s="1"/>
      <c r="ES165" s="1"/>
      <c r="EU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U165" s="1"/>
      <c r="GV165" s="1"/>
      <c r="GW165" s="1"/>
      <c r="GX165" s="1"/>
      <c r="GZ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Z165" s="1"/>
      <c r="JA165" s="1"/>
      <c r="JB165" s="1"/>
      <c r="JC165" s="1"/>
      <c r="JE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LE165" s="1"/>
      <c r="LF165" s="1"/>
      <c r="LG165" s="1"/>
      <c r="LH165" s="1"/>
      <c r="LJ165" s="1"/>
      <c r="LZ165" s="1"/>
      <c r="MA165" s="1"/>
      <c r="MC165" s="1"/>
    </row>
    <row r="166" spans="1:341" x14ac:dyDescent="0.2">
      <c r="A166" s="65" t="s">
        <v>238</v>
      </c>
      <c r="B166" s="48">
        <v>135037.37</v>
      </c>
      <c r="C166" s="24">
        <f>IF(B166="",+(C165+(IF(YEAR(A166)&gt;YEAR($M$98),-$Q$98,$E$98*+((($O$101-((YEAR(A166)-(YEAR($J$98)-$O$101))/$O$98))/100)+$Q$101)))+(C154*$G$98/12)),B166)</f>
        <v>135037.37</v>
      </c>
      <c r="D166" s="22" t="str">
        <f t="shared" si="212"/>
        <v/>
      </c>
      <c r="E166" s="59">
        <f t="shared" si="213"/>
        <v>7252.1399999999994</v>
      </c>
      <c r="F166" s="24"/>
      <c r="I166" s="58" t="s">
        <v>239</v>
      </c>
      <c r="J166" s="60" t="str">
        <f>IF(YEAR(I166)=YEAR($M$98),$M$97,IF(YEAR(I166)=YEAR($J$98),"RIP",""))</f>
        <v/>
      </c>
      <c r="K166" s="48">
        <f>VLOOKUP(I166,$A$107:$D$861,2,FALSE)</f>
        <v>0</v>
      </c>
      <c r="L166" s="60"/>
      <c r="M166" s="48">
        <f>VLOOKUP(I166,$A$107:$D$861,3,FALSE)</f>
        <v>1002366.1654693447</v>
      </c>
      <c r="N166" s="60"/>
      <c r="O166" s="48">
        <f>+M166-M165</f>
        <v>-1346.5621503924485</v>
      </c>
      <c r="P166" s="60"/>
      <c r="Q166" s="38" t="str" cm="1">
        <f t="array" ref="Q166">(IF(K166=0,_xlfn.IFS(YEAR(I166)&lt;=YEAR($M$98),+($O$101-((YEAR(I166)-(YEAR($J$98)-$O$101))/$O$98))/100+$Q$101,YEAR(I166)&gt;YEAR($M$98),""),""))</f>
        <v/>
      </c>
      <c r="R166" s="81" t="str">
        <f t="shared" si="215"/>
        <v/>
      </c>
      <c r="S166" s="24">
        <f>IF(B166="","",(U166-B166))</f>
        <v>67873.88</v>
      </c>
      <c r="U166" s="24">
        <v>202911.25</v>
      </c>
      <c r="BC166" s="22"/>
      <c r="BD166" s="22"/>
      <c r="BE166" s="22"/>
      <c r="BF166" s="22"/>
      <c r="BG166" s="22"/>
      <c r="BH166" s="1"/>
      <c r="BI166" s="1"/>
      <c r="BJ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P166" s="1"/>
      <c r="EQ166" s="1"/>
      <c r="ER166" s="1"/>
      <c r="ES166" s="1"/>
      <c r="EU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U166" s="1"/>
      <c r="GV166" s="1"/>
      <c r="GW166" s="1"/>
      <c r="GX166" s="1"/>
      <c r="GZ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Z166" s="1"/>
      <c r="JA166" s="1"/>
      <c r="JB166" s="1"/>
      <c r="JC166" s="1"/>
      <c r="JE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LE166" s="1"/>
      <c r="LF166" s="1"/>
      <c r="LG166" s="1"/>
      <c r="LH166" s="1"/>
      <c r="LJ166" s="1"/>
      <c r="LZ166" s="1"/>
      <c r="MA166" s="1"/>
      <c r="MC166" s="1"/>
    </row>
    <row r="167" spans="1:341" x14ac:dyDescent="0.2">
      <c r="A167" s="65" t="s">
        <v>240</v>
      </c>
      <c r="B167" s="48">
        <v>138442.98000000001</v>
      </c>
      <c r="C167" s="24">
        <f>IF(B167="",+(C166+(IF(YEAR(A167)&gt;YEAR($M$98),-$Q$98,$E$98*+((($O$101-((YEAR(A167)-(YEAR($J$98)-$O$101))/$O$98))/100)+$Q$101)))+(C155*$G$98/12)),B167)</f>
        <v>138442.98000000001</v>
      </c>
      <c r="D167" s="22" t="str">
        <f t="shared" si="212"/>
        <v/>
      </c>
      <c r="E167" s="59">
        <f t="shared" si="213"/>
        <v>3405.6100000000151</v>
      </c>
      <c r="F167" s="24"/>
      <c r="I167" s="58" t="s">
        <v>241</v>
      </c>
      <c r="J167" s="60" t="str">
        <f>IF(YEAR(I167)=YEAR($M$98),$M$97,IF(YEAR(I167)=YEAR($J$98),"RIP",""))</f>
        <v/>
      </c>
      <c r="K167" s="48">
        <f>VLOOKUP(I167,$A$107:$D$861,2,FALSE)</f>
        <v>0</v>
      </c>
      <c r="L167" s="60"/>
      <c r="M167" s="48">
        <f>VLOOKUP(I167,$A$107:$D$861,3,FALSE)</f>
        <v>1000966.6808847558</v>
      </c>
      <c r="N167" s="60"/>
      <c r="O167" s="48">
        <f>+M167-M166</f>
        <v>-1399.4845845889067</v>
      </c>
      <c r="P167" s="60"/>
      <c r="Q167" s="38" t="str" cm="1">
        <f t="array" ref="Q167">(IF(K167=0,_xlfn.IFS(YEAR(I167)&lt;=YEAR($M$98),+($O$101-((YEAR(I167)-(YEAR($J$98)-$O$101))/$O$98))/100+$Q$101,YEAR(I167)&gt;YEAR($M$98),""),""))</f>
        <v/>
      </c>
      <c r="R167" s="81" t="str">
        <f t="shared" si="215"/>
        <v/>
      </c>
      <c r="S167" s="24">
        <f>IF(B167="","",(U167-B167))</f>
        <v>68195.729999999981</v>
      </c>
      <c r="U167" s="24">
        <v>206638.71</v>
      </c>
      <c r="BC167" s="22"/>
      <c r="BD167" s="22"/>
      <c r="BE167" s="22"/>
      <c r="BF167" s="22"/>
      <c r="BG167" s="22"/>
      <c r="BH167" s="1"/>
      <c r="BI167" s="1"/>
      <c r="BJ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P167" s="1"/>
      <c r="EQ167" s="1"/>
      <c r="ER167" s="1"/>
      <c r="ES167" s="1"/>
      <c r="EU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U167" s="1"/>
      <c r="GV167" s="1"/>
      <c r="GW167" s="1"/>
      <c r="GX167" s="1"/>
      <c r="GZ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Z167" s="1"/>
      <c r="JA167" s="1"/>
      <c r="JB167" s="1"/>
      <c r="JC167" s="1"/>
      <c r="JE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LE167" s="1"/>
      <c r="LF167" s="1"/>
      <c r="LG167" s="1"/>
      <c r="LH167" s="1"/>
      <c r="LJ167" s="1"/>
      <c r="LZ167" s="1"/>
      <c r="MA167" s="1"/>
      <c r="MC167" s="1"/>
    </row>
    <row r="168" spans="1:341" x14ac:dyDescent="0.2">
      <c r="A168" s="65" t="s">
        <v>242</v>
      </c>
      <c r="B168" s="48">
        <v>135762.28</v>
      </c>
      <c r="C168" s="24">
        <f>IF(B168="",+(C167+(IF(YEAR(A168)&gt;YEAR($M$98),-$Q$98,$E$98*+((($O$101-((YEAR(A168)-(YEAR($J$98)-$O$101))/$O$98))/100)+$Q$101)))+(C156*$G$98/12)),B168)</f>
        <v>135762.28</v>
      </c>
      <c r="D168" s="22" t="str">
        <f t="shared" si="212"/>
        <v/>
      </c>
      <c r="E168" s="59">
        <f t="shared" si="213"/>
        <v>-2680.7000000000116</v>
      </c>
      <c r="F168" s="24"/>
      <c r="I168" s="58" t="s">
        <v>243</v>
      </c>
      <c r="J168" s="60" t="str">
        <f>IF(YEAR(I168)=YEAR($M$98),$M$97,IF(YEAR(I168)=YEAR($J$98),"RIP",""))</f>
        <v/>
      </c>
      <c r="K168" s="48">
        <f>VLOOKUP(I168,$A$107:$D$861,2,FALSE)</f>
        <v>0</v>
      </c>
      <c r="L168" s="60"/>
      <c r="M168" s="48">
        <f>VLOOKUP(I168,$A$107:$D$861,3,FALSE)</f>
        <v>999512.19391441287</v>
      </c>
      <c r="N168" s="60"/>
      <c r="O168" s="48">
        <f>+M168-M167</f>
        <v>-1454.4869703429285</v>
      </c>
      <c r="P168" s="60"/>
      <c r="Q168" s="38" t="str" cm="1">
        <f t="array" ref="Q168">(IF(K168=0,_xlfn.IFS(YEAR(I168)&lt;=YEAR($M$98),+($O$101-((YEAR(I168)-(YEAR($J$98)-$O$101))/$O$98))/100+$Q$101,YEAR(I168)&gt;YEAR($M$98),""),""))</f>
        <v/>
      </c>
      <c r="R168" s="81" t="str">
        <f t="shared" si="215"/>
        <v/>
      </c>
      <c r="S168" s="24">
        <f>IF(B168="","",(U168-B168))</f>
        <v>68500.72</v>
      </c>
      <c r="U168" s="24">
        <v>204263</v>
      </c>
      <c r="BC168" s="22"/>
      <c r="BD168" s="22"/>
      <c r="BE168" s="22"/>
      <c r="BF168" s="22"/>
      <c r="BG168" s="22"/>
      <c r="BH168" s="1"/>
      <c r="BI168" s="1"/>
      <c r="BJ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P168" s="1"/>
      <c r="EQ168" s="1"/>
      <c r="ER168" s="1"/>
      <c r="ES168" s="1"/>
      <c r="EU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U168" s="1"/>
      <c r="GV168" s="1"/>
      <c r="GW168" s="1"/>
      <c r="GX168" s="1"/>
      <c r="GZ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Z168" s="1"/>
      <c r="JA168" s="1"/>
      <c r="JB168" s="1"/>
      <c r="JC168" s="1"/>
      <c r="JE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LE168" s="1"/>
      <c r="LF168" s="1"/>
      <c r="LG168" s="1"/>
      <c r="LH168" s="1"/>
      <c r="LJ168" s="1"/>
      <c r="LZ168" s="1"/>
      <c r="MA168" s="1"/>
      <c r="MC168" s="1"/>
    </row>
    <row r="169" spans="1:341" x14ac:dyDescent="0.2">
      <c r="A169" s="65" t="s">
        <v>244</v>
      </c>
      <c r="B169" s="48">
        <v>140027.43</v>
      </c>
      <c r="C169" s="24">
        <f>IF(B169="",+(C168+(IF(YEAR(A169)&gt;YEAR($M$98),-$Q$98,$E$98*+((($O$101-((YEAR(A169)-(YEAR($J$98)-$O$101))/$O$98))/100)+$Q$101)))+(C157*$G$98/12)),B169)</f>
        <v>140027.43</v>
      </c>
      <c r="D169" s="22" t="str">
        <f t="shared" si="212"/>
        <v/>
      </c>
      <c r="E169" s="59">
        <f t="shared" si="213"/>
        <v>4265.1499999999942</v>
      </c>
      <c r="F169" s="24"/>
      <c r="I169" s="61" t="s">
        <v>245</v>
      </c>
      <c r="J169" s="62" t="str">
        <f>IF(YEAR(I169)=YEAR($M$98),$M$97,IF(YEAR(I169)=YEAR($J$98),"RIP",""))</f>
        <v/>
      </c>
      <c r="K169" s="30">
        <f>VLOOKUP(I169,$A$107:$D$861,2,FALSE)</f>
        <v>0</v>
      </c>
      <c r="L169" s="62"/>
      <c r="M169" s="30">
        <f>VLOOKUP(I169,$A$107:$D$861,3,FALSE)</f>
        <v>998000.54286073695</v>
      </c>
      <c r="N169" s="62"/>
      <c r="O169" s="30">
        <f>+M169-M168</f>
        <v>-1511.651053675916</v>
      </c>
      <c r="P169" s="62"/>
      <c r="Q169" s="82" t="str" cm="1">
        <f t="array" ref="Q169">(IF(K169=0,_xlfn.IFS(YEAR(I169)&lt;=YEAR($M$98),+($O$101-((YEAR(I169)-(YEAR($J$98)-$O$101))/$O$98))/100+$Q$101,YEAR(I169)&gt;YEAR($M$98),""),""))</f>
        <v/>
      </c>
      <c r="R169" s="74" t="str">
        <f>IF(Q168="","",+Q169-Q168)</f>
        <v/>
      </c>
      <c r="S169" s="24">
        <f>IF(B169="","",(U169-B169))</f>
        <v>68812.13</v>
      </c>
      <c r="U169" s="24">
        <v>208839.56</v>
      </c>
      <c r="BC169" s="22"/>
      <c r="BD169" s="22"/>
      <c r="BE169" s="22"/>
      <c r="BF169" s="22"/>
      <c r="BG169" s="22"/>
      <c r="BH169" s="1"/>
      <c r="BI169" s="1"/>
      <c r="BJ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P169" s="1"/>
      <c r="EQ169" s="1"/>
      <c r="ER169" s="1"/>
      <c r="ES169" s="1"/>
      <c r="EU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U169" s="1"/>
      <c r="GV169" s="1"/>
      <c r="GW169" s="1"/>
      <c r="GX169" s="1"/>
      <c r="GZ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Z169" s="1"/>
      <c r="JA169" s="1"/>
      <c r="JB169" s="1"/>
      <c r="JC169" s="1"/>
      <c r="JE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LE169" s="1"/>
      <c r="LF169" s="1"/>
      <c r="LG169" s="1"/>
      <c r="LH169" s="1"/>
      <c r="LJ169" s="1"/>
      <c r="LZ169" s="1"/>
      <c r="MA169" s="1"/>
      <c r="MC169" s="1"/>
    </row>
    <row r="170" spans="1:341" x14ac:dyDescent="0.2">
      <c r="A170" s="65" t="s">
        <v>246</v>
      </c>
      <c r="B170" s="48">
        <v>141504.28</v>
      </c>
      <c r="C170" s="24">
        <f>IF(B170="",+(C169+(IF(YEAR(A170)&gt;YEAR($M$98),-$Q$98,$E$98*+((($O$101-((YEAR(A170)-(YEAR($J$98)-$O$101))/$O$98))/100)+$Q$101)))+(C158*$G$98/12)),B170)</f>
        <v>141504.28</v>
      </c>
      <c r="D170" s="22" t="str">
        <f t="shared" si="212"/>
        <v/>
      </c>
      <c r="E170" s="59">
        <f t="shared" si="213"/>
        <v>1476.8500000000058</v>
      </c>
      <c r="F170" s="24"/>
      <c r="J170" s="22"/>
      <c r="K170" s="22"/>
      <c r="L170" s="22"/>
      <c r="M170" s="22"/>
      <c r="N170" s="22"/>
      <c r="R170" s="22"/>
      <c r="S170" s="24">
        <f>IF(B170="","",(U170-B170))</f>
        <v>69118.329999999987</v>
      </c>
      <c r="U170" s="24">
        <v>210622.61</v>
      </c>
      <c r="BC170" s="1"/>
      <c r="BD170" s="1"/>
      <c r="BE170" s="1"/>
      <c r="BF170" s="1"/>
      <c r="BG170" s="1"/>
      <c r="BH170" s="1"/>
      <c r="BI170" s="1"/>
      <c r="BJ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P170" s="1"/>
      <c r="EQ170" s="1"/>
      <c r="ER170" s="1"/>
      <c r="ES170" s="1"/>
      <c r="EU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U170" s="1"/>
      <c r="GV170" s="1"/>
      <c r="GW170" s="1"/>
      <c r="GX170" s="1"/>
      <c r="GZ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Z170" s="1"/>
      <c r="JA170" s="1"/>
      <c r="JB170" s="1"/>
      <c r="JC170" s="1"/>
      <c r="JE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LE170" s="1"/>
      <c r="LF170" s="1"/>
      <c r="LG170" s="1"/>
      <c r="LH170" s="1"/>
      <c r="LJ170" s="1"/>
      <c r="LZ170" s="1"/>
      <c r="MA170" s="1"/>
      <c r="MC170" s="1"/>
    </row>
    <row r="171" spans="1:341" x14ac:dyDescent="0.2">
      <c r="A171" s="65" t="s">
        <v>247</v>
      </c>
      <c r="B171" s="48">
        <v>146328.99</v>
      </c>
      <c r="C171" s="24">
        <f>IF(B171="",+(C170+(IF(YEAR(A171)&gt;YEAR($M$98),-$Q$98,$E$98*+((($O$101-((YEAR(A171)-(YEAR($J$98)-$O$101))/$O$98))/100)+$Q$101)))+(C159*$G$98/12)),B171)</f>
        <v>146328.99</v>
      </c>
      <c r="D171" s="22" t="str">
        <f t="shared" si="212"/>
        <v/>
      </c>
      <c r="E171" s="59">
        <f t="shared" ref="E171:E234" si="216">+C171-C170</f>
        <v>4824.7099999999919</v>
      </c>
      <c r="F171" s="24"/>
      <c r="J171" s="22"/>
      <c r="K171" s="22"/>
      <c r="L171" s="22"/>
      <c r="M171" s="22"/>
      <c r="N171" s="22"/>
      <c r="R171" s="22"/>
      <c r="S171" s="24">
        <f>IF(B171="","",(U171-B171))</f>
        <v>69430.94</v>
      </c>
      <c r="U171" s="24">
        <v>215759.93</v>
      </c>
      <c r="BC171" s="1"/>
      <c r="BD171" s="1"/>
      <c r="BE171" s="1"/>
      <c r="BF171" s="1"/>
      <c r="BG171" s="1"/>
      <c r="BH171" s="1"/>
      <c r="BI171" s="1"/>
      <c r="BJ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P171" s="1"/>
      <c r="EQ171" s="1"/>
      <c r="ER171" s="1"/>
      <c r="ES171" s="1"/>
      <c r="EU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U171" s="1"/>
      <c r="GV171" s="1"/>
      <c r="GW171" s="1"/>
      <c r="GX171" s="1"/>
      <c r="GZ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Z171" s="1"/>
      <c r="JA171" s="1"/>
      <c r="JB171" s="1"/>
      <c r="JC171" s="1"/>
      <c r="JE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LE171" s="1"/>
      <c r="LF171" s="1"/>
      <c r="LG171" s="1"/>
      <c r="LH171" s="1"/>
      <c r="LJ171" s="1"/>
      <c r="LZ171" s="1"/>
      <c r="MA171" s="1"/>
      <c r="MC171" s="1"/>
    </row>
    <row r="172" spans="1:341" x14ac:dyDescent="0.2">
      <c r="A172" s="65" t="s">
        <v>248</v>
      </c>
      <c r="B172" s="48">
        <v>151079.49</v>
      </c>
      <c r="C172" s="24">
        <f>IF(B172="",+(C171+(IF(YEAR(A172)&gt;YEAR($M$98),-$Q$98,$E$98*+((($O$101-((YEAR(A172)-(YEAR($J$98)-$O$101))/$O$98))/100)+$Q$101)))+(C160*$G$98/12)),B172)</f>
        <v>151079.49</v>
      </c>
      <c r="D172" s="22" t="str">
        <f t="shared" si="212"/>
        <v/>
      </c>
      <c r="E172" s="59">
        <f t="shared" si="216"/>
        <v>4750.5</v>
      </c>
      <c r="F172" s="24"/>
      <c r="J172" s="22"/>
      <c r="K172" s="22"/>
      <c r="L172" s="22"/>
      <c r="M172" s="22"/>
      <c r="N172" s="22"/>
      <c r="R172" s="22"/>
      <c r="S172" s="24">
        <f>IF(B172="","",(U172-B172))</f>
        <v>69738.430000000022</v>
      </c>
      <c r="U172" s="24">
        <v>220817.92000000001</v>
      </c>
      <c r="BC172" s="1"/>
      <c r="BD172" s="1"/>
      <c r="BE172" s="1"/>
      <c r="BF172" s="1"/>
      <c r="BG172" s="1"/>
      <c r="BH172" s="1"/>
      <c r="BI172" s="1"/>
      <c r="BJ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P172" s="1"/>
      <c r="EQ172" s="1"/>
      <c r="ER172" s="1"/>
      <c r="ES172" s="1"/>
      <c r="EU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U172" s="1"/>
      <c r="GV172" s="1"/>
      <c r="GW172" s="1"/>
      <c r="GX172" s="1"/>
      <c r="GZ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Z172" s="1"/>
      <c r="JA172" s="1"/>
      <c r="JB172" s="1"/>
      <c r="JC172" s="1"/>
      <c r="JE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LE172" s="1"/>
      <c r="LF172" s="1"/>
      <c r="LG172" s="1"/>
      <c r="LH172" s="1"/>
      <c r="LJ172" s="1"/>
      <c r="LZ172" s="1"/>
      <c r="MA172" s="1"/>
      <c r="MC172" s="1"/>
    </row>
    <row r="173" spans="1:341" x14ac:dyDescent="0.2">
      <c r="A173" s="65" t="s">
        <v>249</v>
      </c>
      <c r="B173" s="48">
        <v>149827.76999999999</v>
      </c>
      <c r="C173" s="24">
        <f>IF(B173="",+(C172+(IF(YEAR(A173)&gt;YEAR($M$98),-$Q$98,$E$98*+((($O$101-((YEAR(A173)-(YEAR($J$98)-$O$101))/$O$98))/100)+$Q$101)))+(C161*$G$98/12)),B173)</f>
        <v>149827.76999999999</v>
      </c>
      <c r="D173" s="22" t="str">
        <f t="shared" ref="D173:D236" si="217">IF(YEAR(A173)=YEAR($M$98),$M$97,IF(YEAR(A173)=YEAR($J$98),"RIP",""))</f>
        <v/>
      </c>
      <c r="E173" s="59">
        <f t="shared" si="216"/>
        <v>-1251.7200000000012</v>
      </c>
      <c r="F173" s="24"/>
      <c r="J173" s="22"/>
      <c r="K173" s="22"/>
      <c r="L173" s="22"/>
      <c r="M173" s="22"/>
      <c r="N173" s="22"/>
      <c r="R173" s="22"/>
      <c r="S173" s="24">
        <f>IF(B173="","",(U173-B173))</f>
        <v>70046.540000000008</v>
      </c>
      <c r="U173" s="24">
        <v>219874.31</v>
      </c>
      <c r="BC173" s="1"/>
      <c r="BD173" s="1"/>
      <c r="BE173" s="1"/>
      <c r="BF173" s="1"/>
      <c r="BG173" s="1"/>
      <c r="BH173" s="1"/>
      <c r="BI173" s="1"/>
      <c r="BJ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P173" s="1"/>
      <c r="EQ173" s="1"/>
      <c r="ER173" s="1"/>
      <c r="ES173" s="1"/>
      <c r="EU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U173" s="1"/>
      <c r="GV173" s="1"/>
      <c r="GW173" s="1"/>
      <c r="GX173" s="1"/>
      <c r="GZ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Z173" s="1"/>
      <c r="JA173" s="1"/>
      <c r="JB173" s="1"/>
      <c r="JC173" s="1"/>
      <c r="JE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LE173" s="1"/>
      <c r="LF173" s="1"/>
      <c r="LG173" s="1"/>
      <c r="LH173" s="1"/>
      <c r="LJ173" s="1"/>
      <c r="LZ173" s="1"/>
      <c r="MA173" s="1"/>
      <c r="MC173" s="1"/>
    </row>
    <row r="174" spans="1:341" x14ac:dyDescent="0.2">
      <c r="A174" s="65" t="s">
        <v>250</v>
      </c>
      <c r="B174" s="48">
        <v>150265.37</v>
      </c>
      <c r="C174" s="24">
        <f>IF(B174="",+(C173+(IF(YEAR(A174)&gt;YEAR($M$98),-$Q$98,$E$98*+((($O$101-((YEAR(A174)-(YEAR($J$98)-$O$101))/$O$98))/100)+$Q$101)))+(C162*$G$98/12)),B174)</f>
        <v>150265.37</v>
      </c>
      <c r="D174" s="22" t="str">
        <f t="shared" si="217"/>
        <v/>
      </c>
      <c r="E174" s="59">
        <f t="shared" si="216"/>
        <v>437.60000000000582</v>
      </c>
      <c r="F174" s="24"/>
      <c r="J174" s="22"/>
      <c r="K174" s="22"/>
      <c r="L174" s="22"/>
      <c r="M174" s="22"/>
      <c r="N174" s="22"/>
      <c r="R174" s="22"/>
      <c r="S174" s="24">
        <f>IF(B174="","",(U174-B174))</f>
        <v>70316.429999999993</v>
      </c>
      <c r="U174" s="24">
        <v>220581.8</v>
      </c>
      <c r="BC174" s="1"/>
      <c r="BD174" s="1"/>
      <c r="BE174" s="1"/>
      <c r="BF174" s="1"/>
      <c r="BG174" s="1"/>
      <c r="BH174" s="1"/>
      <c r="BI174" s="1"/>
      <c r="BJ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P174" s="1"/>
      <c r="EQ174" s="1"/>
      <c r="ER174" s="1"/>
      <c r="ES174" s="1"/>
      <c r="EU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U174" s="1"/>
      <c r="GV174" s="1"/>
      <c r="GW174" s="1"/>
      <c r="GX174" s="1"/>
      <c r="GZ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Z174" s="1"/>
      <c r="JA174" s="1"/>
      <c r="JB174" s="1"/>
      <c r="JC174" s="1"/>
      <c r="JE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LE174" s="1"/>
      <c r="LF174" s="1"/>
      <c r="LG174" s="1"/>
      <c r="LH174" s="1"/>
      <c r="LJ174" s="1"/>
      <c r="LZ174" s="1"/>
      <c r="MA174" s="1"/>
      <c r="MC174" s="1"/>
    </row>
    <row r="175" spans="1:341" x14ac:dyDescent="0.2">
      <c r="A175" s="65" t="s">
        <v>251</v>
      </c>
      <c r="B175" s="48">
        <v>151524</v>
      </c>
      <c r="C175" s="24">
        <f>IF(B175="",+(C174+(IF(YEAR(A175)&gt;YEAR($M$98),-$Q$98,$E$98*+((($O$101-((YEAR(A175)-(YEAR($J$98)-$O$101))/$O$98))/100)+$Q$101)))+(C163*$G$98/12)),B175)</f>
        <v>151524</v>
      </c>
      <c r="D175" s="22" t="str">
        <f t="shared" si="217"/>
        <v/>
      </c>
      <c r="E175" s="59">
        <f t="shared" si="216"/>
        <v>1258.6300000000047</v>
      </c>
      <c r="F175" s="24"/>
      <c r="J175" s="22"/>
      <c r="K175" s="22"/>
      <c r="L175" s="22"/>
      <c r="M175" s="22"/>
      <c r="N175" s="22"/>
      <c r="R175" s="22"/>
      <c r="S175" s="24">
        <f>IF(B175="","",(U175-B175))</f>
        <v>70561</v>
      </c>
      <c r="U175" s="24">
        <v>222085</v>
      </c>
      <c r="BC175" s="1"/>
      <c r="BD175" s="1"/>
      <c r="BE175" s="1"/>
      <c r="BF175" s="1"/>
      <c r="BG175" s="1"/>
      <c r="BH175" s="1"/>
      <c r="BI175" s="1"/>
      <c r="BJ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P175" s="1"/>
      <c r="EQ175" s="1"/>
      <c r="ER175" s="1"/>
      <c r="ES175" s="1"/>
      <c r="EU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U175" s="1"/>
      <c r="GV175" s="1"/>
      <c r="GW175" s="1"/>
      <c r="GX175" s="1"/>
      <c r="GZ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Z175" s="1"/>
      <c r="JA175" s="1"/>
      <c r="JB175" s="1"/>
      <c r="JC175" s="1"/>
      <c r="JE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LE175" s="1"/>
      <c r="LF175" s="1"/>
      <c r="LG175" s="1"/>
      <c r="LH175" s="1"/>
      <c r="LJ175" s="1"/>
      <c r="LZ175" s="1"/>
      <c r="MA175" s="1"/>
      <c r="MC175" s="1"/>
    </row>
    <row r="176" spans="1:341" x14ac:dyDescent="0.2">
      <c r="A176" s="65" t="s">
        <v>252</v>
      </c>
      <c r="B176" s="48">
        <v>158561.71</v>
      </c>
      <c r="C176" s="24">
        <f>IF(B176="",+(C175+(IF(YEAR(A176)&gt;YEAR($M$98),-$Q$98,$E$98*+((($O$101-((YEAR(A176)-(YEAR($J$98)-$O$101))/$O$98))/100)+$Q$101)))+(C164*$G$98/12)),B176)</f>
        <v>158561.71</v>
      </c>
      <c r="D176" s="22" t="str">
        <f t="shared" si="217"/>
        <v/>
      </c>
      <c r="E176" s="59">
        <f t="shared" si="216"/>
        <v>7037.7099999999919</v>
      </c>
      <c r="F176" s="24"/>
      <c r="J176" s="22"/>
      <c r="K176" s="22"/>
      <c r="L176" s="22"/>
      <c r="M176" s="22"/>
      <c r="N176" s="22"/>
      <c r="R176" s="22"/>
      <c r="S176" s="24">
        <f>IF(B176="","",(U176-B176))</f>
        <v>70816.74000000002</v>
      </c>
      <c r="U176" s="24">
        <v>229378.45</v>
      </c>
      <c r="BC176" s="1"/>
      <c r="BD176" s="1"/>
      <c r="BE176" s="1"/>
      <c r="BF176" s="1"/>
      <c r="BG176" s="1"/>
      <c r="BH176" s="1"/>
      <c r="BI176" s="1"/>
      <c r="BJ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P176" s="1"/>
      <c r="EQ176" s="1"/>
      <c r="ER176" s="1"/>
      <c r="ES176" s="1"/>
      <c r="EU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U176" s="1"/>
      <c r="GV176" s="1"/>
      <c r="GW176" s="1"/>
      <c r="GX176" s="1"/>
      <c r="GZ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Z176" s="1"/>
      <c r="JA176" s="1"/>
      <c r="JB176" s="1"/>
      <c r="JC176" s="1"/>
      <c r="JE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LE176" s="1"/>
      <c r="LF176" s="1"/>
      <c r="LG176" s="1"/>
      <c r="LH176" s="1"/>
      <c r="LJ176" s="1"/>
      <c r="LZ176" s="1"/>
      <c r="MA176" s="1"/>
      <c r="MC176" s="1"/>
    </row>
    <row r="177" spans="1:341" x14ac:dyDescent="0.2">
      <c r="A177" s="66" t="s">
        <v>142</v>
      </c>
      <c r="B177" s="67">
        <v>171835.65</v>
      </c>
      <c r="C177" s="24">
        <f>IF(B177="",+(C176+(IF(YEAR(A177)&gt;YEAR($M$98),-$Q$98,$E$98*+((($O$101-((YEAR(A177)-(YEAR($J$98)-$O$101))/$O$98))/100)+$Q$101)))+(C165*$G$98/12)),B177)</f>
        <v>171835.65</v>
      </c>
      <c r="D177" s="22" t="str">
        <f t="shared" si="217"/>
        <v/>
      </c>
      <c r="E177" s="59">
        <f t="shared" si="216"/>
        <v>13273.940000000002</v>
      </c>
      <c r="F177" s="24"/>
      <c r="J177" s="22"/>
      <c r="K177" s="22"/>
      <c r="L177" s="22"/>
      <c r="M177" s="22"/>
      <c r="N177" s="22"/>
      <c r="R177" s="22"/>
      <c r="S177" s="29">
        <f>IF(B177="","",(U177-B177))</f>
        <v>71062.950000000012</v>
      </c>
      <c r="U177" s="29">
        <v>242898.6</v>
      </c>
      <c r="BC177" s="1"/>
      <c r="BD177" s="1"/>
      <c r="BE177" s="1"/>
      <c r="BF177" s="1"/>
      <c r="BG177" s="1"/>
      <c r="BH177" s="1"/>
      <c r="BI177" s="1"/>
      <c r="BJ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P177" s="1"/>
      <c r="EQ177" s="1"/>
      <c r="ER177" s="1"/>
      <c r="ES177" s="1"/>
      <c r="EU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U177" s="1"/>
      <c r="GV177" s="1"/>
      <c r="GW177" s="1"/>
      <c r="GX177" s="1"/>
      <c r="GZ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Z177" s="1"/>
      <c r="JA177" s="1"/>
      <c r="JB177" s="1"/>
      <c r="JC177" s="1"/>
      <c r="JE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LE177" s="1"/>
      <c r="LF177" s="1"/>
      <c r="LG177" s="1"/>
      <c r="LH177" s="1"/>
      <c r="LJ177" s="1"/>
      <c r="LZ177" s="1"/>
      <c r="MA177" s="1"/>
      <c r="MC177" s="1"/>
    </row>
    <row r="178" spans="1:341" x14ac:dyDescent="0.2">
      <c r="A178" s="65" t="s">
        <v>10</v>
      </c>
      <c r="B178" s="48">
        <v>174818.54</v>
      </c>
      <c r="C178" s="24">
        <f>IF(B178="",+(C177+(IF(YEAR(A178)&gt;YEAR($M$98),-$Q$98,$E$101))+(C166*$G$98/12)),B178)</f>
        <v>174818.54</v>
      </c>
      <c r="D178" s="22" t="str">
        <f t="shared" si="217"/>
        <v/>
      </c>
      <c r="E178" s="59">
        <f t="shared" si="216"/>
        <v>2982.890000000014</v>
      </c>
      <c r="F178" s="24"/>
      <c r="J178" s="22"/>
      <c r="K178" s="22"/>
      <c r="L178" s="22"/>
      <c r="M178" s="22"/>
      <c r="N178" s="22"/>
      <c r="R178" s="22"/>
      <c r="S178" s="24">
        <f>IF(B178="","",(U178-B178))</f>
        <v>71310.070000000007</v>
      </c>
      <c r="U178" s="24">
        <v>246128.61000000002</v>
      </c>
      <c r="BC178" s="1"/>
      <c r="BD178" s="1"/>
      <c r="BE178" s="1"/>
      <c r="BF178" s="1"/>
      <c r="BG178" s="1"/>
      <c r="BH178" s="1"/>
      <c r="BI178" s="1"/>
      <c r="BJ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P178" s="1"/>
      <c r="EQ178" s="1"/>
      <c r="ER178" s="1"/>
      <c r="ES178" s="1"/>
      <c r="EU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U178" s="1"/>
      <c r="GV178" s="1"/>
      <c r="GW178" s="1"/>
      <c r="GX178" s="1"/>
      <c r="GZ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Z178" s="1"/>
      <c r="JA178" s="1"/>
      <c r="JB178" s="1"/>
      <c r="JC178" s="1"/>
      <c r="JE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LE178" s="1"/>
      <c r="LF178" s="1"/>
      <c r="LG178" s="1"/>
      <c r="LH178" s="1"/>
      <c r="LJ178" s="1"/>
      <c r="LZ178" s="1"/>
      <c r="MA178" s="1"/>
      <c r="MC178" s="1"/>
    </row>
    <row r="179" spans="1:341" x14ac:dyDescent="0.2">
      <c r="A179" s="65" t="s">
        <v>11</v>
      </c>
      <c r="B179" s="48">
        <v>181376.65</v>
      </c>
      <c r="C179" s="24">
        <f>IF(B179="",+(C178+(IF(YEAR(A179)&gt;YEAR($M$98),-$Q$98,$E$101))+(C167*$G$98/12)),B179)</f>
        <v>181376.65</v>
      </c>
      <c r="D179" s="22" t="str">
        <f t="shared" si="217"/>
        <v/>
      </c>
      <c r="E179" s="59">
        <f t="shared" si="216"/>
        <v>6558.109999999986</v>
      </c>
      <c r="F179" s="24"/>
      <c r="K179" s="1"/>
      <c r="M179" s="1"/>
      <c r="R179" s="1"/>
      <c r="S179" s="24">
        <f>IF(B179="","",(U179-B179))</f>
        <v>71579.75</v>
      </c>
      <c r="U179" s="24">
        <v>252956.4</v>
      </c>
      <c r="BC179" s="1"/>
      <c r="BD179" s="1"/>
      <c r="BE179" s="1"/>
      <c r="BF179" s="1"/>
      <c r="BG179" s="1"/>
      <c r="BH179" s="1"/>
      <c r="BI179" s="1"/>
      <c r="BJ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P179" s="1"/>
      <c r="EQ179" s="1"/>
      <c r="ER179" s="1"/>
      <c r="ES179" s="1"/>
      <c r="EU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U179" s="1"/>
      <c r="GV179" s="1"/>
      <c r="GW179" s="1"/>
      <c r="GX179" s="1"/>
      <c r="GZ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Z179" s="1"/>
      <c r="JA179" s="1"/>
      <c r="JB179" s="1"/>
      <c r="JC179" s="1"/>
      <c r="JE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LE179" s="1"/>
      <c r="LF179" s="1"/>
      <c r="LG179" s="1"/>
      <c r="LH179" s="1"/>
      <c r="LJ179" s="1"/>
      <c r="LZ179" s="1"/>
      <c r="MA179" s="1"/>
      <c r="MC179" s="1"/>
    </row>
    <row r="180" spans="1:341" x14ac:dyDescent="0.2">
      <c r="A180" s="65" t="s">
        <v>12</v>
      </c>
      <c r="B180" s="48">
        <v>188758</v>
      </c>
      <c r="C180" s="24">
        <f>IF(B180="",+(C179+(IF(YEAR(A180)&gt;YEAR($M$98),-$Q$98,$E$101))+(C168*$G$98/12)),B180)</f>
        <v>188758</v>
      </c>
      <c r="D180" s="22" t="str">
        <f t="shared" si="217"/>
        <v/>
      </c>
      <c r="E180" s="59">
        <f t="shared" si="216"/>
        <v>7381.3500000000058</v>
      </c>
      <c r="F180" s="24"/>
      <c r="K180" s="1"/>
      <c r="M180" s="1"/>
      <c r="R180" s="1"/>
      <c r="S180" s="24">
        <f>IF(B180="","",(U180-B180))</f>
        <v>71828.929999999993</v>
      </c>
      <c r="U180" s="24">
        <v>260586.93</v>
      </c>
      <c r="BC180" s="1"/>
      <c r="BD180" s="1"/>
      <c r="BE180" s="1"/>
      <c r="BF180" s="1"/>
      <c r="BG180" s="1"/>
      <c r="BH180" s="1"/>
      <c r="BI180" s="1"/>
      <c r="BJ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P180" s="1"/>
      <c r="EQ180" s="1"/>
      <c r="ER180" s="1"/>
      <c r="ES180" s="1"/>
      <c r="EU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U180" s="1"/>
      <c r="GV180" s="1"/>
      <c r="GW180" s="1"/>
      <c r="GX180" s="1"/>
      <c r="GZ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Z180" s="1"/>
      <c r="JA180" s="1"/>
      <c r="JB180" s="1"/>
      <c r="JC180" s="1"/>
      <c r="JE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LE180" s="1"/>
      <c r="LF180" s="1"/>
      <c r="LG180" s="1"/>
      <c r="LH180" s="1"/>
      <c r="LJ180" s="1"/>
      <c r="LZ180" s="1"/>
      <c r="MA180" s="1"/>
      <c r="MC180" s="1"/>
    </row>
    <row r="181" spans="1:341" x14ac:dyDescent="0.2">
      <c r="A181" s="65" t="s">
        <v>13</v>
      </c>
      <c r="B181" s="48">
        <v>189753.88</v>
      </c>
      <c r="C181" s="24">
        <f>IF(B181="",+(C180+(IF(YEAR(A181)&gt;YEAR($M$98),-$Q$98,$E$101))+(C169*$G$98/12)),B181)</f>
        <v>189753.88</v>
      </c>
      <c r="D181" s="22" t="str">
        <f t="shared" si="217"/>
        <v/>
      </c>
      <c r="E181" s="59">
        <f t="shared" si="216"/>
        <v>995.88000000000466</v>
      </c>
      <c r="F181" s="24"/>
      <c r="K181" s="1"/>
      <c r="M181" s="1"/>
      <c r="R181" s="1"/>
      <c r="S181" s="24">
        <f>IF(B181="","",(U181-B181))</f>
        <v>72089.72</v>
      </c>
      <c r="U181" s="24">
        <v>261843.6</v>
      </c>
      <c r="BC181" s="1"/>
      <c r="BD181" s="1"/>
      <c r="BE181" s="1"/>
      <c r="BF181" s="1"/>
      <c r="BG181" s="1"/>
      <c r="BH181" s="1"/>
      <c r="BI181" s="1"/>
      <c r="BJ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P181" s="1"/>
      <c r="EQ181" s="1"/>
      <c r="ER181" s="1"/>
      <c r="ES181" s="1"/>
      <c r="EU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U181" s="1"/>
      <c r="GV181" s="1"/>
      <c r="GW181" s="1"/>
      <c r="GX181" s="1"/>
      <c r="GZ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Z181" s="1"/>
      <c r="JA181" s="1"/>
      <c r="JB181" s="1"/>
      <c r="JC181" s="1"/>
      <c r="JE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LE181" s="1"/>
      <c r="LF181" s="1"/>
      <c r="LG181" s="1"/>
      <c r="LH181" s="1"/>
      <c r="LJ181" s="1"/>
      <c r="LZ181" s="1"/>
      <c r="MA181" s="1"/>
      <c r="MC181" s="1"/>
    </row>
    <row r="182" spans="1:341" x14ac:dyDescent="0.2">
      <c r="A182" s="65" t="s">
        <v>14</v>
      </c>
      <c r="B182" s="48">
        <v>199177.49</v>
      </c>
      <c r="C182" s="24">
        <f>IF(B182="",+(C181+(IF(YEAR(A182)&gt;YEAR($M$98),-$Q$98,$E$101))+(C170*$G$98/12)),B182)</f>
        <v>199177.49</v>
      </c>
      <c r="D182" s="22" t="str">
        <f t="shared" si="217"/>
        <v/>
      </c>
      <c r="E182" s="59">
        <f t="shared" si="216"/>
        <v>9423.609999999986</v>
      </c>
      <c r="F182" s="24"/>
      <c r="K182" s="1"/>
      <c r="M182" s="1"/>
      <c r="R182" s="1"/>
      <c r="S182" s="24">
        <f>IF(B182="","",(U182-B182))</f>
        <v>72340.87</v>
      </c>
      <c r="U182" s="24">
        <v>271518.36</v>
      </c>
      <c r="BC182" s="1"/>
      <c r="BD182" s="1"/>
      <c r="BE182" s="1"/>
      <c r="BF182" s="1"/>
      <c r="BG182" s="1"/>
      <c r="BH182" s="1"/>
      <c r="BI182" s="1"/>
      <c r="BJ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P182" s="1"/>
      <c r="EQ182" s="1"/>
      <c r="ER182" s="1"/>
      <c r="ES182" s="1"/>
      <c r="EU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U182" s="1"/>
      <c r="GV182" s="1"/>
      <c r="GW182" s="1"/>
      <c r="GX182" s="1"/>
      <c r="GZ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Z182" s="1"/>
      <c r="JA182" s="1"/>
      <c r="JB182" s="1"/>
      <c r="JC182" s="1"/>
      <c r="JE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LE182" s="1"/>
      <c r="LF182" s="1"/>
      <c r="LG182" s="1"/>
      <c r="LH182" s="1"/>
      <c r="LJ182" s="1"/>
      <c r="LZ182" s="1"/>
      <c r="MA182" s="1"/>
      <c r="MC182" s="1"/>
    </row>
    <row r="183" spans="1:341" x14ac:dyDescent="0.2">
      <c r="A183" s="65" t="s">
        <v>15</v>
      </c>
      <c r="B183" s="48">
        <v>203964.38</v>
      </c>
      <c r="C183" s="24">
        <f>IF(B183="",+(C182+(IF(YEAR(A183)&gt;YEAR($M$98),-$Q$98,$E$101))+(C171*$G$98/12)),B183)</f>
        <v>203964.38</v>
      </c>
      <c r="D183" s="22" t="str">
        <f t="shared" si="217"/>
        <v/>
      </c>
      <c r="E183" s="59">
        <f t="shared" si="216"/>
        <v>4786.890000000014</v>
      </c>
      <c r="F183" s="24"/>
      <c r="K183" s="1"/>
      <c r="M183" s="1"/>
      <c r="R183" s="1"/>
      <c r="S183" s="24">
        <f>IF(B183="","",(U183-B183))</f>
        <v>72603.650000000023</v>
      </c>
      <c r="U183" s="24">
        <v>276568.03000000003</v>
      </c>
      <c r="BC183" s="1"/>
      <c r="BD183" s="1"/>
      <c r="BE183" s="1"/>
      <c r="BF183" s="1"/>
      <c r="BG183" s="1"/>
      <c r="BH183" s="1"/>
      <c r="BI183" s="1"/>
      <c r="BJ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P183" s="1"/>
      <c r="EQ183" s="1"/>
      <c r="ER183" s="1"/>
      <c r="ES183" s="1"/>
      <c r="EU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U183" s="1"/>
      <c r="GV183" s="1"/>
      <c r="GW183" s="1"/>
      <c r="GX183" s="1"/>
      <c r="GZ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Z183" s="1"/>
      <c r="JA183" s="1"/>
      <c r="JB183" s="1"/>
      <c r="JC183" s="1"/>
      <c r="JE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LE183" s="1"/>
      <c r="LF183" s="1"/>
      <c r="LG183" s="1"/>
      <c r="LH183" s="1"/>
      <c r="LJ183" s="1"/>
      <c r="LZ183" s="1"/>
      <c r="MA183" s="1"/>
      <c r="MC183" s="1"/>
    </row>
    <row r="184" spans="1:341" x14ac:dyDescent="0.2">
      <c r="A184" s="65" t="s">
        <v>16</v>
      </c>
      <c r="B184" s="48">
        <v>200844.42</v>
      </c>
      <c r="C184" s="24">
        <f>IF(B184="",+(C183+(IF(YEAR(A184)&gt;YEAR($M$98),-$Q$98,$E$101))+(C172*$G$98/12)),B184)</f>
        <v>200844.42</v>
      </c>
      <c r="D184" s="22" t="str">
        <f t="shared" si="217"/>
        <v/>
      </c>
      <c r="E184" s="59">
        <f t="shared" si="216"/>
        <v>-3119.9599999999919</v>
      </c>
      <c r="F184" s="24"/>
      <c r="K184" s="1"/>
      <c r="M184" s="1"/>
      <c r="R184" s="1"/>
      <c r="S184" s="24">
        <f>IF(B184="","",(U184-B184))</f>
        <v>72856.76999999999</v>
      </c>
      <c r="U184" s="24">
        <v>273701.19</v>
      </c>
      <c r="BC184" s="1"/>
      <c r="BD184" s="1"/>
      <c r="BE184" s="1"/>
      <c r="BF184" s="1"/>
      <c r="BG184" s="1"/>
      <c r="BH184" s="1"/>
      <c r="BI184" s="1"/>
      <c r="BJ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P184" s="1"/>
      <c r="EQ184" s="1"/>
      <c r="ER184" s="1"/>
      <c r="ES184" s="1"/>
      <c r="EU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U184" s="1"/>
      <c r="GV184" s="1"/>
      <c r="GW184" s="1"/>
      <c r="GX184" s="1"/>
      <c r="GZ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Z184" s="1"/>
      <c r="JA184" s="1"/>
      <c r="JB184" s="1"/>
      <c r="JC184" s="1"/>
      <c r="JE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LE184" s="1"/>
      <c r="LF184" s="1"/>
      <c r="LG184" s="1"/>
      <c r="LH184" s="1"/>
      <c r="LJ184" s="1"/>
      <c r="LZ184" s="1"/>
      <c r="MA184" s="1"/>
      <c r="MC184" s="1"/>
    </row>
    <row r="185" spans="1:341" x14ac:dyDescent="0.2">
      <c r="A185" s="65" t="s">
        <v>17</v>
      </c>
      <c r="B185" s="48">
        <v>238268.28</v>
      </c>
      <c r="C185" s="24">
        <f>IF(B185="",+(C184+(IF(YEAR(A185)&gt;YEAR($M$98),-$Q$98,$E$101))+(C173*$G$98/12)),B185)</f>
        <v>238268.28</v>
      </c>
      <c r="D185" s="22" t="str">
        <f t="shared" si="217"/>
        <v/>
      </c>
      <c r="E185" s="59">
        <f>+C185-C184</f>
        <v>37423.859999999986</v>
      </c>
      <c r="F185" s="24"/>
      <c r="K185" s="1"/>
      <c r="M185" s="1"/>
      <c r="R185" s="1"/>
      <c r="S185" s="24">
        <f>IF(B185="","",(U185-B185))</f>
        <v>72681.899999999994</v>
      </c>
      <c r="U185" s="24">
        <v>310950.18</v>
      </c>
      <c r="BC185" s="1"/>
      <c r="BD185" s="1"/>
      <c r="BE185" s="1"/>
      <c r="BF185" s="1"/>
      <c r="BG185" s="1"/>
      <c r="BH185" s="1"/>
      <c r="BI185" s="1"/>
      <c r="BJ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P185" s="1"/>
      <c r="EQ185" s="1"/>
      <c r="ER185" s="1"/>
      <c r="ES185" s="1"/>
      <c r="EU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U185" s="1"/>
      <c r="GV185" s="1"/>
      <c r="GW185" s="1"/>
      <c r="GX185" s="1"/>
      <c r="GZ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Z185" s="1"/>
      <c r="JA185" s="1"/>
      <c r="JB185" s="1"/>
      <c r="JC185" s="1"/>
      <c r="JE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LE185" s="1"/>
      <c r="LF185" s="1"/>
      <c r="LG185" s="1"/>
      <c r="LH185" s="1"/>
      <c r="LJ185" s="1"/>
      <c r="LZ185" s="1"/>
      <c r="MA185" s="1"/>
      <c r="MC185" s="1"/>
    </row>
    <row r="186" spans="1:341" x14ac:dyDescent="0.2">
      <c r="A186" s="65" t="s">
        <v>18</v>
      </c>
      <c r="B186" s="48">
        <v>243728.29</v>
      </c>
      <c r="C186" s="24">
        <f>IF(B186="",+(C185+(IF(YEAR(A186)&gt;YEAR($M$98),-$Q$98,$E$101))+(C174*$G$98/12)),B186)</f>
        <v>243728.29</v>
      </c>
      <c r="D186" s="22" t="str">
        <f t="shared" si="217"/>
        <v/>
      </c>
      <c r="E186" s="59">
        <f t="shared" si="216"/>
        <v>5460.0100000000093</v>
      </c>
      <c r="F186" s="24"/>
      <c r="K186" s="1"/>
      <c r="M186" s="1"/>
      <c r="R186" s="1"/>
      <c r="S186" s="24">
        <f>IF(B186="","",(U186-B186))</f>
        <v>72965.390000000043</v>
      </c>
      <c r="U186" s="24">
        <v>316693.68000000005</v>
      </c>
      <c r="BC186" s="1"/>
      <c r="BD186" s="1"/>
      <c r="BE186" s="1"/>
      <c r="BF186" s="1"/>
      <c r="BG186" s="1"/>
      <c r="BH186" s="1"/>
      <c r="BI186" s="1"/>
      <c r="BJ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P186" s="1"/>
      <c r="EQ186" s="1"/>
      <c r="ER186" s="1"/>
      <c r="ES186" s="1"/>
      <c r="EU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U186" s="1"/>
      <c r="GV186" s="1"/>
      <c r="GW186" s="1"/>
      <c r="GX186" s="1"/>
      <c r="GZ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Z186" s="1"/>
      <c r="JA186" s="1"/>
      <c r="JB186" s="1"/>
      <c r="JC186" s="1"/>
      <c r="JE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LE186" s="1"/>
      <c r="LF186" s="1"/>
      <c r="LG186" s="1"/>
      <c r="LH186" s="1"/>
      <c r="LJ186" s="1"/>
      <c r="LZ186" s="1"/>
      <c r="MA186" s="1"/>
      <c r="MC186" s="1"/>
    </row>
    <row r="187" spans="1:341" x14ac:dyDescent="0.2">
      <c r="A187" s="65" t="s">
        <v>19</v>
      </c>
      <c r="B187" s="48">
        <v>240712.81</v>
      </c>
      <c r="C187" s="24">
        <f>IF(B187="",+(C186+(IF(YEAR(A187)&gt;YEAR($M$98),-$Q$98,$E$101))+(C175*$G$98/12)),B187)</f>
        <v>240712.81</v>
      </c>
      <c r="D187" s="22" t="str">
        <f t="shared" si="217"/>
        <v/>
      </c>
      <c r="E187" s="59">
        <f t="shared" si="216"/>
        <v>-3015.4800000000105</v>
      </c>
      <c r="F187" s="24"/>
      <c r="K187" s="1"/>
      <c r="M187" s="1"/>
      <c r="R187" s="1"/>
      <c r="S187" s="24">
        <f>IF(B187="","",(U187-B187))</f>
        <v>73248.099999999977</v>
      </c>
      <c r="U187" s="24">
        <v>313960.90999999997</v>
      </c>
      <c r="BC187" s="1"/>
      <c r="BD187" s="1"/>
      <c r="BE187" s="1"/>
      <c r="BF187" s="1"/>
      <c r="BG187" s="1"/>
      <c r="BH187" s="1"/>
      <c r="BI187" s="1"/>
      <c r="BJ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P187" s="1"/>
      <c r="EQ187" s="1"/>
      <c r="ER187" s="1"/>
      <c r="ES187" s="1"/>
      <c r="EU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U187" s="1"/>
      <c r="GV187" s="1"/>
      <c r="GW187" s="1"/>
      <c r="GX187" s="1"/>
      <c r="GZ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Z187" s="1"/>
      <c r="JA187" s="1"/>
      <c r="JB187" s="1"/>
      <c r="JC187" s="1"/>
      <c r="JE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LE187" s="1"/>
      <c r="LF187" s="1"/>
      <c r="LG187" s="1"/>
      <c r="LH187" s="1"/>
      <c r="LJ187" s="1"/>
      <c r="LZ187" s="1"/>
      <c r="MA187" s="1"/>
      <c r="MC187" s="1"/>
    </row>
    <row r="188" spans="1:341" x14ac:dyDescent="0.2">
      <c r="A188" s="65" t="s">
        <v>20</v>
      </c>
      <c r="B188" s="48">
        <v>248357.24</v>
      </c>
      <c r="C188" s="24">
        <f>IF(B188="",+(C187+(IF(YEAR(A188)&gt;YEAR($M$98),-$Q$98,$E$101))+(C176*$G$98/12)),B188)</f>
        <v>248357.24</v>
      </c>
      <c r="D188" s="22" t="str">
        <f t="shared" si="217"/>
        <v/>
      </c>
      <c r="E188" s="59">
        <f t="shared" si="216"/>
        <v>7644.429999999993</v>
      </c>
      <c r="F188" s="24"/>
      <c r="K188" s="1"/>
      <c r="M188" s="1"/>
      <c r="R188" s="1"/>
      <c r="S188" s="24">
        <f>IF(B188="","",(U188-B188))</f>
        <v>73539.97000000003</v>
      </c>
      <c r="U188" s="24">
        <v>321897.21000000002</v>
      </c>
      <c r="BC188" s="1"/>
      <c r="BD188" s="1"/>
      <c r="BE188" s="1"/>
      <c r="BF188" s="1"/>
      <c r="BG188" s="1"/>
      <c r="BH188" s="1"/>
      <c r="BI188" s="1"/>
      <c r="BJ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P188" s="1"/>
      <c r="EQ188" s="1"/>
      <c r="ER188" s="1"/>
      <c r="ES188" s="1"/>
      <c r="EU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U188" s="1"/>
      <c r="GV188" s="1"/>
      <c r="GW188" s="1"/>
      <c r="GX188" s="1"/>
      <c r="GZ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Z188" s="1"/>
      <c r="JA188" s="1"/>
      <c r="JB188" s="1"/>
      <c r="JC188" s="1"/>
      <c r="JE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LE188" s="1"/>
      <c r="LF188" s="1"/>
      <c r="LG188" s="1"/>
      <c r="LH188" s="1"/>
      <c r="LJ188" s="1"/>
      <c r="LZ188" s="1"/>
      <c r="MA188" s="1"/>
      <c r="MC188" s="1"/>
    </row>
    <row r="189" spans="1:341" x14ac:dyDescent="0.2">
      <c r="A189" s="66" t="s">
        <v>21</v>
      </c>
      <c r="B189" s="67">
        <v>248537.52000000002</v>
      </c>
      <c r="C189" s="24">
        <f>IF(B189="",+(C188+(IF(YEAR(A189)&gt;YEAR($M$98),-$Q$98,$E$101))+(C177*$G$98/12)),B189)</f>
        <v>248537.52000000002</v>
      </c>
      <c r="D189" s="22" t="str">
        <f t="shared" si="217"/>
        <v/>
      </c>
      <c r="E189" s="59">
        <f t="shared" si="216"/>
        <v>180.28000000002794</v>
      </c>
      <c r="F189" s="24"/>
      <c r="K189" s="1"/>
      <c r="M189" s="1"/>
      <c r="R189" s="1"/>
      <c r="S189" s="24">
        <f>IF(B189="","",(U189-B189))</f>
        <v>73824.38</v>
      </c>
      <c r="U189" s="29">
        <v>322361.90000000002</v>
      </c>
      <c r="BC189" s="1"/>
      <c r="BD189" s="1"/>
      <c r="BE189" s="1"/>
      <c r="BF189" s="1"/>
      <c r="BG189" s="1"/>
      <c r="BH189" s="1"/>
      <c r="BI189" s="1"/>
      <c r="BJ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P189" s="1"/>
      <c r="EQ189" s="1"/>
      <c r="ER189" s="1"/>
      <c r="ES189" s="1"/>
      <c r="EU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U189" s="1"/>
      <c r="GV189" s="1"/>
      <c r="GW189" s="1"/>
      <c r="GX189" s="1"/>
      <c r="GZ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Z189" s="1"/>
      <c r="JA189" s="1"/>
      <c r="JB189" s="1"/>
      <c r="JC189" s="1"/>
      <c r="JE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LE189" s="1"/>
      <c r="LF189" s="1"/>
      <c r="LG189" s="1"/>
      <c r="LH189" s="1"/>
      <c r="LJ189" s="1"/>
      <c r="LZ189" s="1"/>
      <c r="MA189" s="1"/>
      <c r="MC189" s="1"/>
    </row>
    <row r="190" spans="1:341" x14ac:dyDescent="0.2">
      <c r="A190" s="65" t="s">
        <v>23</v>
      </c>
      <c r="B190" s="48">
        <v>262881.69</v>
      </c>
      <c r="C190" s="24">
        <f>IF(B190="",+(C189+(IF(YEAR(A190)&gt;YEAR($M$98),-$Q$98,$E$101))+(C178*$G$98/12)),B190)</f>
        <v>262881.69</v>
      </c>
      <c r="D190" s="22" t="str">
        <f t="shared" si="217"/>
        <v/>
      </c>
      <c r="E190" s="59">
        <f t="shared" si="216"/>
        <v>14344.169999999984</v>
      </c>
      <c r="F190" s="24"/>
      <c r="K190" s="1"/>
      <c r="M190" s="1"/>
      <c r="R190" s="1"/>
      <c r="S190" s="24">
        <f>IF(B190="","",(U190-B190))</f>
        <v>74109.729999999981</v>
      </c>
      <c r="U190" s="24">
        <v>336991.42</v>
      </c>
      <c r="BC190" s="1"/>
      <c r="BD190" s="1"/>
      <c r="BE190" s="1"/>
      <c r="BF190" s="1"/>
      <c r="BG190" s="1"/>
      <c r="BH190" s="1"/>
      <c r="BI190" s="1"/>
      <c r="BJ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P190" s="1"/>
      <c r="EQ190" s="1"/>
      <c r="ER190" s="1"/>
      <c r="ES190" s="1"/>
      <c r="EU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U190" s="1"/>
      <c r="GV190" s="1"/>
      <c r="GW190" s="1"/>
      <c r="GX190" s="1"/>
      <c r="GZ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Z190" s="1"/>
      <c r="JA190" s="1"/>
      <c r="JB190" s="1"/>
      <c r="JC190" s="1"/>
      <c r="JE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LE190" s="1"/>
      <c r="LF190" s="1"/>
      <c r="LG190" s="1"/>
      <c r="LH190" s="1"/>
      <c r="LJ190" s="1"/>
      <c r="LZ190" s="1"/>
      <c r="MA190" s="1"/>
      <c r="MC190" s="1"/>
    </row>
    <row r="191" spans="1:341" x14ac:dyDescent="0.2">
      <c r="A191" s="65" t="s">
        <v>24</v>
      </c>
      <c r="B191" s="48">
        <v>266894.24</v>
      </c>
      <c r="C191" s="24">
        <f>IF(B191="",+(C190+(IF(YEAR(A191)&gt;YEAR($M$98),-$Q$98,$E$101))+(C179*$G$98/12)),B191)</f>
        <v>266894.24</v>
      </c>
      <c r="D191" s="22" t="str">
        <f t="shared" si="217"/>
        <v/>
      </c>
      <c r="E191" s="59">
        <f t="shared" si="216"/>
        <v>4012.5499999999884</v>
      </c>
      <c r="F191" s="24"/>
      <c r="K191" s="1"/>
      <c r="M191" s="1"/>
      <c r="R191" s="1"/>
      <c r="S191" s="24">
        <f>IF(B191="","",(U191-B191))</f>
        <v>74420.56</v>
      </c>
      <c r="U191" s="24">
        <v>341314.8</v>
      </c>
      <c r="BC191" s="1"/>
      <c r="BD191" s="1"/>
      <c r="BE191" s="1"/>
      <c r="BF191" s="1"/>
      <c r="BG191" s="1"/>
      <c r="BH191" s="1"/>
      <c r="BI191" s="1"/>
      <c r="BJ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P191" s="1"/>
      <c r="EQ191" s="1"/>
      <c r="ER191" s="1"/>
      <c r="ES191" s="1"/>
      <c r="EU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U191" s="1"/>
      <c r="GV191" s="1"/>
      <c r="GW191" s="1"/>
      <c r="GX191" s="1"/>
      <c r="GZ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Z191" s="1"/>
      <c r="JA191" s="1"/>
      <c r="JB191" s="1"/>
      <c r="JC191" s="1"/>
      <c r="JE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LE191" s="1"/>
      <c r="LF191" s="1"/>
      <c r="LG191" s="1"/>
      <c r="LH191" s="1"/>
      <c r="LJ191" s="1"/>
      <c r="LZ191" s="1"/>
      <c r="MA191" s="1"/>
      <c r="MC191" s="1"/>
    </row>
    <row r="192" spans="1:341" x14ac:dyDescent="0.2">
      <c r="A192" s="65" t="s">
        <v>25</v>
      </c>
      <c r="B192" s="48">
        <v>256708.65</v>
      </c>
      <c r="C192" s="24">
        <f>IF(B192="",+(C191+(IF(YEAR(A192)&gt;YEAR($M$98),-$Q$98,$E$101))+(C180*$G$98/12)),B192)</f>
        <v>256708.65</v>
      </c>
      <c r="D192" s="22" t="str">
        <f t="shared" si="217"/>
        <v/>
      </c>
      <c r="E192" s="59">
        <f t="shared" si="216"/>
        <v>-10185.589999999997</v>
      </c>
      <c r="F192" s="24"/>
      <c r="K192" s="1"/>
      <c r="M192" s="1"/>
      <c r="R192" s="1"/>
      <c r="S192" s="24">
        <f>IF(B192="","",(U192-B192))</f>
        <v>74707.73000000001</v>
      </c>
      <c r="U192" s="24">
        <v>331416.38</v>
      </c>
      <c r="BC192" s="1"/>
      <c r="BD192" s="1"/>
      <c r="BE192" s="1"/>
      <c r="BF192" s="1"/>
      <c r="BG192" s="1"/>
      <c r="BH192" s="1"/>
      <c r="BI192" s="1"/>
      <c r="BJ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P192" s="1"/>
      <c r="EQ192" s="1"/>
      <c r="ER192" s="1"/>
      <c r="ES192" s="1"/>
      <c r="EU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U192" s="1"/>
      <c r="GV192" s="1"/>
      <c r="GW192" s="1"/>
      <c r="GX192" s="1"/>
      <c r="GZ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Z192" s="1"/>
      <c r="JA192" s="1"/>
      <c r="JB192" s="1"/>
      <c r="JC192" s="1"/>
      <c r="JE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LE192" s="1"/>
      <c r="LF192" s="1"/>
      <c r="LG192" s="1"/>
      <c r="LH192" s="1"/>
      <c r="LJ192" s="1"/>
      <c r="LZ192" s="1"/>
      <c r="MA192" s="1"/>
      <c r="MC192" s="1"/>
    </row>
    <row r="193" spans="1:341" x14ac:dyDescent="0.2">
      <c r="A193" s="65" t="s">
        <v>26</v>
      </c>
      <c r="B193" s="48">
        <v>253274.18</v>
      </c>
      <c r="C193" s="24">
        <f>IF(B193="",+(C192+(IF(YEAR(A193)&gt;YEAR($M$98),-$Q$98,$E$101))+(C181*$G$98/12)),B193)</f>
        <v>253274.18</v>
      </c>
      <c r="D193" s="22" t="str">
        <f t="shared" si="217"/>
        <v/>
      </c>
      <c r="E193" s="59">
        <f t="shared" si="216"/>
        <v>-3434.4700000000012</v>
      </c>
      <c r="F193" s="24"/>
      <c r="K193" s="1"/>
      <c r="M193" s="1"/>
      <c r="R193" s="1"/>
      <c r="S193" s="24">
        <f>IF(B193="","",(U193-B193))</f>
        <v>75003.929999999993</v>
      </c>
      <c r="U193" s="24">
        <v>328278.11</v>
      </c>
      <c r="BC193" s="1"/>
      <c r="BD193" s="1"/>
      <c r="BE193" s="1"/>
      <c r="BF193" s="1"/>
      <c r="BG193" s="1"/>
      <c r="BH193" s="1"/>
      <c r="BI193" s="1"/>
      <c r="BJ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P193" s="1"/>
      <c r="EQ193" s="1"/>
      <c r="ER193" s="1"/>
      <c r="ES193" s="1"/>
      <c r="EU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U193" s="1"/>
      <c r="GV193" s="1"/>
      <c r="GW193" s="1"/>
      <c r="GX193" s="1"/>
      <c r="GZ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Z193" s="1"/>
      <c r="JA193" s="1"/>
      <c r="JB193" s="1"/>
      <c r="JC193" s="1"/>
      <c r="JE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LE193" s="1"/>
      <c r="LF193" s="1"/>
      <c r="LG193" s="1"/>
      <c r="LH193" s="1"/>
      <c r="LJ193" s="1"/>
      <c r="LZ193" s="1"/>
      <c r="MA193" s="1"/>
      <c r="MC193" s="1"/>
    </row>
    <row r="194" spans="1:341" x14ac:dyDescent="0.2">
      <c r="A194" s="65" t="s">
        <v>27</v>
      </c>
      <c r="B194" s="48">
        <v>266015.42</v>
      </c>
      <c r="C194" s="24">
        <f>IF(B194="",+(C193+(IF(YEAR(A194)&gt;YEAR($M$98),-$Q$98,$E$101))+(C182*$G$98/12)),B194)</f>
        <v>266015.42</v>
      </c>
      <c r="D194" s="22" t="str">
        <f t="shared" si="217"/>
        <v/>
      </c>
      <c r="E194" s="59">
        <f t="shared" si="216"/>
        <v>12741.239999999991</v>
      </c>
      <c r="F194" s="24"/>
      <c r="K194" s="1"/>
      <c r="M194" s="1"/>
      <c r="R194" s="1"/>
      <c r="S194" s="24">
        <f>IF(B194="","",(U194-B194))</f>
        <v>75292.890000000014</v>
      </c>
      <c r="U194" s="24">
        <v>341308.31</v>
      </c>
      <c r="BC194" s="1"/>
      <c r="BD194" s="1"/>
      <c r="BE194" s="1"/>
      <c r="BF194" s="1"/>
      <c r="BG194" s="1"/>
      <c r="BH194" s="1"/>
      <c r="BI194" s="1"/>
      <c r="BJ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P194" s="1"/>
      <c r="EQ194" s="1"/>
      <c r="ER194" s="1"/>
      <c r="ES194" s="1"/>
      <c r="EU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U194" s="1"/>
      <c r="GV194" s="1"/>
      <c r="GW194" s="1"/>
      <c r="GX194" s="1"/>
      <c r="GZ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Z194" s="1"/>
      <c r="JA194" s="1"/>
      <c r="JB194" s="1"/>
      <c r="JC194" s="1"/>
      <c r="JE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LE194" s="1"/>
      <c r="LF194" s="1"/>
      <c r="LG194" s="1"/>
      <c r="LH194" s="1"/>
      <c r="LJ194" s="1"/>
      <c r="LZ194" s="1"/>
      <c r="MA194" s="1"/>
      <c r="MC194" s="1"/>
    </row>
    <row r="195" spans="1:341" x14ac:dyDescent="0.2">
      <c r="A195" s="65" t="s">
        <v>28</v>
      </c>
      <c r="B195" s="48">
        <v>269858.74</v>
      </c>
      <c r="C195" s="24">
        <f>IF(B195="",+(C194+(IF(YEAR(A195)&gt;YEAR($M$98),-$Q$98,$E$101))+(C183*$G$98/12)),B195)</f>
        <v>269858.74</v>
      </c>
      <c r="D195" s="22" t="str">
        <f t="shared" si="217"/>
        <v/>
      </c>
      <c r="E195" s="59">
        <f t="shared" si="216"/>
        <v>3843.320000000007</v>
      </c>
      <c r="F195" s="24"/>
      <c r="K195" s="1"/>
      <c r="M195" s="1"/>
      <c r="R195" s="1"/>
      <c r="S195" s="24">
        <f>IF(B195="","",(U195-B195))</f>
        <v>75590.770000000019</v>
      </c>
      <c r="U195" s="24">
        <v>345449.51</v>
      </c>
      <c r="BC195" s="1"/>
      <c r="BD195" s="1"/>
      <c r="BE195" s="1"/>
      <c r="BF195" s="1"/>
      <c r="BG195" s="1"/>
      <c r="BH195" s="1"/>
      <c r="BI195" s="1"/>
      <c r="BJ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P195" s="1"/>
      <c r="EQ195" s="1"/>
      <c r="ER195" s="1"/>
      <c r="ES195" s="1"/>
      <c r="EU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U195" s="1"/>
      <c r="GV195" s="1"/>
      <c r="GW195" s="1"/>
      <c r="GX195" s="1"/>
      <c r="GZ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Z195" s="1"/>
      <c r="JA195" s="1"/>
      <c r="JB195" s="1"/>
      <c r="JC195" s="1"/>
      <c r="JE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LE195" s="1"/>
      <c r="LF195" s="1"/>
      <c r="LG195" s="1"/>
      <c r="LH195" s="1"/>
      <c r="LJ195" s="1"/>
      <c r="LZ195" s="1"/>
      <c r="MA195" s="1"/>
      <c r="MC195" s="1"/>
    </row>
    <row r="196" spans="1:341" x14ac:dyDescent="0.2">
      <c r="A196" s="65" t="s">
        <v>29</v>
      </c>
      <c r="B196" s="48">
        <v>283123.05</v>
      </c>
      <c r="C196" s="24">
        <f>IF(B196="",+(C195+(IF(YEAR(A196)&gt;YEAR($M$98),-$Q$98,$E$101))+(C184*$G$98/12)),B196)</f>
        <v>283123.05</v>
      </c>
      <c r="D196" s="22" t="str">
        <f t="shared" si="217"/>
        <v/>
      </c>
      <c r="E196" s="59">
        <f t="shared" si="216"/>
        <v>13264.309999999998</v>
      </c>
      <c r="F196" s="24"/>
      <c r="K196" s="1"/>
      <c r="M196" s="1"/>
      <c r="R196" s="1"/>
      <c r="S196" s="24">
        <f>IF(B196="","",(U196-B196))</f>
        <v>75881.540000000037</v>
      </c>
      <c r="U196" s="24">
        <v>359004.59</v>
      </c>
      <c r="BC196" s="1"/>
      <c r="BD196" s="1"/>
      <c r="BE196" s="1"/>
      <c r="BF196" s="1"/>
      <c r="BG196" s="1"/>
      <c r="BH196" s="1"/>
      <c r="BI196" s="1"/>
      <c r="BJ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P196" s="1"/>
      <c r="EQ196" s="1"/>
      <c r="ER196" s="1"/>
      <c r="ES196" s="1"/>
      <c r="EU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U196" s="1"/>
      <c r="GV196" s="1"/>
      <c r="GW196" s="1"/>
      <c r="GX196" s="1"/>
      <c r="GZ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Z196" s="1"/>
      <c r="JA196" s="1"/>
      <c r="JB196" s="1"/>
      <c r="JC196" s="1"/>
      <c r="JE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LE196" s="1"/>
      <c r="LF196" s="1"/>
      <c r="LG196" s="1"/>
      <c r="LH196" s="1"/>
      <c r="LJ196" s="1"/>
      <c r="LZ196" s="1"/>
      <c r="MA196" s="1"/>
      <c r="MC196" s="1"/>
    </row>
    <row r="197" spans="1:341" x14ac:dyDescent="0.2">
      <c r="A197" s="65" t="s">
        <v>30</v>
      </c>
      <c r="B197" s="48">
        <v>285237.49</v>
      </c>
      <c r="C197" s="24">
        <f>IF(B197="",+(C196+(IF(YEAR(A197)&gt;YEAR($M$98),-$Q$98,$E$101))+(C185*$G$98/12)),B197)</f>
        <v>285237.49</v>
      </c>
      <c r="D197" s="22" t="str">
        <f t="shared" si="217"/>
        <v/>
      </c>
      <c r="E197" s="59">
        <f t="shared" si="216"/>
        <v>2114.4400000000023</v>
      </c>
      <c r="F197" s="24"/>
      <c r="K197" s="1"/>
      <c r="M197" s="1"/>
      <c r="R197" s="1"/>
      <c r="S197" s="24">
        <f>IF(B197="","",(U197-B197))</f>
        <v>76173.200000000012</v>
      </c>
      <c r="U197" s="24">
        <v>361410.69</v>
      </c>
      <c r="BC197" s="1"/>
      <c r="BD197" s="1"/>
      <c r="BE197" s="1"/>
      <c r="BF197" s="1"/>
      <c r="BG197" s="1"/>
      <c r="BH197" s="1"/>
      <c r="BI197" s="1"/>
      <c r="BJ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P197" s="1"/>
      <c r="EQ197" s="1"/>
      <c r="ER197" s="1"/>
      <c r="ES197" s="1"/>
      <c r="EU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U197" s="1"/>
      <c r="GV197" s="1"/>
      <c r="GW197" s="1"/>
      <c r="GX197" s="1"/>
      <c r="GZ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Z197" s="1"/>
      <c r="JA197" s="1"/>
      <c r="JB197" s="1"/>
      <c r="JC197" s="1"/>
      <c r="JE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LE197" s="1"/>
      <c r="LF197" s="1"/>
      <c r="LG197" s="1"/>
      <c r="LH197" s="1"/>
      <c r="LJ197" s="1"/>
      <c r="LZ197" s="1"/>
      <c r="MA197" s="1"/>
      <c r="MC197" s="1"/>
    </row>
    <row r="198" spans="1:341" x14ac:dyDescent="0.2">
      <c r="A198" s="65" t="s">
        <v>31</v>
      </c>
      <c r="B198" s="48">
        <v>291460.34999999998</v>
      </c>
      <c r="C198" s="24">
        <f>IF(B198="",+(C197+(IF(YEAR(A198)&gt;YEAR($M$98),-$Q$98,$E$101))+(C186*$G$98/12)),B198)</f>
        <v>291460.34999999998</v>
      </c>
      <c r="D198" s="22" t="str">
        <f t="shared" si="217"/>
        <v/>
      </c>
      <c r="E198" s="59">
        <f t="shared" si="216"/>
        <v>6222.859999999986</v>
      </c>
      <c r="F198" s="24"/>
      <c r="K198" s="1"/>
      <c r="M198" s="1"/>
      <c r="R198" s="1"/>
      <c r="S198" s="24">
        <f>IF(B198="","",(U198-B198))</f>
        <v>76492.610000000044</v>
      </c>
      <c r="U198" s="24">
        <v>367952.96</v>
      </c>
      <c r="BC198" s="1"/>
      <c r="BD198" s="1"/>
      <c r="BE198" s="1"/>
      <c r="BF198" s="1"/>
      <c r="BG198" s="1"/>
      <c r="BH198" s="1"/>
      <c r="BI198" s="1"/>
      <c r="BJ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P198" s="1"/>
      <c r="EQ198" s="1"/>
      <c r="ER198" s="1"/>
      <c r="ES198" s="1"/>
      <c r="EU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U198" s="1"/>
      <c r="GV198" s="1"/>
      <c r="GW198" s="1"/>
      <c r="GX198" s="1"/>
      <c r="GZ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Z198" s="1"/>
      <c r="JA198" s="1"/>
      <c r="JB198" s="1"/>
      <c r="JC198" s="1"/>
      <c r="JE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LE198" s="1"/>
      <c r="LF198" s="1"/>
      <c r="LG198" s="1"/>
      <c r="LH198" s="1"/>
      <c r="LJ198" s="1"/>
      <c r="LZ198" s="1"/>
      <c r="MA198" s="1"/>
      <c r="MC198" s="1"/>
    </row>
    <row r="199" spans="1:341" x14ac:dyDescent="0.2">
      <c r="A199" s="65" t="s">
        <v>32</v>
      </c>
      <c r="B199" s="48">
        <v>308651.24</v>
      </c>
      <c r="C199" s="24">
        <f>IF(B199="",+(C198+(IF(YEAR(A199)&gt;YEAR($M$98),-$Q$98,$E$101))+(C187*$G$98/12)),B199)</f>
        <v>308651.24</v>
      </c>
      <c r="D199" s="22" t="str">
        <f t="shared" si="217"/>
        <v/>
      </c>
      <c r="E199" s="59">
        <f t="shared" si="216"/>
        <v>17190.890000000014</v>
      </c>
      <c r="F199" s="24"/>
      <c r="K199" s="1"/>
      <c r="M199" s="1"/>
      <c r="R199" s="1"/>
      <c r="S199" s="24">
        <f>IF(B199="","",(U199-B199))</f>
        <v>76813.06</v>
      </c>
      <c r="U199" s="24">
        <v>385464.3</v>
      </c>
      <c r="BC199" s="1"/>
      <c r="BD199" s="1"/>
      <c r="BE199" s="1"/>
      <c r="BF199" s="1"/>
      <c r="BG199" s="1"/>
      <c r="BH199" s="1"/>
      <c r="BI199" s="1"/>
      <c r="BJ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P199" s="1"/>
      <c r="EQ199" s="1"/>
      <c r="ER199" s="1"/>
      <c r="ES199" s="1"/>
      <c r="EU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U199" s="1"/>
      <c r="GV199" s="1"/>
      <c r="GW199" s="1"/>
      <c r="GX199" s="1"/>
      <c r="GZ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Z199" s="1"/>
      <c r="JA199" s="1"/>
      <c r="JB199" s="1"/>
      <c r="JC199" s="1"/>
      <c r="JE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LE199" s="1"/>
      <c r="LF199" s="1"/>
      <c r="LG199" s="1"/>
      <c r="LH199" s="1"/>
      <c r="LJ199" s="1"/>
      <c r="LZ199" s="1"/>
      <c r="MA199" s="1"/>
      <c r="MC199" s="1"/>
    </row>
    <row r="200" spans="1:341" x14ac:dyDescent="0.2">
      <c r="A200" s="65" t="s">
        <v>33</v>
      </c>
      <c r="B200" s="48">
        <v>309140.64</v>
      </c>
      <c r="C200" s="24">
        <f t="shared" ref="C200:C213" si="218">IF(B200="",+(C199+(IF(YEAR(A200)&gt;YEAR($M$98),-$Q$98,$E$101))+(C188*$G$98/12)),B200)</f>
        <v>309140.64</v>
      </c>
      <c r="D200" s="22" t="str">
        <f t="shared" si="217"/>
        <v/>
      </c>
      <c r="E200" s="59">
        <f t="shared" si="216"/>
        <v>489.40000000002328</v>
      </c>
      <c r="F200" s="24"/>
      <c r="K200" s="1"/>
      <c r="M200" s="1"/>
      <c r="R200" s="1"/>
      <c r="S200" s="24">
        <f>IF(B200="","",(U200-B200))</f>
        <v>77140.12</v>
      </c>
      <c r="U200" s="24">
        <v>386280.76</v>
      </c>
      <c r="BC200" s="1"/>
      <c r="BD200" s="1"/>
      <c r="BE200" s="1"/>
      <c r="BF200" s="1"/>
      <c r="BG200" s="1"/>
      <c r="BH200" s="1"/>
      <c r="BI200" s="1"/>
      <c r="BJ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P200" s="1"/>
      <c r="EQ200" s="1"/>
      <c r="ER200" s="1"/>
      <c r="ES200" s="1"/>
      <c r="EU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U200" s="1"/>
      <c r="GV200" s="1"/>
      <c r="GW200" s="1"/>
      <c r="GX200" s="1"/>
      <c r="GZ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Z200" s="1"/>
      <c r="JA200" s="1"/>
      <c r="JB200" s="1"/>
      <c r="JC200" s="1"/>
      <c r="JE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LE200" s="1"/>
      <c r="LF200" s="1"/>
      <c r="LG200" s="1"/>
      <c r="LH200" s="1"/>
      <c r="LJ200" s="1"/>
      <c r="LZ200" s="1"/>
      <c r="MA200" s="1"/>
      <c r="MC200" s="1"/>
    </row>
    <row r="201" spans="1:341" x14ac:dyDescent="0.2">
      <c r="A201" s="70" t="s">
        <v>34</v>
      </c>
      <c r="B201" s="77">
        <v>312011.53000000003</v>
      </c>
      <c r="C201" s="30">
        <f t="shared" si="218"/>
        <v>312011.53000000003</v>
      </c>
      <c r="D201" s="72" t="str">
        <f t="shared" si="217"/>
        <v/>
      </c>
      <c r="E201" s="63">
        <f t="shared" si="216"/>
        <v>2870.890000000014</v>
      </c>
      <c r="F201" s="30"/>
      <c r="K201" s="1"/>
      <c r="M201" s="1"/>
      <c r="R201" s="1"/>
      <c r="S201" s="24">
        <f>IF(B201="","",(U201-B201))</f>
        <v>77462.01999999996</v>
      </c>
      <c r="U201" s="29">
        <v>389473.55</v>
      </c>
      <c r="BC201" s="1"/>
      <c r="BD201" s="1"/>
      <c r="BE201" s="1"/>
      <c r="BF201" s="1"/>
      <c r="BG201" s="1"/>
      <c r="BH201" s="1"/>
      <c r="BI201" s="1"/>
      <c r="BJ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P201" s="1"/>
      <c r="EQ201" s="1"/>
      <c r="ER201" s="1"/>
      <c r="ES201" s="1"/>
      <c r="EU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U201" s="1"/>
      <c r="GV201" s="1"/>
      <c r="GW201" s="1"/>
      <c r="GX201" s="1"/>
      <c r="GZ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Z201" s="1"/>
      <c r="JA201" s="1"/>
      <c r="JB201" s="1"/>
      <c r="JC201" s="1"/>
      <c r="JE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LE201" s="1"/>
      <c r="LF201" s="1"/>
      <c r="LG201" s="1"/>
      <c r="LH201" s="1"/>
      <c r="LJ201" s="1"/>
      <c r="LZ201" s="1"/>
      <c r="MA201" s="1"/>
      <c r="MC201" s="1"/>
    </row>
    <row r="202" spans="1:341" x14ac:dyDescent="0.2">
      <c r="A202" s="65" t="s">
        <v>35</v>
      </c>
      <c r="B202" s="48">
        <v>323462.17</v>
      </c>
      <c r="C202" s="24">
        <f t="shared" si="218"/>
        <v>323462.17</v>
      </c>
      <c r="D202" s="22" t="str">
        <f t="shared" si="217"/>
        <v/>
      </c>
      <c r="E202" s="59">
        <f t="shared" si="216"/>
        <v>11450.639999999956</v>
      </c>
      <c r="F202" s="24"/>
      <c r="K202" s="1"/>
      <c r="M202" s="1"/>
      <c r="R202" s="1"/>
      <c r="S202" s="24">
        <f>IF(B202="","",(U202-B202))</f>
        <v>80462.01999999996</v>
      </c>
      <c r="U202" s="24">
        <f>+B202+S201+3000</f>
        <v>403924.18999999994</v>
      </c>
      <c r="BC202" s="1"/>
      <c r="BD202" s="1"/>
      <c r="BE202" s="1"/>
      <c r="BF202" s="1"/>
      <c r="BG202" s="1"/>
      <c r="BH202" s="1"/>
      <c r="BI202" s="1"/>
      <c r="BJ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P202" s="1"/>
      <c r="EQ202" s="1"/>
      <c r="ER202" s="1"/>
      <c r="ES202" s="1"/>
      <c r="EU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U202" s="1"/>
      <c r="GV202" s="1"/>
      <c r="GW202" s="1"/>
      <c r="GX202" s="1"/>
      <c r="GZ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Z202" s="1"/>
      <c r="JA202" s="1"/>
      <c r="JB202" s="1"/>
      <c r="JC202" s="1"/>
      <c r="JE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LE202" s="1"/>
      <c r="LF202" s="1"/>
      <c r="LG202" s="1"/>
      <c r="LH202" s="1"/>
      <c r="LJ202" s="1"/>
      <c r="LZ202" s="1"/>
      <c r="MA202" s="1"/>
      <c r="MC202" s="1"/>
    </row>
    <row r="203" spans="1:341" x14ac:dyDescent="0.2">
      <c r="A203" s="65" t="s">
        <v>36</v>
      </c>
      <c r="B203" s="48">
        <v>334805</v>
      </c>
      <c r="C203" s="24">
        <f t="shared" si="218"/>
        <v>334805</v>
      </c>
      <c r="D203" s="22" t="str">
        <f t="shared" si="217"/>
        <v/>
      </c>
      <c r="E203" s="59">
        <f t="shared" si="216"/>
        <v>11342.830000000016</v>
      </c>
      <c r="F203" s="24"/>
      <c r="K203" s="1"/>
      <c r="M203" s="1"/>
      <c r="R203" s="1"/>
      <c r="S203" s="24">
        <f>IF(B203="","",(U203-B203))</f>
        <v>-334805</v>
      </c>
      <c r="U203" s="24"/>
      <c r="BC203" s="1"/>
      <c r="BD203" s="1"/>
      <c r="BE203" s="1"/>
      <c r="BF203" s="1"/>
      <c r="BG203" s="1"/>
      <c r="BH203" s="1"/>
      <c r="BI203" s="1"/>
      <c r="BJ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P203" s="1"/>
      <c r="EQ203" s="1"/>
      <c r="ER203" s="1"/>
      <c r="ES203" s="1"/>
      <c r="EU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U203" s="1"/>
      <c r="GV203" s="1"/>
      <c r="GW203" s="1"/>
      <c r="GX203" s="1"/>
      <c r="GZ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Z203" s="1"/>
      <c r="JA203" s="1"/>
      <c r="JB203" s="1"/>
      <c r="JC203" s="1"/>
      <c r="JE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LE203" s="1"/>
      <c r="LF203" s="1"/>
      <c r="LG203" s="1"/>
      <c r="LH203" s="1"/>
      <c r="LJ203" s="1"/>
      <c r="LZ203" s="1"/>
      <c r="MA203" s="1"/>
      <c r="MC203" s="1"/>
    </row>
    <row r="204" spans="1:341" x14ac:dyDescent="0.2">
      <c r="A204" s="65" t="s">
        <v>37</v>
      </c>
      <c r="B204" s="48">
        <v>325619</v>
      </c>
      <c r="C204" s="24">
        <f t="shared" si="218"/>
        <v>325619</v>
      </c>
      <c r="D204" s="22" t="str">
        <f t="shared" si="217"/>
        <v/>
      </c>
      <c r="E204" s="59">
        <f t="shared" si="216"/>
        <v>-9186</v>
      </c>
      <c r="F204" s="24"/>
      <c r="K204" s="1"/>
      <c r="M204" s="1"/>
      <c r="R204" s="1"/>
      <c r="S204" s="24">
        <f>IF(B204="","",(U204-B204))</f>
        <v>-325619</v>
      </c>
      <c r="U204" s="24"/>
      <c r="BC204" s="1"/>
      <c r="BD204" s="1"/>
      <c r="BE204" s="1"/>
      <c r="BF204" s="1"/>
      <c r="BG204" s="1"/>
      <c r="BH204" s="1"/>
      <c r="BI204" s="1"/>
      <c r="BJ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P204" s="1"/>
      <c r="EQ204" s="1"/>
      <c r="ER204" s="1"/>
      <c r="ES204" s="1"/>
      <c r="EU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U204" s="1"/>
      <c r="GV204" s="1"/>
      <c r="GW204" s="1"/>
      <c r="GX204" s="1"/>
      <c r="GZ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Z204" s="1"/>
      <c r="JA204" s="1"/>
      <c r="JB204" s="1"/>
      <c r="JC204" s="1"/>
      <c r="JE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LE204" s="1"/>
      <c r="LF204" s="1"/>
      <c r="LG204" s="1"/>
      <c r="LH204" s="1"/>
      <c r="LJ204" s="1"/>
      <c r="LZ204" s="1"/>
      <c r="MA204" s="1"/>
      <c r="MC204" s="1"/>
    </row>
    <row r="205" spans="1:341" x14ac:dyDescent="0.2">
      <c r="A205" s="65" t="s">
        <v>38</v>
      </c>
      <c r="B205" s="48">
        <v>342808.99</v>
      </c>
      <c r="C205" s="24">
        <f t="shared" si="218"/>
        <v>342808.99</v>
      </c>
      <c r="D205" s="22" t="str">
        <f t="shared" si="217"/>
        <v/>
      </c>
      <c r="E205" s="59">
        <f t="shared" si="216"/>
        <v>17189.989999999991</v>
      </c>
      <c r="F205" s="24"/>
      <c r="K205" s="1"/>
      <c r="M205" s="1"/>
      <c r="R205" s="1"/>
      <c r="S205" s="24">
        <f>IF(B205="","",(U205-B205))</f>
        <v>-342808.99</v>
      </c>
      <c r="U205" s="24"/>
      <c r="BC205" s="1"/>
      <c r="BD205" s="1"/>
      <c r="BE205" s="1"/>
      <c r="BF205" s="1"/>
      <c r="BG205" s="1"/>
      <c r="BH205" s="1"/>
      <c r="BI205" s="1"/>
      <c r="BJ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P205" s="1"/>
      <c r="EQ205" s="1"/>
      <c r="ER205" s="1"/>
      <c r="ES205" s="1"/>
      <c r="EU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U205" s="1"/>
      <c r="GV205" s="1"/>
      <c r="GW205" s="1"/>
      <c r="GX205" s="1"/>
      <c r="GZ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Z205" s="1"/>
      <c r="JA205" s="1"/>
      <c r="JB205" s="1"/>
      <c r="JC205" s="1"/>
      <c r="JE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LE205" s="1"/>
      <c r="LF205" s="1"/>
      <c r="LG205" s="1"/>
      <c r="LH205" s="1"/>
      <c r="LJ205" s="1"/>
      <c r="LZ205" s="1"/>
      <c r="MA205" s="1"/>
      <c r="MC205" s="1"/>
    </row>
    <row r="206" spans="1:341" x14ac:dyDescent="0.2">
      <c r="A206" s="65" t="s">
        <v>39</v>
      </c>
      <c r="B206" s="48">
        <v>362385</v>
      </c>
      <c r="C206" s="24">
        <f t="shared" si="218"/>
        <v>362385</v>
      </c>
      <c r="D206" s="22" t="str">
        <f t="shared" si="217"/>
        <v/>
      </c>
      <c r="E206" s="59">
        <f t="shared" si="216"/>
        <v>19576.010000000009</v>
      </c>
      <c r="F206" s="24"/>
      <c r="K206" s="1"/>
      <c r="M206" s="1"/>
      <c r="R206" s="1"/>
      <c r="S206" s="24">
        <f>IF(B206="","",(U206-B206))</f>
        <v>-362385</v>
      </c>
      <c r="U206" s="24"/>
      <c r="BC206" s="1"/>
      <c r="BD206" s="1"/>
      <c r="BE206" s="1"/>
      <c r="BF206" s="1"/>
      <c r="BG206" s="1"/>
      <c r="BH206" s="1"/>
      <c r="BI206" s="1"/>
      <c r="BJ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P206" s="1"/>
      <c r="EQ206" s="1"/>
      <c r="ER206" s="1"/>
      <c r="ES206" s="1"/>
      <c r="EU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U206" s="1"/>
      <c r="GV206" s="1"/>
      <c r="GW206" s="1"/>
      <c r="GX206" s="1"/>
      <c r="GZ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Z206" s="1"/>
      <c r="JA206" s="1"/>
      <c r="JB206" s="1"/>
      <c r="JC206" s="1"/>
      <c r="JE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LE206" s="1"/>
      <c r="LF206" s="1"/>
      <c r="LG206" s="1"/>
      <c r="LH206" s="1"/>
      <c r="LJ206" s="1"/>
      <c r="LZ206" s="1"/>
      <c r="MA206" s="1"/>
      <c r="MC206" s="1"/>
    </row>
    <row r="207" spans="1:341" x14ac:dyDescent="0.2">
      <c r="A207" s="65" t="s">
        <v>40</v>
      </c>
      <c r="B207" s="48">
        <v>363012</v>
      </c>
      <c r="C207" s="24">
        <f t="shared" si="218"/>
        <v>363012</v>
      </c>
      <c r="D207" s="22" t="str">
        <f t="shared" si="217"/>
        <v/>
      </c>
      <c r="E207" s="59">
        <f t="shared" si="216"/>
        <v>627</v>
      </c>
      <c r="F207" s="24"/>
      <c r="K207" s="1"/>
      <c r="M207" s="1"/>
      <c r="R207" s="1"/>
      <c r="S207" s="24">
        <f>IF(B207="","",(U207-B207))</f>
        <v>-363012</v>
      </c>
      <c r="U207" s="24"/>
      <c r="BC207" s="1"/>
      <c r="BD207" s="1"/>
      <c r="BE207" s="1"/>
      <c r="BF207" s="1"/>
      <c r="BG207" s="1"/>
      <c r="BH207" s="1"/>
      <c r="BI207" s="1"/>
      <c r="BJ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P207" s="1"/>
      <c r="EQ207" s="1"/>
      <c r="ER207" s="1"/>
      <c r="ES207" s="1"/>
      <c r="EU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U207" s="1"/>
      <c r="GV207" s="1"/>
      <c r="GW207" s="1"/>
      <c r="GX207" s="1"/>
      <c r="GZ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Z207" s="1"/>
      <c r="JA207" s="1"/>
      <c r="JB207" s="1"/>
      <c r="JC207" s="1"/>
      <c r="JE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LE207" s="1"/>
      <c r="LF207" s="1"/>
      <c r="LG207" s="1"/>
      <c r="LH207" s="1"/>
      <c r="LJ207" s="1"/>
      <c r="LZ207" s="1"/>
      <c r="MA207" s="1"/>
      <c r="MC207" s="1"/>
    </row>
    <row r="208" spans="1:341" x14ac:dyDescent="0.2">
      <c r="A208" s="65" t="s">
        <v>41</v>
      </c>
      <c r="B208" s="48">
        <v>368618</v>
      </c>
      <c r="C208" s="24">
        <f>IF(B208="",+(C207+(IF(YEAR(A208)&gt;YEAR($M$98),-$Q$98,$E$101))+(C196*$G$98/12)),B208)</f>
        <v>368618</v>
      </c>
      <c r="D208" s="22" t="str">
        <f t="shared" si="217"/>
        <v/>
      </c>
      <c r="E208" s="59">
        <f t="shared" si="216"/>
        <v>5606</v>
      </c>
      <c r="F208" s="24"/>
      <c r="K208" s="1"/>
      <c r="M208" s="1"/>
      <c r="R208" s="1"/>
      <c r="S208" s="24">
        <f>IF(B208="","",(U208-B208))</f>
        <v>-368618</v>
      </c>
      <c r="U208" s="24"/>
      <c r="BC208" s="1"/>
      <c r="BD208" s="1"/>
      <c r="BE208" s="1"/>
      <c r="BF208" s="1"/>
      <c r="BG208" s="1"/>
      <c r="BH208" s="1"/>
      <c r="BI208" s="1"/>
      <c r="BJ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P208" s="1"/>
      <c r="EQ208" s="1"/>
      <c r="ER208" s="1"/>
      <c r="ES208" s="1"/>
      <c r="EU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U208" s="1"/>
      <c r="GV208" s="1"/>
      <c r="GW208" s="1"/>
      <c r="GX208" s="1"/>
      <c r="GZ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Z208" s="1"/>
      <c r="JA208" s="1"/>
      <c r="JB208" s="1"/>
      <c r="JC208" s="1"/>
      <c r="JE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LE208" s="1"/>
      <c r="LF208" s="1"/>
      <c r="LG208" s="1"/>
      <c r="LH208" s="1"/>
      <c r="LJ208" s="1"/>
      <c r="LZ208" s="1"/>
      <c r="MA208" s="1"/>
      <c r="MC208" s="1"/>
    </row>
    <row r="209" spans="1:341" x14ac:dyDescent="0.2">
      <c r="A209" s="65" t="s">
        <v>42</v>
      </c>
      <c r="B209" s="48">
        <v>382998.7</v>
      </c>
      <c r="C209" s="24">
        <f>IF(B209="",+(C208+(IF(YEAR(A209)&gt;YEAR($M$98),-$Q$98,$E$101))+(C197*$G$98/12)),B209)</f>
        <v>382998.7</v>
      </c>
      <c r="D209" s="22" t="str">
        <f t="shared" si="217"/>
        <v/>
      </c>
      <c r="E209" s="59">
        <f t="shared" si="216"/>
        <v>14380.700000000012</v>
      </c>
      <c r="F209" s="24"/>
      <c r="K209" s="1"/>
      <c r="M209" s="1"/>
      <c r="R209" s="1"/>
      <c r="S209" s="24">
        <f>IF(B209="","",(U209-B209))</f>
        <v>-382998.7</v>
      </c>
      <c r="U209" s="24"/>
      <c r="BC209" s="1"/>
      <c r="BD209" s="1"/>
      <c r="BE209" s="1"/>
      <c r="BF209" s="1"/>
      <c r="BG209" s="1"/>
      <c r="BH209" s="1"/>
      <c r="BI209" s="1"/>
      <c r="BJ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P209" s="1"/>
      <c r="EQ209" s="1"/>
      <c r="ER209" s="1"/>
      <c r="ES209" s="1"/>
      <c r="EU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U209" s="1"/>
      <c r="GV209" s="1"/>
      <c r="GW209" s="1"/>
      <c r="GX209" s="1"/>
      <c r="GZ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Z209" s="1"/>
      <c r="JA209" s="1"/>
      <c r="JB209" s="1"/>
      <c r="JC209" s="1"/>
      <c r="JE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LE209" s="1"/>
      <c r="LF209" s="1"/>
      <c r="LG209" s="1"/>
      <c r="LH209" s="1"/>
      <c r="LJ209" s="1"/>
      <c r="LZ209" s="1"/>
      <c r="MA209" s="1"/>
      <c r="MC209" s="1"/>
    </row>
    <row r="210" spans="1:341" x14ac:dyDescent="0.2">
      <c r="A210" s="65" t="s">
        <v>43</v>
      </c>
      <c r="B210" s="48">
        <v>382704.6</v>
      </c>
      <c r="C210" s="24">
        <f t="shared" si="218"/>
        <v>382704.6</v>
      </c>
      <c r="D210" s="22" t="str">
        <f t="shared" si="217"/>
        <v/>
      </c>
      <c r="E210" s="59">
        <f t="shared" si="216"/>
        <v>-294.10000000003492</v>
      </c>
      <c r="F210" s="24"/>
      <c r="K210" s="1"/>
      <c r="M210" s="1"/>
      <c r="R210" s="1"/>
      <c r="S210" s="24">
        <f>IF(B210="","",(U210-B210))</f>
        <v>-382704.6</v>
      </c>
      <c r="U210" s="24"/>
      <c r="BC210" s="1"/>
      <c r="BD210" s="1"/>
      <c r="BE210" s="1"/>
      <c r="BF210" s="1"/>
      <c r="BG210" s="1"/>
      <c r="BH210" s="1"/>
      <c r="BI210" s="1"/>
      <c r="BJ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P210" s="1"/>
      <c r="EQ210" s="1"/>
      <c r="ER210" s="1"/>
      <c r="ES210" s="1"/>
      <c r="EU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U210" s="1"/>
      <c r="GV210" s="1"/>
      <c r="GW210" s="1"/>
      <c r="GX210" s="1"/>
      <c r="GZ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Z210" s="1"/>
      <c r="JA210" s="1"/>
      <c r="JB210" s="1"/>
      <c r="JC210" s="1"/>
      <c r="JE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LE210" s="1"/>
      <c r="LF210" s="1"/>
      <c r="LG210" s="1"/>
      <c r="LH210" s="1"/>
      <c r="LJ210" s="1"/>
      <c r="LZ210" s="1"/>
      <c r="MA210" s="1"/>
      <c r="MC210" s="1"/>
    </row>
    <row r="211" spans="1:341" x14ac:dyDescent="0.2">
      <c r="A211" s="65" t="s">
        <v>44</v>
      </c>
      <c r="B211" s="48"/>
      <c r="C211" s="24">
        <f t="shared" si="218"/>
        <v>385434.42079999996</v>
      </c>
      <c r="D211" s="22" t="str">
        <f t="shared" si="217"/>
        <v/>
      </c>
      <c r="E211" s="59">
        <f t="shared" si="216"/>
        <v>2729.8207999999868</v>
      </c>
      <c r="F211" s="24"/>
      <c r="K211" s="1"/>
      <c r="M211" s="1"/>
      <c r="R211" s="1"/>
      <c r="S211" s="24" t="str">
        <f>IF(B211="","",(U211-B211))</f>
        <v/>
      </c>
      <c r="U211" s="24"/>
      <c r="BC211" s="1"/>
      <c r="BD211" s="1"/>
      <c r="BE211" s="1"/>
      <c r="BF211" s="1"/>
      <c r="BG211" s="1"/>
      <c r="BH211" s="1"/>
      <c r="BI211" s="1"/>
      <c r="BJ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P211" s="1"/>
      <c r="EQ211" s="1"/>
      <c r="ER211" s="1"/>
      <c r="ES211" s="1"/>
      <c r="EU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U211" s="1"/>
      <c r="GV211" s="1"/>
      <c r="GW211" s="1"/>
      <c r="GX211" s="1"/>
      <c r="GZ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Z211" s="1"/>
      <c r="JA211" s="1"/>
      <c r="JB211" s="1"/>
      <c r="JC211" s="1"/>
      <c r="JE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LE211" s="1"/>
      <c r="LF211" s="1"/>
      <c r="LG211" s="1"/>
      <c r="LH211" s="1"/>
      <c r="LJ211" s="1"/>
      <c r="LZ211" s="1"/>
      <c r="MA211" s="1"/>
      <c r="MC211" s="1"/>
    </row>
    <row r="212" spans="1:341" x14ac:dyDescent="0.2">
      <c r="A212" s="65" t="s">
        <v>45</v>
      </c>
      <c r="B212" s="48"/>
      <c r="C212" s="24">
        <f t="shared" si="218"/>
        <v>388165.87293333327</v>
      </c>
      <c r="D212" s="22" t="str">
        <f t="shared" si="217"/>
        <v/>
      </c>
      <c r="E212" s="59">
        <f t="shared" si="216"/>
        <v>2731.4521333333105</v>
      </c>
      <c r="F212" s="24"/>
      <c r="K212" s="1"/>
      <c r="M212" s="1"/>
      <c r="R212" s="1"/>
      <c r="S212" s="24" t="str">
        <f>IF(B212="","",(U212-B212))</f>
        <v/>
      </c>
      <c r="U212" s="24"/>
      <c r="BC212" s="1"/>
      <c r="BD212" s="1"/>
      <c r="BE212" s="1"/>
      <c r="BF212" s="1"/>
      <c r="BG212" s="1"/>
      <c r="BH212" s="1"/>
      <c r="BI212" s="1"/>
      <c r="BJ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P212" s="1"/>
      <c r="EQ212" s="1"/>
      <c r="ER212" s="1"/>
      <c r="ES212" s="1"/>
      <c r="EU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U212" s="1"/>
      <c r="GV212" s="1"/>
      <c r="GW212" s="1"/>
      <c r="GX212" s="1"/>
      <c r="GZ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Z212" s="1"/>
      <c r="JA212" s="1"/>
      <c r="JB212" s="1"/>
      <c r="JC212" s="1"/>
      <c r="JE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LE212" s="1"/>
      <c r="LF212" s="1"/>
      <c r="LG212" s="1"/>
      <c r="LH212" s="1"/>
      <c r="LJ212" s="1"/>
      <c r="LZ212" s="1"/>
      <c r="MA212" s="1"/>
      <c r="MC212" s="1"/>
    </row>
    <row r="213" spans="1:341" x14ac:dyDescent="0.2">
      <c r="A213" s="70" t="s">
        <v>46</v>
      </c>
      <c r="B213" s="77"/>
      <c r="C213" s="30">
        <f t="shared" si="218"/>
        <v>390906.89469999995</v>
      </c>
      <c r="D213" s="72" t="str">
        <f t="shared" si="217"/>
        <v/>
      </c>
      <c r="E213" s="63">
        <f t="shared" si="216"/>
        <v>2741.0217666666722</v>
      </c>
      <c r="F213" s="30"/>
      <c r="K213" s="1"/>
      <c r="M213" s="1"/>
      <c r="R213" s="1"/>
      <c r="S213" s="24" t="str">
        <f>IF(B213="","",(U213-B213))</f>
        <v/>
      </c>
      <c r="U213" s="29"/>
      <c r="BC213" s="1"/>
      <c r="BD213" s="1"/>
      <c r="BE213" s="1"/>
      <c r="BF213" s="1"/>
      <c r="BG213" s="1"/>
      <c r="BH213" s="1"/>
      <c r="BI213" s="1"/>
      <c r="BJ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P213" s="1"/>
      <c r="EQ213" s="1"/>
      <c r="ER213" s="1"/>
      <c r="ES213" s="1"/>
      <c r="EU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U213" s="1"/>
      <c r="GV213" s="1"/>
      <c r="GW213" s="1"/>
      <c r="GX213" s="1"/>
      <c r="GZ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Z213" s="1"/>
      <c r="JA213" s="1"/>
      <c r="JB213" s="1"/>
      <c r="JC213" s="1"/>
      <c r="JE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LE213" s="1"/>
      <c r="LF213" s="1"/>
      <c r="LG213" s="1"/>
      <c r="LH213" s="1"/>
      <c r="LJ213" s="1"/>
      <c r="LZ213" s="1"/>
      <c r="MA213" s="1"/>
      <c r="MC213" s="1"/>
    </row>
    <row r="214" spans="1:341" x14ac:dyDescent="0.2">
      <c r="A214" s="65" t="s">
        <v>90</v>
      </c>
      <c r="B214" s="48"/>
      <c r="C214" s="24">
        <f>IF(B214="",+(C213+(IF(YEAR(A214)&gt;YEAR($M$98),-$Q$98,$E$98*+((($O$101-((YEAR(A214)-(YEAR($J$98)-$O$101))/$O$98))/100)+$Q$101)))+(C202*$G$98/12)),B214)</f>
        <v>393410.90910930227</v>
      </c>
      <c r="D214" s="22" t="str">
        <f t="shared" si="217"/>
        <v/>
      </c>
      <c r="E214" s="59">
        <f t="shared" si="216"/>
        <v>2504.0144093023264</v>
      </c>
      <c r="F214" s="24"/>
      <c r="K214" s="1"/>
      <c r="M214" s="1"/>
      <c r="R214" s="1"/>
      <c r="S214" s="24" t="str">
        <f>IF(B214="","",(U214-B214))</f>
        <v/>
      </c>
      <c r="U214" s="24"/>
      <c r="BC214" s="1"/>
      <c r="BD214" s="1"/>
      <c r="BE214" s="1"/>
      <c r="BF214" s="1"/>
      <c r="BG214" s="1"/>
      <c r="BH214" s="1"/>
      <c r="BI214" s="1"/>
      <c r="BJ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P214" s="1"/>
      <c r="EQ214" s="1"/>
      <c r="ER214" s="1"/>
      <c r="ES214" s="1"/>
      <c r="EU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U214" s="1"/>
      <c r="GV214" s="1"/>
      <c r="GW214" s="1"/>
      <c r="GX214" s="1"/>
      <c r="GZ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Z214" s="1"/>
      <c r="JA214" s="1"/>
      <c r="JB214" s="1"/>
      <c r="JC214" s="1"/>
      <c r="JE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LE214" s="1"/>
      <c r="LF214" s="1"/>
      <c r="LG214" s="1"/>
      <c r="LH214" s="1"/>
      <c r="LJ214" s="1"/>
      <c r="LZ214" s="1"/>
      <c r="MA214" s="1"/>
      <c r="MC214" s="1"/>
    </row>
    <row r="215" spans="1:341" x14ac:dyDescent="0.2">
      <c r="A215" s="65" t="s">
        <v>91</v>
      </c>
      <c r="B215" s="48"/>
      <c r="C215" s="24">
        <f>IF(B215="",+(C214+(IF(YEAR(A215)&gt;YEAR($M$98),-$Q$98,$E$98*+((($O$101-((YEAR(A215)-(YEAR($J$98)-$O$101))/$O$98))/100)+$Q$101)))+(C203*$G$98/12)),B215)</f>
        <v>395952.73295193794</v>
      </c>
      <c r="D215" s="22" t="str">
        <f t="shared" si="217"/>
        <v/>
      </c>
      <c r="E215" s="59">
        <f t="shared" si="216"/>
        <v>2541.8238426356693</v>
      </c>
      <c r="F215" s="24"/>
      <c r="K215" s="1"/>
      <c r="M215" s="1"/>
      <c r="R215" s="1"/>
      <c r="S215" s="24" t="str">
        <f>IF(B215="","",(U215-B215))</f>
        <v/>
      </c>
      <c r="U215" s="24"/>
      <c r="BC215" s="1"/>
      <c r="BD215" s="1"/>
      <c r="BE215" s="1"/>
      <c r="BF215" s="1"/>
      <c r="BG215" s="1"/>
      <c r="BH215" s="1"/>
      <c r="BI215" s="1"/>
      <c r="BJ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P215" s="1"/>
      <c r="EQ215" s="1"/>
      <c r="ER215" s="1"/>
      <c r="ES215" s="1"/>
      <c r="EU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U215" s="1"/>
      <c r="GV215" s="1"/>
      <c r="GW215" s="1"/>
      <c r="GX215" s="1"/>
      <c r="GZ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Z215" s="1"/>
      <c r="JA215" s="1"/>
      <c r="JB215" s="1"/>
      <c r="JC215" s="1"/>
      <c r="JE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LE215" s="1"/>
      <c r="LF215" s="1"/>
      <c r="LG215" s="1"/>
      <c r="LH215" s="1"/>
      <c r="LJ215" s="1"/>
      <c r="LZ215" s="1"/>
      <c r="MA215" s="1"/>
      <c r="MC215" s="1"/>
    </row>
    <row r="216" spans="1:341" x14ac:dyDescent="0.2">
      <c r="A216" s="65" t="s">
        <v>92</v>
      </c>
      <c r="B216" s="48"/>
      <c r="C216" s="24">
        <f>IF(B216="",+(C215+(IF(YEAR(A216)&gt;YEAR($M$98),-$Q$98,$E$98*+((($O$101-((YEAR(A216)-(YEAR($J$98)-$O$101))/$O$98))/100)+$Q$101)))+(C204*$G$98/12)),B216)</f>
        <v>398463.93679457362</v>
      </c>
      <c r="D216" s="22" t="str">
        <f t="shared" si="217"/>
        <v/>
      </c>
      <c r="E216" s="59">
        <f t="shared" si="216"/>
        <v>2511.2038426356739</v>
      </c>
      <c r="F216" s="24"/>
      <c r="K216" s="1"/>
      <c r="M216" s="1"/>
      <c r="R216" s="1"/>
      <c r="S216" s="24" t="str">
        <f>IF(B216="","",(U216-B216))</f>
        <v/>
      </c>
      <c r="U216" s="24"/>
      <c r="BC216" s="1"/>
      <c r="BD216" s="1"/>
      <c r="BE216" s="1"/>
      <c r="BF216" s="1"/>
      <c r="BG216" s="1"/>
      <c r="BH216" s="1"/>
      <c r="BI216" s="1"/>
      <c r="BJ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P216" s="1"/>
      <c r="EQ216" s="1"/>
      <c r="ER216" s="1"/>
      <c r="ES216" s="1"/>
      <c r="EU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U216" s="1"/>
      <c r="GV216" s="1"/>
      <c r="GW216" s="1"/>
      <c r="GX216" s="1"/>
      <c r="GZ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Z216" s="1"/>
      <c r="JA216" s="1"/>
      <c r="JB216" s="1"/>
      <c r="JC216" s="1"/>
      <c r="JE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LE216" s="1"/>
      <c r="LF216" s="1"/>
      <c r="LG216" s="1"/>
      <c r="LH216" s="1"/>
      <c r="LJ216" s="1"/>
      <c r="LZ216" s="1"/>
      <c r="MA216" s="1"/>
      <c r="MC216" s="1"/>
    </row>
    <row r="217" spans="1:341" x14ac:dyDescent="0.2">
      <c r="A217" s="65" t="s">
        <v>93</v>
      </c>
      <c r="B217" s="48"/>
      <c r="C217" s="24">
        <f>IF(B217="",+(C216+(IF(YEAR(A217)&gt;YEAR($M$98),-$Q$98,$E$98*+((($O$101-((YEAR(A217)-(YEAR($J$98)-$O$101))/$O$98))/100)+$Q$101)))+(C205*$G$98/12)),B217)</f>
        <v>401032.44060387596</v>
      </c>
      <c r="D217" s="22" t="str">
        <f t="shared" si="217"/>
        <v/>
      </c>
      <c r="E217" s="59">
        <f t="shared" si="216"/>
        <v>2568.5038093023468</v>
      </c>
      <c r="F217" s="24"/>
      <c r="K217" s="1"/>
      <c r="M217" s="1"/>
      <c r="R217" s="1"/>
      <c r="S217" s="24" t="str">
        <f>IF(B217="","",(U217-B217))</f>
        <v/>
      </c>
      <c r="U217" s="24"/>
      <c r="BC217" s="1"/>
      <c r="BD217" s="1"/>
      <c r="BE217" s="1"/>
      <c r="BF217" s="1"/>
      <c r="BG217" s="1"/>
      <c r="BH217" s="1"/>
      <c r="BI217" s="1"/>
      <c r="BJ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P217" s="1"/>
      <c r="EQ217" s="1"/>
      <c r="ER217" s="1"/>
      <c r="ES217" s="1"/>
      <c r="EU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U217" s="1"/>
      <c r="GV217" s="1"/>
      <c r="GW217" s="1"/>
      <c r="GX217" s="1"/>
      <c r="GZ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Z217" s="1"/>
      <c r="JA217" s="1"/>
      <c r="JB217" s="1"/>
      <c r="JC217" s="1"/>
      <c r="JE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LE217" s="1"/>
      <c r="LF217" s="1"/>
      <c r="LG217" s="1"/>
      <c r="LH217" s="1"/>
      <c r="LJ217" s="1"/>
      <c r="LZ217" s="1"/>
      <c r="MA217" s="1"/>
      <c r="MC217" s="1"/>
    </row>
    <row r="218" spans="1:341" x14ac:dyDescent="0.2">
      <c r="A218" s="65" t="s">
        <v>94</v>
      </c>
      <c r="B218" s="48"/>
      <c r="C218" s="24">
        <f>IF(B218="",+(C217+(IF(YEAR(A218)&gt;YEAR($M$98),-$Q$98,$E$98*+((($O$101-((YEAR(A218)-(YEAR($J$98)-$O$101))/$O$98))/100)+$Q$101)))+(C206*$G$98/12)),B218)</f>
        <v>403666.19777984498</v>
      </c>
      <c r="D218" s="22" t="str">
        <f t="shared" si="217"/>
        <v/>
      </c>
      <c r="E218" s="59">
        <f t="shared" si="216"/>
        <v>2633.7571759690181</v>
      </c>
      <c r="F218" s="24"/>
      <c r="K218" s="1"/>
      <c r="M218" s="1"/>
      <c r="R218" s="1"/>
      <c r="S218" s="24" t="str">
        <f>IF(B218="","",(U218-B218))</f>
        <v/>
      </c>
      <c r="U218" s="24"/>
      <c r="BC218" s="1"/>
      <c r="BD218" s="1"/>
      <c r="BE218" s="1"/>
      <c r="BF218" s="1"/>
      <c r="BG218" s="1"/>
      <c r="BH218" s="1"/>
      <c r="BI218" s="1"/>
      <c r="BJ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P218" s="1"/>
      <c r="EQ218" s="1"/>
      <c r="ER218" s="1"/>
      <c r="ES218" s="1"/>
      <c r="EU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U218" s="1"/>
      <c r="GV218" s="1"/>
      <c r="GW218" s="1"/>
      <c r="GX218" s="1"/>
      <c r="GZ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Z218" s="1"/>
      <c r="JA218" s="1"/>
      <c r="JB218" s="1"/>
      <c r="JC218" s="1"/>
      <c r="JE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LE218" s="1"/>
      <c r="LF218" s="1"/>
      <c r="LG218" s="1"/>
      <c r="LH218" s="1"/>
      <c r="LJ218" s="1"/>
      <c r="LZ218" s="1"/>
      <c r="MA218" s="1"/>
      <c r="MC218" s="1"/>
    </row>
    <row r="219" spans="1:341" x14ac:dyDescent="0.2">
      <c r="A219" s="65" t="s">
        <v>95</v>
      </c>
      <c r="B219" s="48"/>
      <c r="C219" s="24">
        <f>IF(B219="",+(C218+(IF(YEAR(A219)&gt;YEAR($M$98),-$Q$98,$E$98*+((($O$101-((YEAR(A219)-(YEAR($J$98)-$O$101))/$O$98))/100)+$Q$101)))+(C207*$G$98/12)),B219)</f>
        <v>406302.04495581397</v>
      </c>
      <c r="D219" s="22" t="str">
        <f t="shared" si="217"/>
        <v/>
      </c>
      <c r="E219" s="59">
        <f t="shared" si="216"/>
        <v>2635.8471759689855</v>
      </c>
      <c r="F219" s="24"/>
      <c r="K219" s="1"/>
      <c r="M219" s="1"/>
      <c r="R219" s="1"/>
      <c r="S219" s="24" t="str">
        <f>IF(B219="","",(U219-B219))</f>
        <v/>
      </c>
      <c r="U219" s="24"/>
      <c r="BC219" s="1"/>
      <c r="BD219" s="1"/>
      <c r="BE219" s="1"/>
      <c r="BF219" s="1"/>
      <c r="BG219" s="1"/>
      <c r="BH219" s="1"/>
      <c r="BI219" s="1"/>
      <c r="BJ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P219" s="1"/>
      <c r="EQ219" s="1"/>
      <c r="ER219" s="1"/>
      <c r="ES219" s="1"/>
      <c r="EU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U219" s="1"/>
      <c r="GV219" s="1"/>
      <c r="GW219" s="1"/>
      <c r="GX219" s="1"/>
      <c r="GZ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Z219" s="1"/>
      <c r="JA219" s="1"/>
      <c r="JB219" s="1"/>
      <c r="JC219" s="1"/>
      <c r="JE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LE219" s="1"/>
      <c r="LF219" s="1"/>
      <c r="LG219" s="1"/>
      <c r="LH219" s="1"/>
      <c r="LJ219" s="1"/>
      <c r="LZ219" s="1"/>
      <c r="MA219" s="1"/>
      <c r="MC219" s="1"/>
    </row>
    <row r="220" spans="1:341" x14ac:dyDescent="0.2">
      <c r="A220" s="65" t="s">
        <v>96</v>
      </c>
      <c r="B220" s="48"/>
      <c r="C220" s="24">
        <f>IF(B220="",+(C219+(IF(YEAR(A220)&gt;YEAR($M$98),-$Q$98,$E$98*+((($O$101-((YEAR(A220)-(YEAR($J$98)-$O$101))/$O$98))/100)+$Q$101)))+(C208*$G$98/12)),B220)</f>
        <v>408956.57879844966</v>
      </c>
      <c r="D220" s="22" t="str">
        <f t="shared" si="217"/>
        <v/>
      </c>
      <c r="E220" s="59">
        <f t="shared" si="216"/>
        <v>2654.5338426356902</v>
      </c>
      <c r="F220" s="24"/>
      <c r="K220" s="1"/>
      <c r="M220" s="1"/>
      <c r="R220" s="1"/>
      <c r="S220" s="24" t="str">
        <f>IF(B220="","",(U220-B220))</f>
        <v/>
      </c>
      <c r="U220" s="24"/>
      <c r="BC220" s="1"/>
      <c r="BD220" s="1"/>
      <c r="BE220" s="1"/>
      <c r="BF220" s="1"/>
      <c r="BG220" s="1"/>
      <c r="BH220" s="1"/>
      <c r="BI220" s="1"/>
      <c r="BJ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P220" s="1"/>
      <c r="EQ220" s="1"/>
      <c r="ER220" s="1"/>
      <c r="ES220" s="1"/>
      <c r="EU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U220" s="1"/>
      <c r="GV220" s="1"/>
      <c r="GW220" s="1"/>
      <c r="GX220" s="1"/>
      <c r="GZ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Z220" s="1"/>
      <c r="JA220" s="1"/>
      <c r="JB220" s="1"/>
      <c r="JC220" s="1"/>
      <c r="JE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LE220" s="1"/>
      <c r="LF220" s="1"/>
      <c r="LG220" s="1"/>
      <c r="LH220" s="1"/>
      <c r="LJ220" s="1"/>
      <c r="LZ220" s="1"/>
      <c r="MA220" s="1"/>
      <c r="MC220" s="1"/>
    </row>
    <row r="221" spans="1:341" x14ac:dyDescent="0.2">
      <c r="A221" s="65" t="s">
        <v>97</v>
      </c>
      <c r="B221" s="48"/>
      <c r="C221" s="24">
        <f>IF(B221="",+(C220+(IF(YEAR(A221)&gt;YEAR($M$98),-$Q$98,$E$98*+((($O$101-((YEAR(A221)-(YEAR($J$98)-$O$101))/$O$98))/100)+$Q$101)))+(C209*$G$98/12)),B221)</f>
        <v>411659.048307752</v>
      </c>
      <c r="D221" s="22" t="str">
        <f t="shared" si="217"/>
        <v/>
      </c>
      <c r="E221" s="59">
        <f t="shared" si="216"/>
        <v>2702.4695093023474</v>
      </c>
      <c r="F221" s="24"/>
      <c r="K221" s="1"/>
      <c r="M221" s="1"/>
      <c r="R221" s="1"/>
      <c r="S221" s="24" t="str">
        <f>IF(B221="","",(U221-B221))</f>
        <v/>
      </c>
      <c r="U221" s="24"/>
      <c r="BC221" s="1"/>
      <c r="BD221" s="1"/>
      <c r="BE221" s="1"/>
      <c r="BF221" s="1"/>
      <c r="BG221" s="1"/>
      <c r="BH221" s="1"/>
      <c r="BI221" s="1"/>
      <c r="BJ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P221" s="1"/>
      <c r="EQ221" s="1"/>
      <c r="ER221" s="1"/>
      <c r="ES221" s="1"/>
      <c r="EU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U221" s="1"/>
      <c r="GV221" s="1"/>
      <c r="GW221" s="1"/>
      <c r="GX221" s="1"/>
      <c r="GZ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Z221" s="1"/>
      <c r="JA221" s="1"/>
      <c r="JB221" s="1"/>
      <c r="JC221" s="1"/>
      <c r="JE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LE221" s="1"/>
      <c r="LF221" s="1"/>
      <c r="LG221" s="1"/>
      <c r="LH221" s="1"/>
      <c r="LJ221" s="1"/>
      <c r="LZ221" s="1"/>
      <c r="MA221" s="1"/>
      <c r="MC221" s="1"/>
    </row>
    <row r="222" spans="1:341" x14ac:dyDescent="0.2">
      <c r="A222" s="65" t="s">
        <v>98</v>
      </c>
      <c r="B222" s="48"/>
      <c r="C222" s="24">
        <f>IF(B222="",+(C221+(IF(YEAR(A222)&gt;YEAR($M$98),-$Q$98,$E$98*+((($O$101-((YEAR(A222)-(YEAR($J$98)-$O$101))/$O$98))/100)+$Q$101)))+(C210*$G$98/12)),B222)</f>
        <v>414360.53748372098</v>
      </c>
      <c r="D222" s="22" t="str">
        <f t="shared" si="217"/>
        <v/>
      </c>
      <c r="E222" s="59">
        <f t="shared" si="216"/>
        <v>2701.4891759689781</v>
      </c>
      <c r="F222" s="24"/>
      <c r="K222" s="1"/>
      <c r="M222" s="1"/>
      <c r="R222" s="1"/>
      <c r="S222" s="24" t="str">
        <f>IF(B222="","",(U222-B222))</f>
        <v/>
      </c>
      <c r="U222" s="24"/>
      <c r="BC222" s="1"/>
      <c r="BD222" s="1"/>
      <c r="BE222" s="1"/>
      <c r="BF222" s="1"/>
      <c r="BG222" s="1"/>
      <c r="BH222" s="1"/>
      <c r="BI222" s="1"/>
      <c r="BJ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P222" s="1"/>
      <c r="EQ222" s="1"/>
      <c r="ER222" s="1"/>
      <c r="ES222" s="1"/>
      <c r="EU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U222" s="1"/>
      <c r="GV222" s="1"/>
      <c r="GW222" s="1"/>
      <c r="GX222" s="1"/>
      <c r="GZ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Z222" s="1"/>
      <c r="JA222" s="1"/>
      <c r="JB222" s="1"/>
      <c r="JC222" s="1"/>
      <c r="JE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LE222" s="1"/>
      <c r="LF222" s="1"/>
      <c r="LG222" s="1"/>
      <c r="LH222" s="1"/>
      <c r="LJ222" s="1"/>
      <c r="LZ222" s="1"/>
      <c r="MA222" s="1"/>
      <c r="MC222" s="1"/>
    </row>
    <row r="223" spans="1:341" x14ac:dyDescent="0.2">
      <c r="A223" s="65" t="s">
        <v>99</v>
      </c>
      <c r="B223" s="48"/>
      <c r="C223" s="24">
        <f>IF(B223="",+(C222+(IF(YEAR(A223)&gt;YEAR($M$98),-$Q$98,$E$98*+((($O$101-((YEAR(A223)-(YEAR($J$98)-$O$101))/$O$98))/100)+$Q$101)))+(C211*$G$98/12)),B223)</f>
        <v>417071.12606235663</v>
      </c>
      <c r="D223" s="22" t="str">
        <f t="shared" si="217"/>
        <v/>
      </c>
      <c r="E223" s="59">
        <f t="shared" si="216"/>
        <v>2710.5885786356521</v>
      </c>
      <c r="F223" s="24"/>
      <c r="K223" s="1"/>
      <c r="M223" s="1"/>
      <c r="R223" s="1"/>
      <c r="S223" s="24" t="str">
        <f>IF(B223="","",(U223-B223))</f>
        <v/>
      </c>
      <c r="U223" s="24"/>
      <c r="BC223" s="1"/>
      <c r="BD223" s="1"/>
      <c r="BE223" s="1"/>
      <c r="BF223" s="1"/>
      <c r="BG223" s="1"/>
      <c r="BH223" s="1"/>
      <c r="BI223" s="1"/>
      <c r="BJ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P223" s="1"/>
      <c r="EQ223" s="1"/>
      <c r="ER223" s="1"/>
      <c r="ES223" s="1"/>
      <c r="EU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U223" s="1"/>
      <c r="GV223" s="1"/>
      <c r="GW223" s="1"/>
      <c r="GX223" s="1"/>
      <c r="GZ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Z223" s="1"/>
      <c r="JA223" s="1"/>
      <c r="JB223" s="1"/>
      <c r="JC223" s="1"/>
      <c r="JE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LE223" s="1"/>
      <c r="LF223" s="1"/>
      <c r="LG223" s="1"/>
      <c r="LH223" s="1"/>
      <c r="LJ223" s="1"/>
      <c r="LZ223" s="1"/>
      <c r="MA223" s="1"/>
      <c r="MC223" s="1"/>
    </row>
    <row r="224" spans="1:341" x14ac:dyDescent="0.2">
      <c r="A224" s="65" t="s">
        <v>100</v>
      </c>
      <c r="B224" s="48"/>
      <c r="C224" s="24">
        <f>IF(B224="",+(C223+(IF(YEAR(A224)&gt;YEAR($M$98),-$Q$98,$E$98*+((($O$101-((YEAR(A224)-(YEAR($J$98)-$O$101))/$O$98))/100)+$Q$101)))+(C212*$G$98/12)),B224)</f>
        <v>419790.81948143675</v>
      </c>
      <c r="D224" s="22" t="str">
        <f t="shared" si="217"/>
        <v/>
      </c>
      <c r="E224" s="59">
        <f t="shared" si="216"/>
        <v>2719.6934190801112</v>
      </c>
      <c r="F224" s="24"/>
      <c r="K224" s="1"/>
      <c r="M224" s="1"/>
      <c r="R224" s="1"/>
      <c r="S224" s="24" t="str">
        <f>IF(B224="","",(U224-B224))</f>
        <v/>
      </c>
      <c r="U224" s="24"/>
      <c r="BC224" s="1"/>
      <c r="BD224" s="1"/>
      <c r="BE224" s="1"/>
      <c r="BF224" s="1"/>
      <c r="BG224" s="1"/>
      <c r="BH224" s="1"/>
      <c r="BI224" s="1"/>
      <c r="BJ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P224" s="1"/>
      <c r="EQ224" s="1"/>
      <c r="ER224" s="1"/>
      <c r="ES224" s="1"/>
      <c r="EU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U224" s="1"/>
      <c r="GV224" s="1"/>
      <c r="GW224" s="1"/>
      <c r="GX224" s="1"/>
      <c r="GZ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Z224" s="1"/>
      <c r="JA224" s="1"/>
      <c r="JB224" s="1"/>
      <c r="JC224" s="1"/>
      <c r="JE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LE224" s="1"/>
      <c r="LF224" s="1"/>
      <c r="LG224" s="1"/>
      <c r="LH224" s="1"/>
      <c r="LJ224" s="1"/>
      <c r="LZ224" s="1"/>
      <c r="MA224" s="1"/>
      <c r="MC224" s="1"/>
    </row>
    <row r="225" spans="1:341" x14ac:dyDescent="0.2">
      <c r="A225" s="66" t="s">
        <v>101</v>
      </c>
      <c r="B225" s="67"/>
      <c r="C225" s="24">
        <f>IF(B225="",+(C224+(IF(YEAR(A225)&gt;YEAR($M$98),-$Q$98,$E$98*+((($O$101-((YEAR(A225)-(YEAR($J$98)-$O$101))/$O$98))/100)+$Q$101)))+(C213*$G$98/12)),B225)</f>
        <v>422519.64963973907</v>
      </c>
      <c r="D225" s="22" t="str">
        <f t="shared" si="217"/>
        <v/>
      </c>
      <c r="E225" s="59">
        <f t="shared" si="216"/>
        <v>2728.8301583023276</v>
      </c>
      <c r="F225" s="24"/>
      <c r="K225" s="1"/>
      <c r="M225" s="1"/>
      <c r="R225" s="1"/>
      <c r="S225" s="24" t="str">
        <f>IF(B225="","",(U225-B225))</f>
        <v/>
      </c>
      <c r="U225" s="29"/>
      <c r="BC225" s="1"/>
      <c r="BD225" s="1"/>
      <c r="BE225" s="1"/>
      <c r="BF225" s="1"/>
      <c r="BG225" s="1"/>
      <c r="BH225" s="1"/>
      <c r="BI225" s="1"/>
      <c r="BJ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P225" s="1"/>
      <c r="EQ225" s="1"/>
      <c r="ER225" s="1"/>
      <c r="ES225" s="1"/>
      <c r="EU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U225" s="1"/>
      <c r="GV225" s="1"/>
      <c r="GW225" s="1"/>
      <c r="GX225" s="1"/>
      <c r="GZ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Z225" s="1"/>
      <c r="JA225" s="1"/>
      <c r="JB225" s="1"/>
      <c r="JC225" s="1"/>
      <c r="JE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LE225" s="1"/>
      <c r="LF225" s="1"/>
      <c r="LG225" s="1"/>
      <c r="LH225" s="1"/>
      <c r="LJ225" s="1"/>
      <c r="LZ225" s="1"/>
      <c r="MA225" s="1"/>
      <c r="MC225" s="1"/>
    </row>
    <row r="226" spans="1:341" x14ac:dyDescent="0.2">
      <c r="A226" s="65" t="s">
        <v>253</v>
      </c>
      <c r="B226" s="48"/>
      <c r="C226" s="24">
        <f>IF(B226="",+(C225+(IF(YEAR(A226)&gt;YEAR($M$98),-$Q$98,$E$98*+((($O$101-((YEAR(A226)-(YEAR($J$98)-$O$101))/$O$98))/100)+$Q$101)))+(C214*$G$98/12)),B226)</f>
        <v>425176.3633538243</v>
      </c>
      <c r="D226" s="22" t="str">
        <f t="shared" si="217"/>
        <v/>
      </c>
      <c r="E226" s="59">
        <f t="shared" si="216"/>
        <v>2656.7137140852283</v>
      </c>
      <c r="F226" s="24"/>
      <c r="K226" s="1"/>
      <c r="M226" s="1"/>
      <c r="R226" s="1"/>
      <c r="S226" s="24" t="str">
        <f>IF(B226="","",(U226-B226))</f>
        <v/>
      </c>
      <c r="U226" s="24"/>
      <c r="BC226" s="1"/>
      <c r="BD226" s="1"/>
      <c r="BE226" s="1"/>
      <c r="BF226" s="1"/>
      <c r="BG226" s="1"/>
      <c r="BH226" s="1"/>
      <c r="BI226" s="1"/>
      <c r="BJ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P226" s="1"/>
      <c r="EQ226" s="1"/>
      <c r="ER226" s="1"/>
      <c r="ES226" s="1"/>
      <c r="EU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U226" s="1"/>
      <c r="GV226" s="1"/>
      <c r="GW226" s="1"/>
      <c r="GX226" s="1"/>
      <c r="GZ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Z226" s="1"/>
      <c r="JA226" s="1"/>
      <c r="JB226" s="1"/>
      <c r="JC226" s="1"/>
      <c r="JE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LE226" s="1"/>
      <c r="LF226" s="1"/>
      <c r="LG226" s="1"/>
      <c r="LH226" s="1"/>
      <c r="LJ226" s="1"/>
      <c r="LZ226" s="1"/>
      <c r="MA226" s="1"/>
      <c r="MC226" s="1"/>
    </row>
    <row r="227" spans="1:341" x14ac:dyDescent="0.2">
      <c r="A227" s="65" t="s">
        <v>254</v>
      </c>
      <c r="B227" s="48"/>
      <c r="C227" s="24">
        <f>IF(B227="",+(C226+(IF(YEAR(A227)&gt;YEAR($M$98),-$Q$98,$E$98*+((($O$101-((YEAR(A227)-(YEAR($J$98)-$O$101))/$O$98))/100)+$Q$101)))+(C215*$G$98/12)),B227)</f>
        <v>427841.54981405166</v>
      </c>
      <c r="D227" s="22" t="str">
        <f t="shared" si="217"/>
        <v/>
      </c>
      <c r="E227" s="59">
        <f t="shared" si="216"/>
        <v>2665.1864602273563</v>
      </c>
      <c r="F227" s="24"/>
      <c r="K227" s="1"/>
      <c r="M227" s="1"/>
      <c r="R227" s="1"/>
      <c r="S227" s="24" t="str">
        <f>IF(B227="","",(U227-B227))</f>
        <v/>
      </c>
      <c r="U227" s="24"/>
      <c r="BC227" s="1"/>
      <c r="BD227" s="1"/>
      <c r="BE227" s="1"/>
      <c r="BF227" s="1"/>
      <c r="BG227" s="1"/>
      <c r="BH227" s="1"/>
      <c r="BI227" s="1"/>
      <c r="BJ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P227" s="1"/>
      <c r="EQ227" s="1"/>
      <c r="ER227" s="1"/>
      <c r="ES227" s="1"/>
      <c r="EU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U227" s="1"/>
      <c r="GV227" s="1"/>
      <c r="GW227" s="1"/>
      <c r="GX227" s="1"/>
      <c r="GZ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Z227" s="1"/>
      <c r="JA227" s="1"/>
      <c r="JB227" s="1"/>
      <c r="JC227" s="1"/>
      <c r="JE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LE227" s="1"/>
      <c r="LF227" s="1"/>
      <c r="LG227" s="1"/>
      <c r="LH227" s="1"/>
      <c r="LJ227" s="1"/>
      <c r="LZ227" s="1"/>
      <c r="MA227" s="1"/>
      <c r="MC227" s="1"/>
    </row>
    <row r="228" spans="1:341" x14ac:dyDescent="0.2">
      <c r="A228" s="65" t="s">
        <v>255</v>
      </c>
      <c r="B228" s="48"/>
      <c r="C228" s="24">
        <f>IF(B228="",+(C227+(IF(YEAR(A228)&gt;YEAR($M$98),-$Q$98,$E$98*+((($O$101-((YEAR(A228)-(YEAR($J$98)-$O$101))/$O$98))/100)+$Q$101)))+(C216*$G$98/12)),B228)</f>
        <v>430515.1069537545</v>
      </c>
      <c r="D228" s="22" t="str">
        <f t="shared" si="217"/>
        <v/>
      </c>
      <c r="E228" s="59">
        <f t="shared" si="216"/>
        <v>2673.5571397028398</v>
      </c>
      <c r="F228" s="24"/>
      <c r="K228" s="1"/>
      <c r="M228" s="1"/>
      <c r="R228" s="1"/>
      <c r="S228" s="24" t="str">
        <f>IF(B228="","",(U228-B228))</f>
        <v/>
      </c>
      <c r="U228" s="24"/>
      <c r="BC228" s="1"/>
      <c r="BD228" s="1"/>
      <c r="BE228" s="1"/>
      <c r="BF228" s="1"/>
      <c r="BG228" s="1"/>
      <c r="BH228" s="1"/>
      <c r="BI228" s="1"/>
      <c r="BJ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P228" s="1"/>
      <c r="EQ228" s="1"/>
      <c r="ER228" s="1"/>
      <c r="ES228" s="1"/>
      <c r="EU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U228" s="1"/>
      <c r="GV228" s="1"/>
      <c r="GW228" s="1"/>
      <c r="GX228" s="1"/>
      <c r="GZ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Z228" s="1"/>
      <c r="JA228" s="1"/>
      <c r="JB228" s="1"/>
      <c r="JC228" s="1"/>
      <c r="JE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LE228" s="1"/>
      <c r="LF228" s="1"/>
      <c r="LG228" s="1"/>
      <c r="LH228" s="1"/>
      <c r="LJ228" s="1"/>
      <c r="LZ228" s="1"/>
      <c r="MA228" s="1"/>
      <c r="MC228" s="1"/>
    </row>
    <row r="229" spans="1:341" x14ac:dyDescent="0.2">
      <c r="A229" s="65" t="s">
        <v>256</v>
      </c>
      <c r="B229" s="48"/>
      <c r="C229" s="24">
        <f>IF(B229="",+(C228+(IF(YEAR(A229)&gt;YEAR($M$98),-$Q$98,$E$98*+((($O$101-((YEAR(A229)-(YEAR($J$98)-$O$101))/$O$98))/100)+$Q$101)))+(C217*$G$98/12)),B229)</f>
        <v>433197.22577282164</v>
      </c>
      <c r="D229" s="22" t="str">
        <f t="shared" si="217"/>
        <v/>
      </c>
      <c r="E229" s="59">
        <f t="shared" si="216"/>
        <v>2682.1188190671382</v>
      </c>
      <c r="F229" s="24"/>
      <c r="K229" s="1"/>
      <c r="M229" s="1"/>
      <c r="R229" s="1"/>
      <c r="S229" s="24" t="str">
        <f>IF(B229="","",(U229-B229))</f>
        <v/>
      </c>
      <c r="U229" s="24"/>
      <c r="BC229" s="1"/>
      <c r="BD229" s="1"/>
      <c r="BE229" s="1"/>
      <c r="BF229" s="1"/>
      <c r="BG229" s="1"/>
      <c r="BH229" s="1"/>
      <c r="BI229" s="1"/>
      <c r="BJ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P229" s="1"/>
      <c r="EQ229" s="1"/>
      <c r="ER229" s="1"/>
      <c r="ES229" s="1"/>
      <c r="EU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U229" s="1"/>
      <c r="GV229" s="1"/>
      <c r="GW229" s="1"/>
      <c r="GX229" s="1"/>
      <c r="GZ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Z229" s="1"/>
      <c r="JA229" s="1"/>
      <c r="JB229" s="1"/>
      <c r="JC229" s="1"/>
      <c r="JE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LE229" s="1"/>
      <c r="LF229" s="1"/>
      <c r="LG229" s="1"/>
      <c r="LH229" s="1"/>
      <c r="LJ229" s="1"/>
      <c r="LZ229" s="1"/>
      <c r="MA229" s="1"/>
      <c r="MC229" s="1"/>
    </row>
    <row r="230" spans="1:341" x14ac:dyDescent="0.2">
      <c r="A230" s="65" t="s">
        <v>257</v>
      </c>
      <c r="B230" s="48"/>
      <c r="C230" s="24">
        <f>IF(B230="",+(C229+(IF(YEAR(A230)&gt;YEAR($M$98),-$Q$98,$E$98*+((($O$101-((YEAR(A230)-(YEAR($J$98)-$O$101))/$O$98))/100)+$Q$101)))+(C218*$G$98/12)),B230)</f>
        <v>435888.12378247536</v>
      </c>
      <c r="D230" s="22" t="str">
        <f t="shared" si="217"/>
        <v/>
      </c>
      <c r="E230" s="59">
        <f t="shared" si="216"/>
        <v>2690.8980096537271</v>
      </c>
      <c r="F230" s="24"/>
      <c r="K230" s="1"/>
      <c r="M230" s="1"/>
      <c r="R230" s="1"/>
      <c r="S230" s="24" t="str">
        <f>IF(B230="","",(U230-B230))</f>
        <v/>
      </c>
      <c r="U230" s="24"/>
      <c r="BC230" s="1"/>
      <c r="BD230" s="1"/>
      <c r="BE230" s="1"/>
      <c r="BF230" s="1"/>
      <c r="BG230" s="1"/>
      <c r="BH230" s="1"/>
      <c r="BI230" s="1"/>
      <c r="BJ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P230" s="1"/>
      <c r="EQ230" s="1"/>
      <c r="ER230" s="1"/>
      <c r="ES230" s="1"/>
      <c r="EU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U230" s="1"/>
      <c r="GV230" s="1"/>
      <c r="GW230" s="1"/>
      <c r="GX230" s="1"/>
      <c r="GZ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Z230" s="1"/>
      <c r="JA230" s="1"/>
      <c r="JB230" s="1"/>
      <c r="JC230" s="1"/>
      <c r="JE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LE230" s="1"/>
      <c r="LF230" s="1"/>
      <c r="LG230" s="1"/>
      <c r="LH230" s="1"/>
      <c r="LJ230" s="1"/>
      <c r="LZ230" s="1"/>
      <c r="MA230" s="1"/>
      <c r="MC230" s="1"/>
    </row>
    <row r="231" spans="1:341" x14ac:dyDescent="0.2">
      <c r="A231" s="65" t="s">
        <v>258</v>
      </c>
      <c r="B231" s="48"/>
      <c r="C231" s="24">
        <f>IF(B231="",+(C230+(IF(YEAR(A231)&gt;YEAR($M$98),-$Q$98,$E$98*+((($O$101-((YEAR(A231)-(YEAR($J$98)-$O$101))/$O$98))/100)+$Q$101)))+(C219*$G$98/12)),B231)</f>
        <v>438587.80794938235</v>
      </c>
      <c r="D231" s="22" t="str">
        <f t="shared" si="217"/>
        <v/>
      </c>
      <c r="E231" s="59">
        <f t="shared" si="216"/>
        <v>2699.6841669069836</v>
      </c>
      <c r="F231" s="24"/>
      <c r="K231" s="1"/>
      <c r="M231" s="1"/>
      <c r="R231" s="1"/>
      <c r="S231" s="24" t="str">
        <f>IF(B231="","",(U231-B231))</f>
        <v/>
      </c>
      <c r="U231" s="24"/>
      <c r="BC231" s="1"/>
      <c r="BD231" s="1"/>
      <c r="BE231" s="1"/>
      <c r="BF231" s="1"/>
      <c r="BG231" s="1"/>
      <c r="BH231" s="1"/>
      <c r="BI231" s="1"/>
      <c r="BJ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P231" s="1"/>
      <c r="EQ231" s="1"/>
      <c r="ER231" s="1"/>
      <c r="ES231" s="1"/>
      <c r="EU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U231" s="1"/>
      <c r="GV231" s="1"/>
      <c r="GW231" s="1"/>
      <c r="GX231" s="1"/>
      <c r="GZ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Z231" s="1"/>
      <c r="JA231" s="1"/>
      <c r="JB231" s="1"/>
      <c r="JC231" s="1"/>
      <c r="JE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LE231" s="1"/>
      <c r="LF231" s="1"/>
      <c r="LG231" s="1"/>
      <c r="LH231" s="1"/>
      <c r="LJ231" s="1"/>
      <c r="LZ231" s="1"/>
      <c r="MA231" s="1"/>
      <c r="MC231" s="1"/>
    </row>
    <row r="232" spans="1:341" x14ac:dyDescent="0.2">
      <c r="A232" s="65" t="s">
        <v>259</v>
      </c>
      <c r="B232" s="48"/>
      <c r="C232" s="24">
        <f>IF(B232="",+(C231+(IF(YEAR(A232)&gt;YEAR($M$98),-$Q$98,$E$98*+((($O$101-((YEAR(A232)-(YEAR($J$98)-$O$101))/$O$98))/100)+$Q$101)))+(C220*$G$98/12)),B232)</f>
        <v>441296.34056243143</v>
      </c>
      <c r="D232" s="22" t="str">
        <f t="shared" si="217"/>
        <v/>
      </c>
      <c r="E232" s="59">
        <f t="shared" si="216"/>
        <v>2708.5326130490866</v>
      </c>
      <c r="F232" s="24"/>
      <c r="K232" s="1"/>
      <c r="M232" s="1"/>
      <c r="R232" s="1"/>
      <c r="S232" s="24" t="str">
        <f>IF(B232="","",(U232-B232))</f>
        <v/>
      </c>
      <c r="U232" s="24"/>
      <c r="BC232" s="1"/>
      <c r="BD232" s="1"/>
      <c r="BE232" s="1"/>
      <c r="BF232" s="1"/>
      <c r="BG232" s="1"/>
      <c r="BH232" s="1"/>
      <c r="BI232" s="1"/>
      <c r="BJ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P232" s="1"/>
      <c r="EQ232" s="1"/>
      <c r="ER232" s="1"/>
      <c r="ES232" s="1"/>
      <c r="EU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U232" s="1"/>
      <c r="GV232" s="1"/>
      <c r="GW232" s="1"/>
      <c r="GX232" s="1"/>
      <c r="GZ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Z232" s="1"/>
      <c r="JA232" s="1"/>
      <c r="JB232" s="1"/>
      <c r="JC232" s="1"/>
      <c r="JE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LE232" s="1"/>
      <c r="LF232" s="1"/>
      <c r="LG232" s="1"/>
      <c r="LH232" s="1"/>
      <c r="LJ232" s="1"/>
      <c r="LZ232" s="1"/>
      <c r="MA232" s="1"/>
      <c r="MC232" s="1"/>
    </row>
    <row r="233" spans="1:341" x14ac:dyDescent="0.2">
      <c r="A233" s="65" t="s">
        <v>260</v>
      </c>
      <c r="B233" s="48"/>
      <c r="C233" s="24">
        <f>IF(B233="",+(C232+(IF(YEAR(A233)&gt;YEAR($M$98),-$Q$98,$E$98*+((($O$101-((YEAR(A233)-(YEAR($J$98)-$O$101))/$O$98))/100)+$Q$101)))+(C221*$G$98/12)),B233)</f>
        <v>444013.88140717818</v>
      </c>
      <c r="D233" s="22" t="str">
        <f t="shared" si="217"/>
        <v/>
      </c>
      <c r="E233" s="59">
        <f t="shared" si="216"/>
        <v>2717.5408447467489</v>
      </c>
      <c r="F233" s="24"/>
      <c r="K233" s="1"/>
      <c r="M233" s="1"/>
      <c r="R233" s="1"/>
      <c r="S233" s="24" t="str">
        <f>IF(B233="","",(U233-B233))</f>
        <v/>
      </c>
      <c r="U233" s="24"/>
      <c r="BC233" s="1"/>
      <c r="BD233" s="1"/>
      <c r="BE233" s="1"/>
      <c r="BF233" s="1"/>
      <c r="BG233" s="1"/>
      <c r="BH233" s="1"/>
      <c r="BI233" s="1"/>
      <c r="BJ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P233" s="1"/>
      <c r="EQ233" s="1"/>
      <c r="ER233" s="1"/>
      <c r="ES233" s="1"/>
      <c r="EU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U233" s="1"/>
      <c r="GV233" s="1"/>
      <c r="GW233" s="1"/>
      <c r="GX233" s="1"/>
      <c r="GZ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Z233" s="1"/>
      <c r="JA233" s="1"/>
      <c r="JB233" s="1"/>
      <c r="JC233" s="1"/>
      <c r="JE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LE233" s="1"/>
      <c r="LF233" s="1"/>
      <c r="LG233" s="1"/>
      <c r="LH233" s="1"/>
      <c r="LJ233" s="1"/>
      <c r="LZ233" s="1"/>
      <c r="MA233" s="1"/>
      <c r="MC233" s="1"/>
    </row>
    <row r="234" spans="1:341" x14ac:dyDescent="0.2">
      <c r="A234" s="65" t="s">
        <v>261</v>
      </c>
      <c r="B234" s="48"/>
      <c r="C234" s="24">
        <f>IF(B234="",+(C233+(IF(YEAR(A234)&gt;YEAR($M$98),-$Q$98,$E$98*+((($O$101-((YEAR(A234)-(YEAR($J$98)-$O$101))/$O$98))/100)+$Q$101)))+(C222*$G$98/12)),B234)</f>
        <v>446740.42721584486</v>
      </c>
      <c r="D234" s="22" t="str">
        <f t="shared" si="217"/>
        <v/>
      </c>
      <c r="E234" s="59">
        <f t="shared" si="216"/>
        <v>2726.5458086666767</v>
      </c>
      <c r="F234" s="24"/>
      <c r="K234" s="1"/>
      <c r="M234" s="1"/>
      <c r="R234" s="1"/>
      <c r="S234" s="24" t="str">
        <f>IF(B234="","",(U234-B234))</f>
        <v/>
      </c>
      <c r="U234" s="24"/>
      <c r="BC234" s="1"/>
      <c r="BD234" s="1"/>
      <c r="BE234" s="1"/>
      <c r="BF234" s="1"/>
      <c r="BG234" s="1"/>
      <c r="BH234" s="1"/>
      <c r="BI234" s="1"/>
      <c r="BJ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P234" s="1"/>
      <c r="EQ234" s="1"/>
      <c r="ER234" s="1"/>
      <c r="ES234" s="1"/>
      <c r="EU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U234" s="1"/>
      <c r="GV234" s="1"/>
      <c r="GW234" s="1"/>
      <c r="GX234" s="1"/>
      <c r="GZ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Z234" s="1"/>
      <c r="JA234" s="1"/>
      <c r="JB234" s="1"/>
      <c r="JC234" s="1"/>
      <c r="JE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LE234" s="1"/>
      <c r="LF234" s="1"/>
      <c r="LG234" s="1"/>
      <c r="LH234" s="1"/>
      <c r="LJ234" s="1"/>
      <c r="LZ234" s="1"/>
      <c r="MA234" s="1"/>
      <c r="MC234" s="1"/>
    </row>
    <row r="235" spans="1:341" x14ac:dyDescent="0.2">
      <c r="A235" s="65" t="s">
        <v>262</v>
      </c>
      <c r="B235" s="48"/>
      <c r="C235" s="24">
        <f>IF(B235="",+(C234+(IF(YEAR(A235)&gt;YEAR($M$98),-$Q$98,$E$98*+((($O$101-((YEAR(A235)-(YEAR($J$98)-$O$101))/$O$98))/100)+$Q$101)))+(C223*$G$98/12)),B235)</f>
        <v>449476.00831977365</v>
      </c>
      <c r="D235" s="22" t="str">
        <f t="shared" si="217"/>
        <v/>
      </c>
      <c r="E235" s="59">
        <f t="shared" ref="E235:E298" si="219">+C235-C234</f>
        <v>2735.5811039287946</v>
      </c>
      <c r="F235" s="24"/>
      <c r="K235" s="1"/>
      <c r="M235" s="1"/>
      <c r="R235" s="1"/>
      <c r="S235" s="24" t="str">
        <f>IF(B235="","",(U235-B235))</f>
        <v/>
      </c>
      <c r="U235" s="24"/>
      <c r="BC235" s="1"/>
      <c r="BD235" s="1"/>
      <c r="BE235" s="1"/>
      <c r="BF235" s="1"/>
      <c r="BG235" s="1"/>
      <c r="BH235" s="1"/>
      <c r="BI235" s="1"/>
      <c r="BJ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P235" s="1"/>
      <c r="EQ235" s="1"/>
      <c r="ER235" s="1"/>
      <c r="ES235" s="1"/>
      <c r="EU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U235" s="1"/>
      <c r="GV235" s="1"/>
      <c r="GW235" s="1"/>
      <c r="GX235" s="1"/>
      <c r="GZ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Z235" s="1"/>
      <c r="JA235" s="1"/>
      <c r="JB235" s="1"/>
      <c r="JC235" s="1"/>
      <c r="JE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LE235" s="1"/>
      <c r="LF235" s="1"/>
      <c r="LG235" s="1"/>
      <c r="LH235" s="1"/>
      <c r="LJ235" s="1"/>
      <c r="LZ235" s="1"/>
      <c r="MA235" s="1"/>
      <c r="MC235" s="1"/>
    </row>
    <row r="236" spans="1:341" x14ac:dyDescent="0.2">
      <c r="A236" s="65" t="s">
        <v>263</v>
      </c>
      <c r="B236" s="48"/>
      <c r="C236" s="24">
        <f>IF(B236="",+(C235+(IF(YEAR(A236)&gt;YEAR($M$98),-$Q$98,$E$98*+((($O$101-((YEAR(A236)-(YEAR($J$98)-$O$101))/$O$98))/100)+$Q$101)))+(C224*$G$98/12)),B236)</f>
        <v>452220.65506843268</v>
      </c>
      <c r="D236" s="22" t="str">
        <f t="shared" si="217"/>
        <v/>
      </c>
      <c r="E236" s="59">
        <f t="shared" si="219"/>
        <v>2744.6467486590263</v>
      </c>
      <c r="F236" s="24"/>
      <c r="K236" s="1"/>
      <c r="M236" s="1"/>
      <c r="R236" s="1"/>
      <c r="S236" s="24" t="str">
        <f>IF(B236="","",(U236-B236))</f>
        <v/>
      </c>
      <c r="U236" s="24"/>
      <c r="BC236" s="1"/>
      <c r="BD236" s="1"/>
      <c r="BE236" s="1"/>
      <c r="BF236" s="1"/>
      <c r="BG236" s="1"/>
      <c r="BH236" s="1"/>
      <c r="BI236" s="1"/>
      <c r="BJ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P236" s="1"/>
      <c r="EQ236" s="1"/>
      <c r="ER236" s="1"/>
      <c r="ES236" s="1"/>
      <c r="EU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U236" s="1"/>
      <c r="GV236" s="1"/>
      <c r="GW236" s="1"/>
      <c r="GX236" s="1"/>
      <c r="GZ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Z236" s="1"/>
      <c r="JA236" s="1"/>
      <c r="JB236" s="1"/>
      <c r="JC236" s="1"/>
      <c r="JE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LE236" s="1"/>
      <c r="LF236" s="1"/>
      <c r="LG236" s="1"/>
      <c r="LH236" s="1"/>
      <c r="LJ236" s="1"/>
      <c r="LZ236" s="1"/>
      <c r="MA236" s="1"/>
      <c r="MC236" s="1"/>
    </row>
    <row r="237" spans="1:341" x14ac:dyDescent="0.2">
      <c r="A237" s="66" t="s">
        <v>147</v>
      </c>
      <c r="B237" s="67"/>
      <c r="C237" s="24">
        <f>IF(B237="",+(C236+(IF(YEAR(A237)&gt;YEAR($M$98),-$Q$98,$E$98*+((($O$101-((YEAR(A237)-(YEAR($J$98)-$O$101))/$O$98))/100)+$Q$101)))+(C225*$G$98/12)),B237)</f>
        <v>454974.39791761938</v>
      </c>
      <c r="D237" s="22" t="str">
        <f t="shared" ref="D237:D300" si="220">IF(YEAR(A237)=YEAR($M$98),$M$97,IF(YEAR(A237)=YEAR($J$98),"RIP",""))</f>
        <v/>
      </c>
      <c r="E237" s="59">
        <f t="shared" si="219"/>
        <v>2753.7428491867031</v>
      </c>
      <c r="F237" s="24"/>
      <c r="K237" s="1"/>
      <c r="M237" s="1"/>
      <c r="R237" s="1"/>
      <c r="S237" s="24" t="str">
        <f>IF(B237="","",(U237-B237))</f>
        <v/>
      </c>
      <c r="U237" s="29"/>
      <c r="BC237" s="1"/>
      <c r="BD237" s="1"/>
      <c r="BE237" s="1"/>
      <c r="BF237" s="1"/>
      <c r="BG237" s="1"/>
      <c r="BH237" s="1"/>
      <c r="BI237" s="1"/>
      <c r="BJ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P237" s="1"/>
      <c r="EQ237" s="1"/>
      <c r="ER237" s="1"/>
      <c r="ES237" s="1"/>
      <c r="EU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U237" s="1"/>
      <c r="GV237" s="1"/>
      <c r="GW237" s="1"/>
      <c r="GX237" s="1"/>
      <c r="GZ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Z237" s="1"/>
      <c r="JA237" s="1"/>
      <c r="JB237" s="1"/>
      <c r="JC237" s="1"/>
      <c r="JE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LE237" s="1"/>
      <c r="LF237" s="1"/>
      <c r="LG237" s="1"/>
      <c r="LH237" s="1"/>
      <c r="LJ237" s="1"/>
      <c r="LZ237" s="1"/>
      <c r="MA237" s="1"/>
      <c r="MC237" s="1"/>
    </row>
    <row r="238" spans="1:341" x14ac:dyDescent="0.2">
      <c r="A238" s="65" t="s">
        <v>264</v>
      </c>
      <c r="B238" s="48"/>
      <c r="C238" s="24">
        <f>IF(B238="",+(C237+(IF(YEAR(A238)&gt;YEAR($M$98),-$Q$98,$E$98*+((($O$101-((YEAR(A238)-(YEAR($J$98)-$O$101))/$O$98))/100)+$Q$101)))+(C226*$G$98/12)),B238)</f>
        <v>457656.5333202717</v>
      </c>
      <c r="D238" s="22" t="str">
        <f t="shared" si="220"/>
        <v/>
      </c>
      <c r="E238" s="59">
        <f t="shared" si="219"/>
        <v>2682.1354026523186</v>
      </c>
      <c r="F238" s="24"/>
      <c r="K238" s="1"/>
      <c r="M238" s="1"/>
      <c r="R238" s="1"/>
      <c r="S238" s="24" t="str">
        <f>IF(B238="","",(U238-B238))</f>
        <v/>
      </c>
      <c r="U238" s="24"/>
      <c r="BC238" s="1"/>
      <c r="BD238" s="1"/>
      <c r="BE238" s="1"/>
      <c r="BF238" s="1"/>
      <c r="BG238" s="1"/>
      <c r="BH238" s="1"/>
      <c r="BI238" s="1"/>
      <c r="BJ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P238" s="1"/>
      <c r="EQ238" s="1"/>
      <c r="ER238" s="1"/>
      <c r="ES238" s="1"/>
      <c r="EU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U238" s="1"/>
      <c r="GV238" s="1"/>
      <c r="GW238" s="1"/>
      <c r="GX238" s="1"/>
      <c r="GZ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Z238" s="1"/>
      <c r="JA238" s="1"/>
      <c r="JB238" s="1"/>
      <c r="JC238" s="1"/>
      <c r="JE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LE238" s="1"/>
      <c r="LF238" s="1"/>
      <c r="LG238" s="1"/>
      <c r="LH238" s="1"/>
      <c r="LJ238" s="1"/>
      <c r="LZ238" s="1"/>
      <c r="MA238" s="1"/>
      <c r="MC238" s="1"/>
    </row>
    <row r="239" spans="1:341" x14ac:dyDescent="0.2">
      <c r="A239" s="65" t="s">
        <v>265</v>
      </c>
      <c r="B239" s="48"/>
      <c r="C239" s="24">
        <f>IF(B239="",+(C238+(IF(YEAR(A239)&gt;YEAR($M$98),-$Q$98,$E$98*+((($O$101-((YEAR(A239)-(YEAR($J$98)-$O$101))/$O$98))/100)+$Q$101)))+(C227*$G$98/12)),B239)</f>
        <v>460347.55267779139</v>
      </c>
      <c r="D239" s="22" t="str">
        <f t="shared" si="220"/>
        <v/>
      </c>
      <c r="E239" s="59">
        <f t="shared" si="219"/>
        <v>2691.0193575196899</v>
      </c>
      <c r="F239" s="24"/>
      <c r="K239" s="1"/>
      <c r="M239" s="1"/>
      <c r="R239" s="1"/>
      <c r="S239" s="24" t="str">
        <f>IF(B239="","",(U239-B239))</f>
        <v/>
      </c>
      <c r="U239" s="24"/>
      <c r="BC239" s="1"/>
      <c r="BD239" s="1"/>
      <c r="BE239" s="1"/>
      <c r="BF239" s="1"/>
      <c r="BG239" s="1"/>
      <c r="BH239" s="1"/>
      <c r="BI239" s="1"/>
      <c r="BJ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P239" s="1"/>
      <c r="EQ239" s="1"/>
      <c r="ER239" s="1"/>
      <c r="ES239" s="1"/>
      <c r="EU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U239" s="1"/>
      <c r="GV239" s="1"/>
      <c r="GW239" s="1"/>
      <c r="GX239" s="1"/>
      <c r="GZ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Z239" s="1"/>
      <c r="JA239" s="1"/>
      <c r="JB239" s="1"/>
      <c r="JC239" s="1"/>
      <c r="JE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LE239" s="1"/>
      <c r="LF239" s="1"/>
      <c r="LG239" s="1"/>
      <c r="LH239" s="1"/>
      <c r="LJ239" s="1"/>
      <c r="LZ239" s="1"/>
      <c r="MA239" s="1"/>
      <c r="MC239" s="1"/>
    </row>
    <row r="240" spans="1:341" x14ac:dyDescent="0.2">
      <c r="A240" s="65" t="s">
        <v>266</v>
      </c>
      <c r="B240" s="48"/>
      <c r="C240" s="24">
        <f>IF(B240="",+(C239+(IF(YEAR(A240)&gt;YEAR($M$98),-$Q$98,$E$98*+((($O$101-((YEAR(A240)-(YEAR($J$98)-$O$101))/$O$98))/100)+$Q$101)))+(C228*$G$98/12)),B240)</f>
        <v>463047.48389244347</v>
      </c>
      <c r="D240" s="22" t="str">
        <f t="shared" si="220"/>
        <v/>
      </c>
      <c r="E240" s="59">
        <f t="shared" si="219"/>
        <v>2699.9312146520824</v>
      </c>
      <c r="F240" s="24"/>
      <c r="K240" s="1"/>
      <c r="M240" s="1"/>
      <c r="R240" s="1"/>
      <c r="S240" s="24" t="str">
        <f>IF(B240="","",(U240-B240))</f>
        <v/>
      </c>
      <c r="U240" s="24"/>
      <c r="BC240" s="1"/>
      <c r="BD240" s="1"/>
      <c r="BE240" s="1"/>
      <c r="BF240" s="1"/>
      <c r="BG240" s="1"/>
      <c r="BH240" s="1"/>
      <c r="BI240" s="1"/>
      <c r="BJ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P240" s="1"/>
      <c r="EQ240" s="1"/>
      <c r="ER240" s="1"/>
      <c r="ES240" s="1"/>
      <c r="EU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U240" s="1"/>
      <c r="GV240" s="1"/>
      <c r="GW240" s="1"/>
      <c r="GX240" s="1"/>
      <c r="GZ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Z240" s="1"/>
      <c r="JA240" s="1"/>
      <c r="JB240" s="1"/>
      <c r="JC240" s="1"/>
      <c r="JE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LE240" s="1"/>
      <c r="LF240" s="1"/>
      <c r="LG240" s="1"/>
      <c r="LH240" s="1"/>
      <c r="LJ240" s="1"/>
      <c r="LZ240" s="1"/>
      <c r="MA240" s="1"/>
      <c r="MC240" s="1"/>
    </row>
    <row r="241" spans="1:341" x14ac:dyDescent="0.2">
      <c r="A241" s="65" t="s">
        <v>267</v>
      </c>
      <c r="B241" s="48"/>
      <c r="C241" s="24">
        <f>IF(B241="",+(C240+(IF(YEAR(A241)&gt;YEAR($M$98),-$Q$98,$E$98*+((($O$101-((YEAR(A241)-(YEAR($J$98)-$O$101))/$O$98))/100)+$Q$101)))+(C229*$G$98/12)),B241)</f>
        <v>465756.35550315911</v>
      </c>
      <c r="D241" s="22" t="str">
        <f t="shared" si="220"/>
        <v/>
      </c>
      <c r="E241" s="59">
        <f t="shared" si="219"/>
        <v>2708.8716107156361</v>
      </c>
      <c r="F241" s="24"/>
      <c r="K241" s="1"/>
      <c r="M241" s="1"/>
      <c r="R241" s="1"/>
      <c r="S241" s="24" t="str">
        <f>IF(B241="","",(U241-B241))</f>
        <v/>
      </c>
      <c r="U241" s="24"/>
      <c r="BC241" s="1"/>
      <c r="BD241" s="1"/>
      <c r="BE241" s="1"/>
      <c r="BF241" s="1"/>
      <c r="BG241" s="1"/>
      <c r="BH241" s="1"/>
      <c r="BI241" s="1"/>
      <c r="BJ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P241" s="1"/>
      <c r="EQ241" s="1"/>
      <c r="ER241" s="1"/>
      <c r="ES241" s="1"/>
      <c r="EU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U241" s="1"/>
      <c r="GV241" s="1"/>
      <c r="GW241" s="1"/>
      <c r="GX241" s="1"/>
      <c r="GZ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Z241" s="1"/>
      <c r="JA241" s="1"/>
      <c r="JB241" s="1"/>
      <c r="JC241" s="1"/>
      <c r="JE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LE241" s="1"/>
      <c r="LF241" s="1"/>
      <c r="LG241" s="1"/>
      <c r="LH241" s="1"/>
      <c r="LJ241" s="1"/>
      <c r="LZ241" s="1"/>
      <c r="MA241" s="1"/>
      <c r="MC241" s="1"/>
    </row>
    <row r="242" spans="1:341" x14ac:dyDescent="0.2">
      <c r="A242" s="65" t="s">
        <v>268</v>
      </c>
      <c r="B242" s="48"/>
      <c r="C242" s="24">
        <f>IF(B242="",+(C241+(IF(YEAR(A242)&gt;YEAR($M$98),-$Q$98,$E$98*+((($O$101-((YEAR(A242)-(YEAR($J$98)-$O$101))/$O$98))/100)+$Q$101)))+(C230*$G$98/12)),B242)</f>
        <v>468474.19677390688</v>
      </c>
      <c r="D242" s="22" t="str">
        <f t="shared" si="220"/>
        <v/>
      </c>
      <c r="E242" s="59">
        <f t="shared" si="219"/>
        <v>2717.8412707477692</v>
      </c>
      <c r="F242" s="24"/>
      <c r="K242" s="1"/>
      <c r="M242" s="1"/>
      <c r="R242" s="1"/>
      <c r="S242" s="24" t="str">
        <f>IF(B242="","",(U242-B242))</f>
        <v/>
      </c>
      <c r="U242" s="24"/>
      <c r="BC242" s="1"/>
      <c r="BD242" s="1"/>
      <c r="BE242" s="1"/>
      <c r="BF242" s="1"/>
      <c r="BG242" s="1"/>
      <c r="BH242" s="1"/>
      <c r="BI242" s="1"/>
      <c r="BJ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P242" s="1"/>
      <c r="EQ242" s="1"/>
      <c r="ER242" s="1"/>
      <c r="ES242" s="1"/>
      <c r="EU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U242" s="1"/>
      <c r="GV242" s="1"/>
      <c r="GW242" s="1"/>
      <c r="GX242" s="1"/>
      <c r="GZ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Z242" s="1"/>
      <c r="JA242" s="1"/>
      <c r="JB242" s="1"/>
      <c r="JC242" s="1"/>
      <c r="JE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LE242" s="1"/>
      <c r="LF242" s="1"/>
      <c r="LG242" s="1"/>
      <c r="LH242" s="1"/>
      <c r="LJ242" s="1"/>
      <c r="LZ242" s="1"/>
      <c r="MA242" s="1"/>
      <c r="MC242" s="1"/>
    </row>
    <row r="243" spans="1:341" x14ac:dyDescent="0.2">
      <c r="A243" s="65" t="s">
        <v>269</v>
      </c>
      <c r="B243" s="48"/>
      <c r="C243" s="24">
        <f>IF(B243="",+(C242+(IF(YEAR(A243)&gt;YEAR($M$98),-$Q$98,$E$98*+((($O$101-((YEAR(A243)-(YEAR($J$98)-$O$101))/$O$98))/100)+$Q$101)))+(C231*$G$98/12)),B243)</f>
        <v>471201.03699187771</v>
      </c>
      <c r="D243" s="22" t="str">
        <f t="shared" si="220"/>
        <v/>
      </c>
      <c r="E243" s="59">
        <f t="shared" si="219"/>
        <v>2726.8402179708355</v>
      </c>
      <c r="F243" s="24"/>
      <c r="K243" s="1"/>
      <c r="M243" s="1"/>
      <c r="R243" s="1"/>
      <c r="S243" s="24" t="str">
        <f>IF(B243="","",(U243-B243))</f>
        <v/>
      </c>
      <c r="U243" s="24"/>
      <c r="BC243" s="1"/>
      <c r="BD243" s="1"/>
      <c r="BE243" s="1"/>
      <c r="BF243" s="1"/>
      <c r="BG243" s="1"/>
      <c r="BH243" s="1"/>
      <c r="BI243" s="1"/>
      <c r="BJ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P243" s="1"/>
      <c r="EQ243" s="1"/>
      <c r="ER243" s="1"/>
      <c r="ES243" s="1"/>
      <c r="EU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U243" s="1"/>
      <c r="GV243" s="1"/>
      <c r="GW243" s="1"/>
      <c r="GX243" s="1"/>
      <c r="GZ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Z243" s="1"/>
      <c r="JA243" s="1"/>
      <c r="JB243" s="1"/>
      <c r="JC243" s="1"/>
      <c r="JE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LE243" s="1"/>
      <c r="LF243" s="1"/>
      <c r="LG243" s="1"/>
      <c r="LH243" s="1"/>
      <c r="LJ243" s="1"/>
      <c r="LZ243" s="1"/>
      <c r="MA243" s="1"/>
      <c r="MC243" s="1"/>
    </row>
    <row r="244" spans="1:341" x14ac:dyDescent="0.2">
      <c r="A244" s="65" t="s">
        <v>270</v>
      </c>
      <c r="B244" s="48"/>
      <c r="C244" s="24">
        <f>IF(B244="",+(C243+(IF(YEAR(A244)&gt;YEAR($M$98),-$Q$98,$E$98*+((($O$101-((YEAR(A244)-(YEAR($J$98)-$O$101))/$O$98))/100)+$Q$101)))+(C232*$G$98/12)),B244)</f>
        <v>473936.90565189201</v>
      </c>
      <c r="D244" s="22" t="str">
        <f t="shared" si="220"/>
        <v/>
      </c>
      <c r="E244" s="59">
        <f t="shared" si="219"/>
        <v>2735.8686600142973</v>
      </c>
      <c r="F244" s="24"/>
      <c r="K244" s="1"/>
      <c r="M244" s="1"/>
      <c r="R244" s="1"/>
      <c r="S244" s="24" t="str">
        <f>IF(B244="","",(U244-B244))</f>
        <v/>
      </c>
      <c r="U244" s="24"/>
      <c r="BC244" s="1"/>
      <c r="BD244" s="1"/>
      <c r="BE244" s="1"/>
      <c r="BF244" s="1"/>
      <c r="BG244" s="1"/>
      <c r="BH244" s="1"/>
      <c r="BI244" s="1"/>
      <c r="BJ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P244" s="1"/>
      <c r="EQ244" s="1"/>
      <c r="ER244" s="1"/>
      <c r="ES244" s="1"/>
      <c r="EU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U244" s="1"/>
      <c r="GV244" s="1"/>
      <c r="GW244" s="1"/>
      <c r="GX244" s="1"/>
      <c r="GZ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Z244" s="1"/>
      <c r="JA244" s="1"/>
      <c r="JB244" s="1"/>
      <c r="JC244" s="1"/>
      <c r="JE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LE244" s="1"/>
      <c r="LF244" s="1"/>
      <c r="LG244" s="1"/>
      <c r="LH244" s="1"/>
      <c r="LJ244" s="1"/>
      <c r="LZ244" s="1"/>
      <c r="MA244" s="1"/>
      <c r="MC244" s="1"/>
    </row>
    <row r="245" spans="1:341" x14ac:dyDescent="0.2">
      <c r="A245" s="65" t="s">
        <v>271</v>
      </c>
      <c r="B245" s="48"/>
      <c r="C245" s="24">
        <f>IF(B245="",+(C244+(IF(YEAR(A245)&gt;YEAR($M$98),-$Q$98,$E$98*+((($O$101-((YEAR(A245)-(YEAR($J$98)-$O$101))/$O$98))/100)+$Q$101)))+(C233*$G$98/12)),B245)</f>
        <v>476681.83278138883</v>
      </c>
      <c r="D245" s="22" t="str">
        <f t="shared" si="220"/>
        <v/>
      </c>
      <c r="E245" s="59">
        <f t="shared" si="219"/>
        <v>2744.9271294968203</v>
      </c>
      <c r="F245" s="24"/>
      <c r="K245" s="1"/>
      <c r="M245" s="1"/>
      <c r="R245" s="1"/>
      <c r="S245" s="24" t="str">
        <f>IF(B245="","",(U245-B245))</f>
        <v/>
      </c>
      <c r="U245" s="24"/>
      <c r="BC245" s="1"/>
      <c r="BD245" s="1"/>
      <c r="BE245" s="1"/>
      <c r="BF245" s="1"/>
      <c r="BG245" s="1"/>
      <c r="BH245" s="1"/>
      <c r="BI245" s="1"/>
      <c r="BJ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P245" s="1"/>
      <c r="EQ245" s="1"/>
      <c r="ER245" s="1"/>
      <c r="ES245" s="1"/>
      <c r="EU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U245" s="1"/>
      <c r="GV245" s="1"/>
      <c r="GW245" s="1"/>
      <c r="GX245" s="1"/>
      <c r="GZ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Z245" s="1"/>
      <c r="JA245" s="1"/>
      <c r="JB245" s="1"/>
      <c r="JC245" s="1"/>
      <c r="JE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LE245" s="1"/>
      <c r="LF245" s="1"/>
      <c r="LG245" s="1"/>
      <c r="LH245" s="1"/>
      <c r="LJ245" s="1"/>
      <c r="LZ245" s="1"/>
      <c r="MA245" s="1"/>
      <c r="MC245" s="1"/>
    </row>
    <row r="246" spans="1:341" x14ac:dyDescent="0.2">
      <c r="A246" s="65" t="s">
        <v>272</v>
      </c>
      <c r="B246" s="48"/>
      <c r="C246" s="24">
        <f>IF(B246="",+(C245+(IF(YEAR(A246)&gt;YEAR($M$98),-$Q$98,$E$98*+((($O$101-((YEAR(A246)-(YEAR($J$98)-$O$101))/$O$98))/100)+$Q$101)))+(C234*$G$98/12)),B246)</f>
        <v>479435.84839691455</v>
      </c>
      <c r="D246" s="22" t="str">
        <f t="shared" si="220"/>
        <v/>
      </c>
      <c r="E246" s="59">
        <f t="shared" si="219"/>
        <v>2754.0156155257137</v>
      </c>
      <c r="F246" s="24"/>
      <c r="K246" s="1"/>
      <c r="M246" s="1"/>
      <c r="R246" s="1"/>
      <c r="S246" s="24" t="str">
        <f>IF(B246="","",(U246-B246))</f>
        <v/>
      </c>
      <c r="U246" s="24"/>
      <c r="BC246" s="1"/>
      <c r="BD246" s="1"/>
      <c r="BE246" s="1"/>
      <c r="BF246" s="1"/>
      <c r="BG246" s="1"/>
      <c r="BH246" s="1"/>
      <c r="BI246" s="1"/>
      <c r="BJ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P246" s="1"/>
      <c r="EQ246" s="1"/>
      <c r="ER246" s="1"/>
      <c r="ES246" s="1"/>
      <c r="EU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U246" s="1"/>
      <c r="GV246" s="1"/>
      <c r="GW246" s="1"/>
      <c r="GX246" s="1"/>
      <c r="GZ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Z246" s="1"/>
      <c r="JA246" s="1"/>
      <c r="JB246" s="1"/>
      <c r="JC246" s="1"/>
      <c r="JE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LE246" s="1"/>
      <c r="LF246" s="1"/>
      <c r="LG246" s="1"/>
      <c r="LH246" s="1"/>
      <c r="LJ246" s="1"/>
      <c r="LZ246" s="1"/>
      <c r="MA246" s="1"/>
      <c r="MC246" s="1"/>
    </row>
    <row r="247" spans="1:341" x14ac:dyDescent="0.2">
      <c r="A247" s="65" t="s">
        <v>273</v>
      </c>
      <c r="B247" s="48"/>
      <c r="C247" s="24">
        <f>IF(B247="",+(C246+(IF(YEAR(A247)&gt;YEAR($M$98),-$Q$98,$E$98*+((($O$101-((YEAR(A247)-(YEAR($J$98)-$O$101))/$O$98))/100)+$Q$101)))+(C235*$G$98/12)),B247)</f>
        <v>482198.98261612002</v>
      </c>
      <c r="D247" s="22" t="str">
        <f t="shared" si="220"/>
        <v/>
      </c>
      <c r="E247" s="59">
        <f t="shared" si="219"/>
        <v>2763.1342192054726</v>
      </c>
      <c r="F247" s="24"/>
      <c r="K247" s="1"/>
      <c r="M247" s="1"/>
      <c r="R247" s="1"/>
      <c r="S247" s="24" t="str">
        <f>IF(B247="","",(U247-B247))</f>
        <v/>
      </c>
      <c r="U247" s="24"/>
      <c r="BC247" s="1"/>
      <c r="BD247" s="1"/>
      <c r="BE247" s="1"/>
      <c r="BF247" s="1"/>
      <c r="BG247" s="1"/>
      <c r="BH247" s="1"/>
      <c r="BI247" s="1"/>
      <c r="BJ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P247" s="1"/>
      <c r="EQ247" s="1"/>
      <c r="ER247" s="1"/>
      <c r="ES247" s="1"/>
      <c r="EU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U247" s="1"/>
      <c r="GV247" s="1"/>
      <c r="GW247" s="1"/>
      <c r="GX247" s="1"/>
      <c r="GZ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Z247" s="1"/>
      <c r="JA247" s="1"/>
      <c r="JB247" s="1"/>
      <c r="JC247" s="1"/>
      <c r="JE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LE247" s="1"/>
      <c r="LF247" s="1"/>
      <c r="LG247" s="1"/>
      <c r="LH247" s="1"/>
      <c r="LJ247" s="1"/>
      <c r="LZ247" s="1"/>
      <c r="MA247" s="1"/>
      <c r="MC247" s="1"/>
    </row>
    <row r="248" spans="1:341" x14ac:dyDescent="0.2">
      <c r="A248" s="65" t="s">
        <v>274</v>
      </c>
      <c r="B248" s="48"/>
      <c r="C248" s="24">
        <f>IF(B248="",+(C247+(IF(YEAR(A248)&gt;YEAR($M$98),-$Q$98,$E$98*+((($O$101-((YEAR(A248)-(YEAR($J$98)-$O$101))/$O$98))/100)+$Q$101)))+(C236*$G$98/12)),B248)</f>
        <v>484971.26565782103</v>
      </c>
      <c r="D248" s="22" t="str">
        <f t="shared" si="220"/>
        <v/>
      </c>
      <c r="E248" s="59">
        <f t="shared" si="219"/>
        <v>2772.2830417010118</v>
      </c>
      <c r="F248" s="24"/>
      <c r="K248" s="1"/>
      <c r="M248" s="1"/>
      <c r="R248" s="1"/>
      <c r="S248" s="24" t="str">
        <f>IF(B248="","",(U248-B248))</f>
        <v/>
      </c>
      <c r="U248" s="24"/>
      <c r="BC248" s="1"/>
      <c r="BD248" s="1"/>
      <c r="BE248" s="1"/>
      <c r="BF248" s="1"/>
      <c r="BG248" s="1"/>
      <c r="BH248" s="1"/>
      <c r="BI248" s="1"/>
      <c r="BJ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P248" s="1"/>
      <c r="EQ248" s="1"/>
      <c r="ER248" s="1"/>
      <c r="ES248" s="1"/>
      <c r="EU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U248" s="1"/>
      <c r="GV248" s="1"/>
      <c r="GW248" s="1"/>
      <c r="GX248" s="1"/>
      <c r="GZ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Z248" s="1"/>
      <c r="JA248" s="1"/>
      <c r="JB248" s="1"/>
      <c r="JC248" s="1"/>
      <c r="JE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LE248" s="1"/>
      <c r="LF248" s="1"/>
      <c r="LG248" s="1"/>
      <c r="LH248" s="1"/>
      <c r="LJ248" s="1"/>
      <c r="LZ248" s="1"/>
      <c r="MA248" s="1"/>
      <c r="MC248" s="1"/>
    </row>
    <row r="249" spans="1:341" x14ac:dyDescent="0.2">
      <c r="A249" s="66" t="s">
        <v>149</v>
      </c>
      <c r="B249" s="67"/>
      <c r="C249" s="24">
        <f>IF(B249="",+(C248+(IF(YEAR(A249)&gt;YEAR($M$98),-$Q$98,$E$98*+((($O$101-((YEAR(A249)-(YEAR($J$98)-$O$101))/$O$98))/100)+$Q$101)))+(C237*$G$98/12)),B249)</f>
        <v>487752.72784235264</v>
      </c>
      <c r="D249" s="22" t="str">
        <f t="shared" si="220"/>
        <v/>
      </c>
      <c r="E249" s="59">
        <f t="shared" si="219"/>
        <v>2781.4621845316142</v>
      </c>
      <c r="F249" s="24"/>
      <c r="K249" s="1"/>
      <c r="M249" s="1"/>
      <c r="R249" s="1"/>
      <c r="S249" s="24" t="str">
        <f>IF(B249="","",(U249-B249))</f>
        <v/>
      </c>
      <c r="U249" s="29"/>
      <c r="BC249" s="1"/>
      <c r="BD249" s="1"/>
      <c r="BE249" s="1"/>
      <c r="BF249" s="1"/>
      <c r="BG249" s="1"/>
      <c r="BH249" s="1"/>
      <c r="BI249" s="1"/>
      <c r="BJ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P249" s="1"/>
      <c r="EQ249" s="1"/>
      <c r="ER249" s="1"/>
      <c r="ES249" s="1"/>
      <c r="EU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U249" s="1"/>
      <c r="GV249" s="1"/>
      <c r="GW249" s="1"/>
      <c r="GX249" s="1"/>
      <c r="GZ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Z249" s="1"/>
      <c r="JA249" s="1"/>
      <c r="JB249" s="1"/>
      <c r="JC249" s="1"/>
      <c r="JE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LE249" s="1"/>
      <c r="LF249" s="1"/>
      <c r="LG249" s="1"/>
      <c r="LH249" s="1"/>
      <c r="LJ249" s="1"/>
      <c r="LZ249" s="1"/>
      <c r="MA249" s="1"/>
      <c r="MC249" s="1"/>
    </row>
    <row r="250" spans="1:341" x14ac:dyDescent="0.2">
      <c r="A250" s="65" t="s">
        <v>275</v>
      </c>
      <c r="B250" s="48"/>
      <c r="C250" s="24">
        <f>IF(B250="",+(C249+(IF(YEAR(A250)&gt;YEAR($M$98),-$Q$98,$E$98*+((($O$101-((YEAR(A250)-(YEAR($J$98)-$O$101))/$O$98))/100)+$Q$101)))+(C238*$G$98/12)),B250)</f>
        <v>490462.66731931164</v>
      </c>
      <c r="D250" s="22" t="str">
        <f t="shared" si="220"/>
        <v/>
      </c>
      <c r="E250" s="59">
        <f t="shared" si="219"/>
        <v>2709.9394769589999</v>
      </c>
      <c r="F250" s="24"/>
      <c r="K250" s="1"/>
      <c r="M250" s="1"/>
      <c r="R250" s="1"/>
      <c r="S250" s="24" t="str">
        <f>IF(B250="","",(U250-B250))</f>
        <v/>
      </c>
      <c r="U250" s="24"/>
      <c r="BC250" s="1"/>
      <c r="BD250" s="1"/>
      <c r="BE250" s="1"/>
      <c r="BF250" s="1"/>
      <c r="BG250" s="1"/>
      <c r="BH250" s="1"/>
      <c r="BI250" s="1"/>
      <c r="BJ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P250" s="1"/>
      <c r="EQ250" s="1"/>
      <c r="ER250" s="1"/>
      <c r="ES250" s="1"/>
      <c r="EU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U250" s="1"/>
      <c r="GV250" s="1"/>
      <c r="GW250" s="1"/>
      <c r="GX250" s="1"/>
      <c r="GZ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Z250" s="1"/>
      <c r="JA250" s="1"/>
      <c r="JB250" s="1"/>
      <c r="JC250" s="1"/>
      <c r="JE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LE250" s="1"/>
      <c r="LF250" s="1"/>
      <c r="LG250" s="1"/>
      <c r="LH250" s="1"/>
      <c r="LJ250" s="1"/>
      <c r="LZ250" s="1"/>
      <c r="MA250" s="1"/>
      <c r="MC250" s="1"/>
    </row>
    <row r="251" spans="1:341" x14ac:dyDescent="0.2">
      <c r="A251" s="65" t="s">
        <v>276</v>
      </c>
      <c r="B251" s="48"/>
      <c r="C251" s="24">
        <f>IF(B251="",+(C250+(IF(YEAR(A251)&gt;YEAR($M$98),-$Q$98,$E$98*+((($O$101-((YEAR(A251)-(YEAR($J$98)-$O$101))/$O$98))/100)+$Q$101)))+(C239*$G$98/12)),B251)</f>
        <v>493181.57686079573</v>
      </c>
      <c r="D251" s="22" t="str">
        <f t="shared" si="220"/>
        <v/>
      </c>
      <c r="E251" s="59">
        <f t="shared" si="219"/>
        <v>2718.9095414840849</v>
      </c>
      <c r="F251" s="24"/>
      <c r="K251" s="1"/>
      <c r="M251" s="1"/>
      <c r="R251" s="1"/>
      <c r="S251" s="24" t="str">
        <f>IF(B251="","",(U251-B251))</f>
        <v/>
      </c>
      <c r="U251" s="24"/>
      <c r="BC251" s="1"/>
      <c r="BD251" s="1"/>
      <c r="BE251" s="1"/>
      <c r="BF251" s="1"/>
      <c r="BG251" s="1"/>
      <c r="BH251" s="1"/>
      <c r="BI251" s="1"/>
      <c r="BJ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P251" s="1"/>
      <c r="EQ251" s="1"/>
      <c r="ER251" s="1"/>
      <c r="ES251" s="1"/>
      <c r="EU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U251" s="1"/>
      <c r="GV251" s="1"/>
      <c r="GW251" s="1"/>
      <c r="GX251" s="1"/>
      <c r="GZ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Z251" s="1"/>
      <c r="JA251" s="1"/>
      <c r="JB251" s="1"/>
      <c r="JC251" s="1"/>
      <c r="JE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LE251" s="1"/>
      <c r="LF251" s="1"/>
      <c r="LG251" s="1"/>
      <c r="LH251" s="1"/>
      <c r="LJ251" s="1"/>
      <c r="LZ251" s="1"/>
      <c r="MA251" s="1"/>
      <c r="MC251" s="1"/>
    </row>
    <row r="252" spans="1:341" x14ac:dyDescent="0.2">
      <c r="A252" s="65" t="s">
        <v>277</v>
      </c>
      <c r="B252" s="48"/>
      <c r="C252" s="24">
        <f>IF(B252="",+(C251+(IF(YEAR(A252)&gt;YEAR($M$98),-$Q$98,$E$98*+((($O$101-((YEAR(A252)-(YEAR($J$98)-$O$101))/$O$98))/100)+$Q$101)))+(C240*$G$98/12)),B252)</f>
        <v>495909.4861729953</v>
      </c>
      <c r="D252" s="22" t="str">
        <f t="shared" si="220"/>
        <v/>
      </c>
      <c r="E252" s="59">
        <f t="shared" si="219"/>
        <v>2727.9093121995684</v>
      </c>
      <c r="F252" s="24"/>
      <c r="K252" s="1"/>
      <c r="M252" s="1"/>
      <c r="R252" s="1"/>
      <c r="S252" s="24" t="str">
        <f>IF(B252="","",(U252-B252))</f>
        <v/>
      </c>
      <c r="U252" s="24"/>
      <c r="BC252" s="1"/>
      <c r="BD252" s="1"/>
      <c r="BE252" s="1"/>
      <c r="BF252" s="1"/>
      <c r="BG252" s="1"/>
      <c r="BH252" s="1"/>
      <c r="BI252" s="1"/>
      <c r="BJ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P252" s="1"/>
      <c r="EQ252" s="1"/>
      <c r="ER252" s="1"/>
      <c r="ES252" s="1"/>
      <c r="EU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U252" s="1"/>
      <c r="GV252" s="1"/>
      <c r="GW252" s="1"/>
      <c r="GX252" s="1"/>
      <c r="GZ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Z252" s="1"/>
      <c r="JA252" s="1"/>
      <c r="JB252" s="1"/>
      <c r="JC252" s="1"/>
      <c r="JE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LE252" s="1"/>
      <c r="LF252" s="1"/>
      <c r="LG252" s="1"/>
      <c r="LH252" s="1"/>
      <c r="LJ252" s="1"/>
      <c r="LZ252" s="1"/>
      <c r="MA252" s="1"/>
      <c r="MC252" s="1"/>
    </row>
    <row r="253" spans="1:341" x14ac:dyDescent="0.2">
      <c r="A253" s="65" t="s">
        <v>278</v>
      </c>
      <c r="B253" s="48"/>
      <c r="C253" s="24">
        <f>IF(B253="",+(C252+(IF(YEAR(A253)&gt;YEAR($M$98),-$Q$98,$E$98*+((($O$101-((YEAR(A253)-(YEAR($J$98)-$O$101))/$O$98))/100)+$Q$101)))+(C241*$G$98/12)),B253)</f>
        <v>498646.42505723063</v>
      </c>
      <c r="D253" s="22" t="str">
        <f t="shared" si="220"/>
        <v/>
      </c>
      <c r="E253" s="59">
        <f t="shared" si="219"/>
        <v>2736.9388842353364</v>
      </c>
      <c r="F253" s="24"/>
      <c r="K253" s="1"/>
      <c r="M253" s="1"/>
      <c r="R253" s="1"/>
      <c r="S253" s="24" t="str">
        <f>IF(B253="","",(U253-B253))</f>
        <v/>
      </c>
      <c r="U253" s="24"/>
      <c r="BC253" s="1"/>
      <c r="BD253" s="1"/>
      <c r="BE253" s="1"/>
      <c r="BF253" s="1"/>
      <c r="BG253" s="1"/>
      <c r="BH253" s="1"/>
      <c r="BI253" s="1"/>
      <c r="BJ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P253" s="1"/>
      <c r="EQ253" s="1"/>
      <c r="ER253" s="1"/>
      <c r="ES253" s="1"/>
      <c r="EU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U253" s="1"/>
      <c r="GV253" s="1"/>
      <c r="GW253" s="1"/>
      <c r="GX253" s="1"/>
      <c r="GZ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Z253" s="1"/>
      <c r="JA253" s="1"/>
      <c r="JB253" s="1"/>
      <c r="JC253" s="1"/>
      <c r="JE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LE253" s="1"/>
      <c r="LF253" s="1"/>
      <c r="LG253" s="1"/>
      <c r="LH253" s="1"/>
      <c r="LJ253" s="1"/>
      <c r="LZ253" s="1"/>
      <c r="MA253" s="1"/>
      <c r="MC253" s="1"/>
    </row>
    <row r="254" spans="1:341" x14ac:dyDescent="0.2">
      <c r="A254" s="65" t="s">
        <v>279</v>
      </c>
      <c r="B254" s="48"/>
      <c r="C254" s="24">
        <f>IF(B254="",+(C253+(IF(YEAR(A254)&gt;YEAR($M$98),-$Q$98,$E$98*+((($O$101-((YEAR(A254)-(YEAR($J$98)-$O$101))/$O$98))/100)+$Q$101)))+(C242*$G$98/12)),B254)</f>
        <v>501392.42341236846</v>
      </c>
      <c r="D254" s="22" t="str">
        <f t="shared" si="220"/>
        <v/>
      </c>
      <c r="E254" s="59">
        <f t="shared" si="219"/>
        <v>2745.9983551378245</v>
      </c>
      <c r="F254" s="24"/>
      <c r="K254" s="1"/>
      <c r="M254" s="1"/>
      <c r="R254" s="1"/>
      <c r="S254" s="24" t="str">
        <f>IF(B254="","",(U254-B254))</f>
        <v/>
      </c>
      <c r="U254" s="24"/>
      <c r="BC254" s="1"/>
      <c r="BD254" s="1"/>
      <c r="BE254" s="1"/>
      <c r="BF254" s="1"/>
      <c r="BG254" s="1"/>
      <c r="BH254" s="1"/>
      <c r="BI254" s="1"/>
      <c r="BJ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P254" s="1"/>
      <c r="EQ254" s="1"/>
      <c r="ER254" s="1"/>
      <c r="ES254" s="1"/>
      <c r="EU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U254" s="1"/>
      <c r="GV254" s="1"/>
      <c r="GW254" s="1"/>
      <c r="GX254" s="1"/>
      <c r="GZ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Z254" s="1"/>
      <c r="JA254" s="1"/>
      <c r="JB254" s="1"/>
      <c r="JC254" s="1"/>
      <c r="JE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LE254" s="1"/>
      <c r="LF254" s="1"/>
      <c r="LG254" s="1"/>
      <c r="LH254" s="1"/>
      <c r="LJ254" s="1"/>
      <c r="LZ254" s="1"/>
      <c r="MA254" s="1"/>
      <c r="MC254" s="1"/>
    </row>
    <row r="255" spans="1:341" x14ac:dyDescent="0.2">
      <c r="A255" s="65" t="s">
        <v>280</v>
      </c>
      <c r="B255" s="48"/>
      <c r="C255" s="24">
        <f>IF(B255="",+(C254+(IF(YEAR(A255)&gt;YEAR($M$98),-$Q$98,$E$98*+((($O$101-((YEAR(A255)-(YEAR($J$98)-$O$101))/$O$98))/100)+$Q$101)))+(C243*$G$98/12)),B255)</f>
        <v>504147.51123489952</v>
      </c>
      <c r="D255" s="22" t="str">
        <f t="shared" si="220"/>
        <v/>
      </c>
      <c r="E255" s="59">
        <f t="shared" si="219"/>
        <v>2755.0878225310589</v>
      </c>
      <c r="F255" s="24"/>
      <c r="K255" s="1"/>
      <c r="M255" s="1"/>
      <c r="R255" s="1"/>
      <c r="S255" s="24" t="str">
        <f>IF(B255="","",(U255-B255))</f>
        <v/>
      </c>
      <c r="U255" s="24"/>
      <c r="BC255" s="1"/>
      <c r="BD255" s="1"/>
      <c r="BE255" s="1"/>
      <c r="BF255" s="1"/>
      <c r="BG255" s="1"/>
      <c r="BH255" s="1"/>
      <c r="BI255" s="1"/>
      <c r="BJ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P255" s="1"/>
      <c r="EQ255" s="1"/>
      <c r="ER255" s="1"/>
      <c r="ES255" s="1"/>
      <c r="EU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U255" s="1"/>
      <c r="GV255" s="1"/>
      <c r="GW255" s="1"/>
      <c r="GX255" s="1"/>
      <c r="GZ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Z255" s="1"/>
      <c r="JA255" s="1"/>
      <c r="JB255" s="1"/>
      <c r="JC255" s="1"/>
      <c r="JE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LE255" s="1"/>
      <c r="LF255" s="1"/>
      <c r="LG255" s="1"/>
      <c r="LH255" s="1"/>
      <c r="LJ255" s="1"/>
      <c r="LZ255" s="1"/>
      <c r="MA255" s="1"/>
      <c r="MC255" s="1"/>
    </row>
    <row r="256" spans="1:341" x14ac:dyDescent="0.2">
      <c r="A256" s="65" t="s">
        <v>281</v>
      </c>
      <c r="B256" s="48"/>
      <c r="C256" s="24">
        <f>IF(B256="",+(C255+(IF(YEAR(A256)&gt;YEAR($M$98),-$Q$98,$E$98*+((($O$101-((YEAR(A256)-(YEAR($J$98)-$O$101))/$O$98))/100)+$Q$101)))+(C244*$G$98/12)),B256)</f>
        <v>506911.71861963061</v>
      </c>
      <c r="D256" s="22" t="str">
        <f t="shared" si="220"/>
        <v/>
      </c>
      <c r="E256" s="59">
        <f t="shared" si="219"/>
        <v>2764.2073847310967</v>
      </c>
      <c r="F256" s="24"/>
      <c r="K256" s="1"/>
      <c r="M256" s="1"/>
      <c r="R256" s="1"/>
      <c r="S256" s="24" t="str">
        <f>IF(B256="","",(U256-B256))</f>
        <v/>
      </c>
      <c r="U256" s="24"/>
      <c r="BC256" s="1"/>
      <c r="BD256" s="1"/>
      <c r="BE256" s="1"/>
      <c r="BF256" s="1"/>
      <c r="BG256" s="1"/>
      <c r="BH256" s="1"/>
      <c r="BI256" s="1"/>
      <c r="BJ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P256" s="1"/>
      <c r="EQ256" s="1"/>
      <c r="ER256" s="1"/>
      <c r="ES256" s="1"/>
      <c r="EU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U256" s="1"/>
      <c r="GV256" s="1"/>
      <c r="GW256" s="1"/>
      <c r="GX256" s="1"/>
      <c r="GZ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Z256" s="1"/>
      <c r="JA256" s="1"/>
      <c r="JB256" s="1"/>
      <c r="JC256" s="1"/>
      <c r="JE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LE256" s="1"/>
      <c r="LF256" s="1"/>
      <c r="LG256" s="1"/>
      <c r="LH256" s="1"/>
      <c r="LJ256" s="1"/>
      <c r="LZ256" s="1"/>
      <c r="MA256" s="1"/>
      <c r="MC256" s="1"/>
    </row>
    <row r="257" spans="1:341" x14ac:dyDescent="0.2">
      <c r="A257" s="65" t="s">
        <v>282</v>
      </c>
      <c r="B257" s="48"/>
      <c r="C257" s="24">
        <f>IF(B257="",+(C256+(IF(YEAR(A257)&gt;YEAR($M$98),-$Q$98,$E$98*+((($O$101-((YEAR(A257)-(YEAR($J$98)-$O$101))/$O$98))/100)+$Q$101)))+(C245*$G$98/12)),B257)</f>
        <v>509685.07576146</v>
      </c>
      <c r="D257" s="22" t="str">
        <f t="shared" si="220"/>
        <v/>
      </c>
      <c r="E257" s="59">
        <f t="shared" si="219"/>
        <v>2773.3571418293868</v>
      </c>
      <c r="F257" s="24"/>
      <c r="K257" s="1"/>
      <c r="M257" s="1"/>
      <c r="R257" s="1"/>
      <c r="S257" s="24" t="str">
        <f>IF(B257="","",(U257-B257))</f>
        <v/>
      </c>
      <c r="U257" s="24"/>
      <c r="BC257" s="1"/>
      <c r="BD257" s="1"/>
      <c r="BE257" s="1"/>
      <c r="BF257" s="1"/>
      <c r="BG257" s="1"/>
      <c r="BH257" s="1"/>
      <c r="BI257" s="1"/>
      <c r="BJ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P257" s="1"/>
      <c r="EQ257" s="1"/>
      <c r="ER257" s="1"/>
      <c r="ES257" s="1"/>
      <c r="EU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U257" s="1"/>
      <c r="GV257" s="1"/>
      <c r="GW257" s="1"/>
      <c r="GX257" s="1"/>
      <c r="GZ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Z257" s="1"/>
      <c r="JA257" s="1"/>
      <c r="JB257" s="1"/>
      <c r="JC257" s="1"/>
      <c r="JE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LE257" s="1"/>
      <c r="LF257" s="1"/>
      <c r="LG257" s="1"/>
      <c r="LH257" s="1"/>
      <c r="LJ257" s="1"/>
      <c r="LZ257" s="1"/>
      <c r="MA257" s="1"/>
      <c r="MC257" s="1"/>
    </row>
    <row r="258" spans="1:341" x14ac:dyDescent="0.2">
      <c r="A258" s="65" t="s">
        <v>283</v>
      </c>
      <c r="B258" s="48"/>
      <c r="C258" s="24">
        <f>IF(B258="",+(C257+(IF(YEAR(A258)&gt;YEAR($M$98),-$Q$98,$E$98*+((($O$101-((YEAR(A258)-(YEAR($J$98)-$O$101))/$O$98))/100)+$Q$101)))+(C246*$G$98/12)),B258)</f>
        <v>512467.61295534117</v>
      </c>
      <c r="D258" s="22" t="str">
        <f t="shared" si="220"/>
        <v/>
      </c>
      <c r="E258" s="59">
        <f t="shared" si="219"/>
        <v>2782.5371938811732</v>
      </c>
      <c r="F258" s="24"/>
      <c r="K258" s="1"/>
      <c r="M258" s="1"/>
      <c r="R258" s="1"/>
      <c r="S258" s="24" t="str">
        <f>IF(B258="","",(U258-B258))</f>
        <v/>
      </c>
      <c r="U258" s="24"/>
      <c r="BC258" s="1"/>
      <c r="BD258" s="1"/>
      <c r="BE258" s="1"/>
      <c r="BF258" s="1"/>
      <c r="BG258" s="1"/>
      <c r="BH258" s="1"/>
      <c r="BI258" s="1"/>
      <c r="BJ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P258" s="1"/>
      <c r="EQ258" s="1"/>
      <c r="ER258" s="1"/>
      <c r="ES258" s="1"/>
      <c r="EU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U258" s="1"/>
      <c r="GV258" s="1"/>
      <c r="GW258" s="1"/>
      <c r="GX258" s="1"/>
      <c r="GZ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Z258" s="1"/>
      <c r="JA258" s="1"/>
      <c r="JB258" s="1"/>
      <c r="JC258" s="1"/>
      <c r="JE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LE258" s="1"/>
      <c r="LF258" s="1"/>
      <c r="LG258" s="1"/>
      <c r="LH258" s="1"/>
      <c r="LJ258" s="1"/>
      <c r="LZ258" s="1"/>
      <c r="MA258" s="1"/>
      <c r="MC258" s="1"/>
    </row>
    <row r="259" spans="1:341" x14ac:dyDescent="0.2">
      <c r="A259" s="65" t="s">
        <v>284</v>
      </c>
      <c r="B259" s="48"/>
      <c r="C259" s="24">
        <f>IF(B259="",+(C258+(IF(YEAR(A259)&gt;YEAR($M$98),-$Q$98,$E$98*+((($O$101-((YEAR(A259)-(YEAR($J$98)-$O$101))/$O$98))/100)+$Q$101)))+(C247*$G$98/12)),B259)</f>
        <v>515259.36059661966</v>
      </c>
      <c r="D259" s="22" t="str">
        <f t="shared" si="220"/>
        <v/>
      </c>
      <c r="E259" s="59">
        <f t="shared" si="219"/>
        <v>2791.747641278489</v>
      </c>
      <c r="F259" s="24"/>
      <c r="K259" s="1"/>
      <c r="M259" s="1"/>
      <c r="R259" s="1"/>
      <c r="S259" s="24" t="str">
        <f>IF(B259="","",(U259-B259))</f>
        <v/>
      </c>
      <c r="U259" s="24"/>
      <c r="BC259" s="1"/>
      <c r="BD259" s="1"/>
      <c r="BE259" s="1"/>
      <c r="BF259" s="1"/>
      <c r="BG259" s="1"/>
      <c r="BH259" s="1"/>
      <c r="BI259" s="1"/>
      <c r="BJ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P259" s="1"/>
      <c r="EQ259" s="1"/>
      <c r="ER259" s="1"/>
      <c r="ES259" s="1"/>
      <c r="EU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U259" s="1"/>
      <c r="GV259" s="1"/>
      <c r="GW259" s="1"/>
      <c r="GX259" s="1"/>
      <c r="GZ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Z259" s="1"/>
      <c r="JA259" s="1"/>
      <c r="JB259" s="1"/>
      <c r="JC259" s="1"/>
      <c r="JE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LE259" s="1"/>
      <c r="LF259" s="1"/>
      <c r="LG259" s="1"/>
      <c r="LH259" s="1"/>
      <c r="LJ259" s="1"/>
      <c r="LZ259" s="1"/>
      <c r="MA259" s="1"/>
      <c r="MC259" s="1"/>
    </row>
    <row r="260" spans="1:341" x14ac:dyDescent="0.2">
      <c r="A260" s="65" t="s">
        <v>285</v>
      </c>
      <c r="B260" s="48"/>
      <c r="C260" s="24">
        <f>IF(B260="",+(C259+(IF(YEAR(A260)&gt;YEAR($M$98),-$Q$98,$E$98*+((($O$101-((YEAR(A260)-(YEAR($J$98)-$O$101))/$O$98))/100)+$Q$101)))+(C248*$G$98/12)),B260)</f>
        <v>518060.34918137052</v>
      </c>
      <c r="D260" s="22" t="str">
        <f t="shared" si="220"/>
        <v/>
      </c>
      <c r="E260" s="59">
        <f t="shared" si="219"/>
        <v>2800.9885847508558</v>
      </c>
      <c r="F260" s="24"/>
      <c r="K260" s="1"/>
      <c r="M260" s="1"/>
      <c r="R260" s="1"/>
      <c r="S260" s="24" t="str">
        <f>IF(B260="","",(U260-B260))</f>
        <v/>
      </c>
      <c r="U260" s="24"/>
      <c r="BC260" s="1"/>
      <c r="BD260" s="1"/>
      <c r="BE260" s="1"/>
      <c r="BF260" s="1"/>
      <c r="BG260" s="1"/>
      <c r="BH260" s="1"/>
      <c r="BI260" s="1"/>
      <c r="BJ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P260" s="1"/>
      <c r="EQ260" s="1"/>
      <c r="ER260" s="1"/>
      <c r="ES260" s="1"/>
      <c r="EU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U260" s="1"/>
      <c r="GV260" s="1"/>
      <c r="GW260" s="1"/>
      <c r="GX260" s="1"/>
      <c r="GZ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Z260" s="1"/>
      <c r="JA260" s="1"/>
      <c r="JB260" s="1"/>
      <c r="JC260" s="1"/>
      <c r="JE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LE260" s="1"/>
      <c r="LF260" s="1"/>
      <c r="LG260" s="1"/>
      <c r="LH260" s="1"/>
      <c r="LJ260" s="1"/>
      <c r="LZ260" s="1"/>
      <c r="MA260" s="1"/>
      <c r="MC260" s="1"/>
    </row>
    <row r="261" spans="1:341" x14ac:dyDescent="0.2">
      <c r="A261" s="66" t="s">
        <v>151</v>
      </c>
      <c r="B261" s="67"/>
      <c r="C261" s="24">
        <f>IF(B261="",+(C260+(IF(YEAR(A261)&gt;YEAR($M$98),-$Q$98,$E$98*+((($O$101-((YEAR(A261)-(YEAR($J$98)-$O$101))/$O$98))/100)+$Q$101)))+(C249*$G$98/12)),B261)</f>
        <v>520870.6093067365</v>
      </c>
      <c r="D261" s="22" t="str">
        <f t="shared" si="220"/>
        <v/>
      </c>
      <c r="E261" s="59">
        <f t="shared" si="219"/>
        <v>2810.2601253659814</v>
      </c>
      <c r="F261" s="24"/>
      <c r="K261" s="1"/>
      <c r="M261" s="1"/>
      <c r="R261" s="1"/>
      <c r="S261" s="24" t="str">
        <f>IF(B261="","",(U261-B261))</f>
        <v/>
      </c>
      <c r="U261" s="29"/>
      <c r="BC261" s="1"/>
      <c r="BD261" s="1"/>
      <c r="BE261" s="1"/>
      <c r="BF261" s="1"/>
      <c r="BG261" s="1"/>
      <c r="BH261" s="1"/>
      <c r="BI261" s="1"/>
      <c r="BJ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P261" s="1"/>
      <c r="EQ261" s="1"/>
      <c r="ER261" s="1"/>
      <c r="ES261" s="1"/>
      <c r="EU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U261" s="1"/>
      <c r="GV261" s="1"/>
      <c r="GW261" s="1"/>
      <c r="GX261" s="1"/>
      <c r="GZ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Z261" s="1"/>
      <c r="JA261" s="1"/>
      <c r="JB261" s="1"/>
      <c r="JC261" s="1"/>
      <c r="JE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LE261" s="1"/>
      <c r="LF261" s="1"/>
      <c r="LG261" s="1"/>
      <c r="LH261" s="1"/>
      <c r="LJ261" s="1"/>
      <c r="LZ261" s="1"/>
      <c r="MA261" s="1"/>
      <c r="MC261" s="1"/>
    </row>
    <row r="262" spans="1:341" x14ac:dyDescent="0.2">
      <c r="A262" s="65" t="s">
        <v>286</v>
      </c>
      <c r="B262" s="48"/>
      <c r="C262" s="24">
        <f>IF(B262="",+(C261+(IF(YEAR(A262)&gt;YEAR($M$98),-$Q$98,$E$98*+((($O$101-((YEAR(A262)-(YEAR($J$98)-$O$101))/$O$98))/100)+$Q$101)))+(C250*$G$98/12)),B262)</f>
        <v>523609.4394047776</v>
      </c>
      <c r="D262" s="22" t="str">
        <f t="shared" si="220"/>
        <v/>
      </c>
      <c r="E262" s="59">
        <f t="shared" si="219"/>
        <v>2738.8300980411004</v>
      </c>
      <c r="F262" s="24"/>
      <c r="K262" s="1"/>
      <c r="M262" s="1"/>
      <c r="R262" s="1"/>
      <c r="S262" s="24" t="str">
        <f>IF(B262="","",(U262-B262))</f>
        <v/>
      </c>
      <c r="U262" s="24"/>
      <c r="BC262" s="1"/>
      <c r="BD262" s="1"/>
      <c r="BE262" s="1"/>
      <c r="BF262" s="1"/>
      <c r="BG262" s="1"/>
      <c r="BH262" s="1"/>
      <c r="BI262" s="1"/>
      <c r="BJ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P262" s="1"/>
      <c r="EQ262" s="1"/>
      <c r="ER262" s="1"/>
      <c r="ES262" s="1"/>
      <c r="EU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U262" s="1"/>
      <c r="GV262" s="1"/>
      <c r="GW262" s="1"/>
      <c r="GX262" s="1"/>
      <c r="GZ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Z262" s="1"/>
      <c r="JA262" s="1"/>
      <c r="JB262" s="1"/>
      <c r="JC262" s="1"/>
      <c r="JE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LE262" s="1"/>
      <c r="LF262" s="1"/>
      <c r="LG262" s="1"/>
      <c r="LH262" s="1"/>
      <c r="LJ262" s="1"/>
      <c r="LZ262" s="1"/>
      <c r="MA262" s="1"/>
      <c r="MC262" s="1"/>
    </row>
    <row r="263" spans="1:341" x14ac:dyDescent="0.2">
      <c r="A263" s="65" t="s">
        <v>287</v>
      </c>
      <c r="B263" s="48"/>
      <c r="C263" s="24">
        <f>IF(B263="",+(C262+(IF(YEAR(A263)&gt;YEAR($M$98),-$Q$98,$E$98*+((($O$101-((YEAR(A263)-(YEAR($J$98)-$O$101))/$O$98))/100)+$Q$101)))+(C251*$G$98/12)),B263)</f>
        <v>526357.33253462368</v>
      </c>
      <c r="D263" s="22" t="str">
        <f t="shared" si="220"/>
        <v/>
      </c>
      <c r="E263" s="59">
        <f t="shared" si="219"/>
        <v>2747.8931298460811</v>
      </c>
      <c r="F263" s="24"/>
      <c r="K263" s="1"/>
      <c r="M263" s="1"/>
      <c r="R263" s="1"/>
      <c r="S263" s="24" t="str">
        <f>IF(B263="","",(U263-B263))</f>
        <v/>
      </c>
      <c r="U263" s="24"/>
      <c r="BC263" s="1"/>
      <c r="BD263" s="1"/>
      <c r="BE263" s="1"/>
      <c r="BF263" s="1"/>
      <c r="BG263" s="1"/>
      <c r="BH263" s="1"/>
      <c r="BI263" s="1"/>
      <c r="BJ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P263" s="1"/>
      <c r="EQ263" s="1"/>
      <c r="ER263" s="1"/>
      <c r="ES263" s="1"/>
      <c r="EU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U263" s="1"/>
      <c r="GV263" s="1"/>
      <c r="GW263" s="1"/>
      <c r="GX263" s="1"/>
      <c r="GZ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Z263" s="1"/>
      <c r="JA263" s="1"/>
      <c r="JB263" s="1"/>
      <c r="JC263" s="1"/>
      <c r="JE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LE263" s="1"/>
      <c r="LF263" s="1"/>
      <c r="LG263" s="1"/>
      <c r="LH263" s="1"/>
      <c r="LJ263" s="1"/>
      <c r="LZ263" s="1"/>
      <c r="MA263" s="1"/>
      <c r="MC263" s="1"/>
    </row>
    <row r="264" spans="1:341" x14ac:dyDescent="0.2">
      <c r="A264" s="65" t="s">
        <v>288</v>
      </c>
      <c r="B264" s="48"/>
      <c r="C264" s="24">
        <f>IF(B264="",+(C263+(IF(YEAR(A264)&gt;YEAR($M$98),-$Q$98,$E$98*+((($O$101-((YEAR(A264)-(YEAR($J$98)-$O$101))/$O$98))/100)+$Q$101)))+(C252*$G$98/12)),B264)</f>
        <v>529114.31869551039</v>
      </c>
      <c r="D264" s="22" t="str">
        <f t="shared" si="220"/>
        <v/>
      </c>
      <c r="E264" s="59">
        <f t="shared" si="219"/>
        <v>2756.9861608867068</v>
      </c>
      <c r="F264" s="24"/>
      <c r="K264" s="1"/>
      <c r="M264" s="1"/>
      <c r="R264" s="1"/>
      <c r="S264" s="24" t="str">
        <f>IF(B264="","",(U264-B264))</f>
        <v/>
      </c>
      <c r="U264" s="24"/>
      <c r="BC264" s="1"/>
      <c r="BD264" s="1"/>
      <c r="BE264" s="1"/>
      <c r="BF264" s="1"/>
      <c r="BG264" s="1"/>
      <c r="BH264" s="1"/>
      <c r="BI264" s="1"/>
      <c r="BJ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P264" s="1"/>
      <c r="EQ264" s="1"/>
      <c r="ER264" s="1"/>
      <c r="ES264" s="1"/>
      <c r="EU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U264" s="1"/>
      <c r="GV264" s="1"/>
      <c r="GW264" s="1"/>
      <c r="GX264" s="1"/>
      <c r="GZ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Z264" s="1"/>
      <c r="JA264" s="1"/>
      <c r="JB264" s="1"/>
      <c r="JC264" s="1"/>
      <c r="JE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LE264" s="1"/>
      <c r="LF264" s="1"/>
      <c r="LG264" s="1"/>
      <c r="LH264" s="1"/>
      <c r="LJ264" s="1"/>
      <c r="LZ264" s="1"/>
      <c r="MA264" s="1"/>
      <c r="MC264" s="1"/>
    </row>
    <row r="265" spans="1:341" x14ac:dyDescent="0.2">
      <c r="A265" s="65" t="s">
        <v>289</v>
      </c>
      <c r="B265" s="48"/>
      <c r="C265" s="24">
        <f>IF(B265="",+(C264+(IF(YEAR(A265)&gt;YEAR($M$98),-$Q$98,$E$98*+((($O$101-((YEAR(A265)-(YEAR($J$98)-$O$101))/$O$98))/100)+$Q$101)))+(C253*$G$98/12)),B265)</f>
        <v>531880.42798601126</v>
      </c>
      <c r="D265" s="22" t="str">
        <f t="shared" si="220"/>
        <v/>
      </c>
      <c r="E265" s="59">
        <f t="shared" si="219"/>
        <v>2766.10929050087</v>
      </c>
      <c r="F265" s="24"/>
      <c r="K265" s="1"/>
      <c r="M265" s="1"/>
      <c r="R265" s="1"/>
      <c r="S265" s="24" t="str">
        <f>IF(B265="","",(U265-B265))</f>
        <v/>
      </c>
      <c r="U265" s="24"/>
      <c r="BC265" s="1"/>
      <c r="BD265" s="1"/>
      <c r="BE265" s="1"/>
      <c r="BF265" s="1"/>
      <c r="BG265" s="1"/>
      <c r="BH265" s="1"/>
      <c r="BI265" s="1"/>
      <c r="BJ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P265" s="1"/>
      <c r="EQ265" s="1"/>
      <c r="ER265" s="1"/>
      <c r="ES265" s="1"/>
      <c r="EU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U265" s="1"/>
      <c r="GV265" s="1"/>
      <c r="GW265" s="1"/>
      <c r="GX265" s="1"/>
      <c r="GZ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Z265" s="1"/>
      <c r="JA265" s="1"/>
      <c r="JB265" s="1"/>
      <c r="JC265" s="1"/>
      <c r="JE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LE265" s="1"/>
      <c r="LF265" s="1"/>
      <c r="LG265" s="1"/>
      <c r="LH265" s="1"/>
      <c r="LJ265" s="1"/>
      <c r="LZ265" s="1"/>
      <c r="MA265" s="1"/>
      <c r="MC265" s="1"/>
    </row>
    <row r="266" spans="1:341" x14ac:dyDescent="0.2">
      <c r="A266" s="65" t="s">
        <v>290</v>
      </c>
      <c r="B266" s="48"/>
      <c r="C266" s="24">
        <f>IF(B266="",+(C265+(IF(YEAR(A266)&gt;YEAR($M$98),-$Q$98,$E$98*+((($O$101-((YEAR(A266)-(YEAR($J$98)-$O$101))/$O$98))/100)+$Q$101)))+(C254*$G$98/12)),B266)</f>
        <v>534655.69060436252</v>
      </c>
      <c r="D266" s="22" t="str">
        <f t="shared" si="220"/>
        <v/>
      </c>
      <c r="E266" s="59">
        <f t="shared" si="219"/>
        <v>2775.2626183512621</v>
      </c>
      <c r="F266" s="24"/>
      <c r="K266" s="1"/>
      <c r="M266" s="1"/>
      <c r="R266" s="1"/>
      <c r="S266" s="24" t="str">
        <f>IF(B266="","",(U266-B266))</f>
        <v/>
      </c>
      <c r="U266" s="24"/>
      <c r="BC266" s="1"/>
      <c r="BD266" s="1"/>
      <c r="BE266" s="1"/>
      <c r="BF266" s="1"/>
      <c r="BG266" s="1"/>
      <c r="BH266" s="1"/>
      <c r="BI266" s="1"/>
      <c r="BJ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P266" s="1"/>
      <c r="EQ266" s="1"/>
      <c r="ER266" s="1"/>
      <c r="ES266" s="1"/>
      <c r="EU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U266" s="1"/>
      <c r="GV266" s="1"/>
      <c r="GW266" s="1"/>
      <c r="GX266" s="1"/>
      <c r="GZ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Z266" s="1"/>
      <c r="JA266" s="1"/>
      <c r="JB266" s="1"/>
      <c r="JC266" s="1"/>
      <c r="JE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LE266" s="1"/>
      <c r="LF266" s="1"/>
      <c r="LG266" s="1"/>
      <c r="LH266" s="1"/>
      <c r="LJ266" s="1"/>
      <c r="LZ266" s="1"/>
      <c r="MA266" s="1"/>
      <c r="MC266" s="1"/>
    </row>
    <row r="267" spans="1:341" x14ac:dyDescent="0.2">
      <c r="A267" s="65" t="s">
        <v>291</v>
      </c>
      <c r="B267" s="48"/>
      <c r="C267" s="24">
        <f>IF(B267="",+(C266+(IF(YEAR(A267)&gt;YEAR($M$98),-$Q$98,$E$98*+((($O$101-((YEAR(A267)-(YEAR($J$98)-$O$101))/$O$98))/100)+$Q$101)))+(C255*$G$98/12)),B267)</f>
        <v>537440.13684878894</v>
      </c>
      <c r="D267" s="22" t="str">
        <f t="shared" si="220"/>
        <v/>
      </c>
      <c r="E267" s="59">
        <f t="shared" si="219"/>
        <v>2784.4462444264209</v>
      </c>
      <c r="F267" s="24"/>
      <c r="K267" s="1"/>
      <c r="M267" s="1"/>
      <c r="R267" s="1"/>
      <c r="S267" s="24" t="str">
        <f>IF(B267="","",(U267-B267))</f>
        <v/>
      </c>
      <c r="U267" s="24"/>
      <c r="BC267" s="1"/>
      <c r="BD267" s="1"/>
      <c r="BE267" s="1"/>
      <c r="BF267" s="1"/>
      <c r="BG267" s="1"/>
      <c r="BH267" s="1"/>
      <c r="BI267" s="1"/>
      <c r="BJ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P267" s="1"/>
      <c r="EQ267" s="1"/>
      <c r="ER267" s="1"/>
      <c r="ES267" s="1"/>
      <c r="EU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U267" s="1"/>
      <c r="GV267" s="1"/>
      <c r="GW267" s="1"/>
      <c r="GX267" s="1"/>
      <c r="GZ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Z267" s="1"/>
      <c r="JA267" s="1"/>
      <c r="JB267" s="1"/>
      <c r="JC267" s="1"/>
      <c r="JE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LE267" s="1"/>
      <c r="LF267" s="1"/>
      <c r="LG267" s="1"/>
      <c r="LH267" s="1"/>
      <c r="LJ267" s="1"/>
      <c r="LZ267" s="1"/>
      <c r="MA267" s="1"/>
      <c r="MC267" s="1"/>
    </row>
    <row r="268" spans="1:341" x14ac:dyDescent="0.2">
      <c r="A268" s="65" t="s">
        <v>292</v>
      </c>
      <c r="B268" s="48"/>
      <c r="C268" s="24">
        <f>IF(B268="",+(C267+(IF(YEAR(A268)&gt;YEAR($M$98),-$Q$98,$E$98*+((($O$101-((YEAR(A268)-(YEAR($J$98)-$O$101))/$O$98))/100)+$Q$101)))+(C256*$G$98/12)),B268)</f>
        <v>540233.79711783107</v>
      </c>
      <c r="D268" s="22" t="str">
        <f t="shared" si="220"/>
        <v/>
      </c>
      <c r="E268" s="59">
        <f t="shared" si="219"/>
        <v>2793.6602690421278</v>
      </c>
      <c r="F268" s="24"/>
      <c r="K268" s="1"/>
      <c r="M268" s="1"/>
      <c r="R268" s="1"/>
      <c r="S268" s="24" t="str">
        <f>IF(B268="","",(U268-B268))</f>
        <v/>
      </c>
      <c r="U268" s="24"/>
      <c r="BC268" s="1"/>
      <c r="BD268" s="1"/>
      <c r="BE268" s="1"/>
      <c r="BF268" s="1"/>
      <c r="BG268" s="1"/>
      <c r="BH268" s="1"/>
      <c r="BI268" s="1"/>
      <c r="BJ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P268" s="1"/>
      <c r="EQ268" s="1"/>
      <c r="ER268" s="1"/>
      <c r="ES268" s="1"/>
      <c r="EU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U268" s="1"/>
      <c r="GV268" s="1"/>
      <c r="GW268" s="1"/>
      <c r="GX268" s="1"/>
      <c r="GZ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Z268" s="1"/>
      <c r="JA268" s="1"/>
      <c r="JB268" s="1"/>
      <c r="JC268" s="1"/>
      <c r="JE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LE268" s="1"/>
      <c r="LF268" s="1"/>
      <c r="LG268" s="1"/>
      <c r="LH268" s="1"/>
      <c r="LJ268" s="1"/>
      <c r="LZ268" s="1"/>
      <c r="MA268" s="1"/>
      <c r="MC268" s="1"/>
    </row>
    <row r="269" spans="1:341" x14ac:dyDescent="0.2">
      <c r="A269" s="65" t="s">
        <v>293</v>
      </c>
      <c r="B269" s="48"/>
      <c r="C269" s="24">
        <f>IF(B269="",+(C268+(IF(YEAR(A269)&gt;YEAR($M$98),-$Q$98,$E$98*+((($O$101-((YEAR(A269)-(YEAR($J$98)-$O$101))/$O$98))/100)+$Q$101)))+(C257*$G$98/12)),B269)</f>
        <v>543036.70191067935</v>
      </c>
      <c r="D269" s="22" t="str">
        <f t="shared" si="220"/>
        <v/>
      </c>
      <c r="E269" s="59">
        <f t="shared" si="219"/>
        <v>2802.904792848276</v>
      </c>
      <c r="F269" s="24"/>
      <c r="K269" s="1"/>
      <c r="M269" s="1"/>
      <c r="R269" s="1"/>
      <c r="S269" s="24" t="str">
        <f>IF(B269="","",(U269-B269))</f>
        <v/>
      </c>
      <c r="U269" s="24"/>
      <c r="BC269" s="1"/>
      <c r="BD269" s="1"/>
      <c r="BE269" s="1"/>
      <c r="BF269" s="1"/>
      <c r="BG269" s="1"/>
      <c r="BH269" s="1"/>
      <c r="BI269" s="1"/>
      <c r="BJ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P269" s="1"/>
      <c r="EQ269" s="1"/>
      <c r="ER269" s="1"/>
      <c r="ES269" s="1"/>
      <c r="EU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U269" s="1"/>
      <c r="GV269" s="1"/>
      <c r="GW269" s="1"/>
      <c r="GX269" s="1"/>
      <c r="GZ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Z269" s="1"/>
      <c r="JA269" s="1"/>
      <c r="JB269" s="1"/>
      <c r="JC269" s="1"/>
      <c r="JE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LE269" s="1"/>
      <c r="LF269" s="1"/>
      <c r="LG269" s="1"/>
      <c r="LH269" s="1"/>
      <c r="LJ269" s="1"/>
      <c r="LZ269" s="1"/>
      <c r="MA269" s="1"/>
      <c r="MC269" s="1"/>
    </row>
    <row r="270" spans="1:341" x14ac:dyDescent="0.2">
      <c r="A270" s="65" t="s">
        <v>294</v>
      </c>
      <c r="B270" s="48"/>
      <c r="C270" s="24">
        <f>IF(B270="",+(C269+(IF(YEAR(A270)&gt;YEAR($M$98),-$Q$98,$E$98*+((($O$101-((YEAR(A270)-(YEAR($J$98)-$O$101))/$O$98))/100)+$Q$101)))+(C258*$G$98/12)),B270)</f>
        <v>545848.88182750728</v>
      </c>
      <c r="D270" s="22" t="str">
        <f t="shared" si="220"/>
        <v/>
      </c>
      <c r="E270" s="59">
        <f t="shared" si="219"/>
        <v>2812.1799168279395</v>
      </c>
      <c r="F270" s="24"/>
      <c r="K270" s="1"/>
      <c r="M270" s="1"/>
      <c r="R270" s="1"/>
      <c r="S270" s="24" t="str">
        <f>IF(B270="","",(U270-B270))</f>
        <v/>
      </c>
      <c r="U270" s="24"/>
      <c r="BC270" s="1"/>
      <c r="BD270" s="1"/>
      <c r="BE270" s="1"/>
      <c r="BF270" s="1"/>
      <c r="BG270" s="1"/>
      <c r="BH270" s="1"/>
      <c r="BI270" s="1"/>
      <c r="BJ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P270" s="1"/>
      <c r="EQ270" s="1"/>
      <c r="ER270" s="1"/>
      <c r="ES270" s="1"/>
      <c r="EU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U270" s="1"/>
      <c r="GV270" s="1"/>
      <c r="GW270" s="1"/>
      <c r="GX270" s="1"/>
      <c r="GZ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Z270" s="1"/>
      <c r="JA270" s="1"/>
      <c r="JB270" s="1"/>
      <c r="JC270" s="1"/>
      <c r="JE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LE270" s="1"/>
      <c r="LF270" s="1"/>
      <c r="LG270" s="1"/>
      <c r="LH270" s="1"/>
      <c r="LJ270" s="1"/>
      <c r="LZ270" s="1"/>
      <c r="MA270" s="1"/>
      <c r="MC270" s="1"/>
    </row>
    <row r="271" spans="1:341" x14ac:dyDescent="0.2">
      <c r="A271" s="65" t="s">
        <v>295</v>
      </c>
      <c r="B271" s="48"/>
      <c r="C271" s="24">
        <f>IF(B271="",+(C270+(IF(YEAR(A271)&gt;YEAR($M$98),-$Q$98,$E$98*+((($O$101-((YEAR(A271)-(YEAR($J$98)-$O$101))/$O$98))/100)+$Q$101)))+(C259*$G$98/12)),B271)</f>
        <v>548670.36756980605</v>
      </c>
      <c r="D271" s="22" t="str">
        <f t="shared" si="220"/>
        <v/>
      </c>
      <c r="E271" s="59">
        <f t="shared" si="219"/>
        <v>2821.4857422987698</v>
      </c>
      <c r="F271" s="24"/>
      <c r="K271" s="1"/>
      <c r="M271" s="1"/>
      <c r="R271" s="1"/>
      <c r="S271" s="24" t="str">
        <f>IF(B271="","",(U271-B271))</f>
        <v/>
      </c>
      <c r="U271" s="24"/>
      <c r="BC271" s="1"/>
      <c r="BD271" s="1"/>
      <c r="BE271" s="1"/>
      <c r="BF271" s="1"/>
      <c r="BG271" s="1"/>
      <c r="BH271" s="1"/>
      <c r="BI271" s="1"/>
      <c r="BJ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P271" s="1"/>
      <c r="EQ271" s="1"/>
      <c r="ER271" s="1"/>
      <c r="ES271" s="1"/>
      <c r="EU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U271" s="1"/>
      <c r="GV271" s="1"/>
      <c r="GW271" s="1"/>
      <c r="GX271" s="1"/>
      <c r="GZ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Z271" s="1"/>
      <c r="JA271" s="1"/>
      <c r="JB271" s="1"/>
      <c r="JC271" s="1"/>
      <c r="JE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LE271" s="1"/>
      <c r="LF271" s="1"/>
      <c r="LG271" s="1"/>
      <c r="LH271" s="1"/>
      <c r="LJ271" s="1"/>
      <c r="LZ271" s="1"/>
      <c r="MA271" s="1"/>
      <c r="MC271" s="1"/>
    </row>
    <row r="272" spans="1:341" x14ac:dyDescent="0.2">
      <c r="A272" s="65" t="s">
        <v>296</v>
      </c>
      <c r="B272" s="48"/>
      <c r="C272" s="24">
        <f>IF(B272="",+(C271+(IF(YEAR(A272)&gt;YEAR($M$98),-$Q$98,$E$98*+((($O$101-((YEAR(A272)-(YEAR($J$98)-$O$101))/$O$98))/100)+$Q$101)))+(C260*$G$98/12)),B272)</f>
        <v>551501.18994072068</v>
      </c>
      <c r="D272" s="22" t="str">
        <f t="shared" si="220"/>
        <v/>
      </c>
      <c r="E272" s="59">
        <f t="shared" si="219"/>
        <v>2830.8223709146259</v>
      </c>
      <c r="F272" s="24"/>
      <c r="K272" s="1"/>
      <c r="M272" s="1"/>
      <c r="R272" s="1"/>
      <c r="S272" s="24" t="str">
        <f>IF(B272="","",(U272-B272))</f>
        <v/>
      </c>
      <c r="U272" s="24"/>
      <c r="BC272" s="1"/>
      <c r="BD272" s="1"/>
      <c r="BE272" s="1"/>
      <c r="BF272" s="1"/>
      <c r="BG272" s="1"/>
      <c r="BH272" s="1"/>
      <c r="BI272" s="1"/>
      <c r="BJ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P272" s="1"/>
      <c r="EQ272" s="1"/>
      <c r="ER272" s="1"/>
      <c r="ES272" s="1"/>
      <c r="EU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U272" s="1"/>
      <c r="GV272" s="1"/>
      <c r="GW272" s="1"/>
      <c r="GX272" s="1"/>
      <c r="GZ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Z272" s="1"/>
      <c r="JA272" s="1"/>
      <c r="JB272" s="1"/>
      <c r="JC272" s="1"/>
      <c r="JE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LE272" s="1"/>
      <c r="LF272" s="1"/>
      <c r="LG272" s="1"/>
      <c r="LH272" s="1"/>
      <c r="LJ272" s="1"/>
      <c r="LZ272" s="1"/>
      <c r="MA272" s="1"/>
      <c r="MC272" s="1"/>
    </row>
    <row r="273" spans="1:341" x14ac:dyDescent="0.2">
      <c r="A273" s="66" t="s">
        <v>153</v>
      </c>
      <c r="B273" s="67"/>
      <c r="C273" s="24">
        <f>IF(B273="",+(C272+(IF(YEAR(A273)&gt;YEAR($M$98),-$Q$98,$E$98*+((($O$101-((YEAR(A273)-(YEAR($J$98)-$O$101))/$O$98))/100)+$Q$101)))+(C261*$G$98/12)),B273)</f>
        <v>554341.3798453866</v>
      </c>
      <c r="D273" s="22" t="str">
        <f t="shared" si="220"/>
        <v/>
      </c>
      <c r="E273" s="59">
        <f t="shared" si="219"/>
        <v>2840.1899046659237</v>
      </c>
      <c r="F273" s="24"/>
      <c r="K273" s="1"/>
      <c r="M273" s="1"/>
      <c r="R273" s="1"/>
      <c r="S273" s="24" t="str">
        <f>IF(B273="","",(U273-B273))</f>
        <v/>
      </c>
      <c r="U273" s="29"/>
      <c r="BC273" s="1"/>
      <c r="BD273" s="1"/>
      <c r="BE273" s="1"/>
      <c r="BF273" s="1"/>
      <c r="BG273" s="1"/>
      <c r="BH273" s="1"/>
      <c r="BI273" s="1"/>
      <c r="BJ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P273" s="1"/>
      <c r="EQ273" s="1"/>
      <c r="ER273" s="1"/>
      <c r="ES273" s="1"/>
      <c r="EU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U273" s="1"/>
      <c r="GV273" s="1"/>
      <c r="GW273" s="1"/>
      <c r="GX273" s="1"/>
      <c r="GZ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Z273" s="1"/>
      <c r="JA273" s="1"/>
      <c r="JB273" s="1"/>
      <c r="JC273" s="1"/>
      <c r="JE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LE273" s="1"/>
      <c r="LF273" s="1"/>
      <c r="LG273" s="1"/>
      <c r="LH273" s="1"/>
      <c r="LJ273" s="1"/>
      <c r="LZ273" s="1"/>
      <c r="MA273" s="1"/>
      <c r="MC273" s="1"/>
    </row>
    <row r="274" spans="1:341" x14ac:dyDescent="0.2">
      <c r="A274" s="65" t="s">
        <v>297</v>
      </c>
      <c r="B274" s="48"/>
      <c r="C274" s="24">
        <f>IF(B274="",+(C273+(IF(YEAR(A274)&gt;YEAR($M$98),-$Q$98,$E$98*+((($O$101-((YEAR(A274)-(YEAR($J$98)-$O$101))/$O$98))/100)+$Q$101)))+(C262*$G$98/12)),B274)</f>
        <v>557110.23602479789</v>
      </c>
      <c r="D274" s="22" t="str">
        <f t="shared" si="220"/>
        <v/>
      </c>
      <c r="E274" s="59">
        <f t="shared" si="219"/>
        <v>2768.8561794112902</v>
      </c>
      <c r="F274" s="24"/>
      <c r="K274" s="1"/>
      <c r="M274" s="1"/>
      <c r="R274" s="1"/>
      <c r="S274" s="24" t="str">
        <f>IF(B274="","",(U274-B274))</f>
        <v/>
      </c>
      <c r="U274" s="24"/>
      <c r="BC274" s="1"/>
      <c r="BD274" s="1"/>
      <c r="BE274" s="1"/>
      <c r="BF274" s="1"/>
      <c r="BG274" s="1"/>
      <c r="BH274" s="1"/>
      <c r="BI274" s="1"/>
      <c r="BJ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P274" s="1"/>
      <c r="EQ274" s="1"/>
      <c r="ER274" s="1"/>
      <c r="ES274" s="1"/>
      <c r="EU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U274" s="1"/>
      <c r="GV274" s="1"/>
      <c r="GW274" s="1"/>
      <c r="GX274" s="1"/>
      <c r="GZ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Z274" s="1"/>
      <c r="JA274" s="1"/>
      <c r="JB274" s="1"/>
      <c r="JC274" s="1"/>
      <c r="JE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LE274" s="1"/>
      <c r="LF274" s="1"/>
      <c r="LG274" s="1"/>
      <c r="LH274" s="1"/>
      <c r="LJ274" s="1"/>
      <c r="LZ274" s="1"/>
      <c r="MA274" s="1"/>
      <c r="MC274" s="1"/>
    </row>
    <row r="275" spans="1:341" x14ac:dyDescent="0.2">
      <c r="A275" s="65" t="s">
        <v>298</v>
      </c>
      <c r="B275" s="48"/>
      <c r="C275" s="24">
        <f>IF(B275="",+(C274+(IF(YEAR(A275)&gt;YEAR($M$98),-$Q$98,$E$98*+((($O$101-((YEAR(A275)-(YEAR($J$98)-$O$101))/$O$98))/100)+$Q$101)))+(C263*$G$98/12)),B275)</f>
        <v>559888.25184797531</v>
      </c>
      <c r="D275" s="22" t="str">
        <f t="shared" si="220"/>
        <v/>
      </c>
      <c r="E275" s="59">
        <f t="shared" si="219"/>
        <v>2778.0158231774112</v>
      </c>
      <c r="F275" s="24"/>
      <c r="K275" s="1"/>
      <c r="M275" s="1"/>
      <c r="R275" s="1"/>
      <c r="S275" s="24" t="str">
        <f>IF(B275="","",(U275-B275))</f>
        <v/>
      </c>
      <c r="U275" s="24"/>
      <c r="BC275" s="1"/>
      <c r="BD275" s="1"/>
      <c r="BE275" s="1"/>
      <c r="BF275" s="1"/>
      <c r="BG275" s="1"/>
      <c r="BH275" s="1"/>
      <c r="BI275" s="1"/>
      <c r="BJ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P275" s="1"/>
      <c r="EQ275" s="1"/>
      <c r="ER275" s="1"/>
      <c r="ES275" s="1"/>
      <c r="EU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U275" s="1"/>
      <c r="GV275" s="1"/>
      <c r="GW275" s="1"/>
      <c r="GX275" s="1"/>
      <c r="GZ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Z275" s="1"/>
      <c r="JA275" s="1"/>
      <c r="JB275" s="1"/>
      <c r="JC275" s="1"/>
      <c r="JE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LE275" s="1"/>
      <c r="LF275" s="1"/>
      <c r="LG275" s="1"/>
      <c r="LH275" s="1"/>
      <c r="LJ275" s="1"/>
      <c r="LZ275" s="1"/>
      <c r="MA275" s="1"/>
      <c r="MC275" s="1"/>
    </row>
    <row r="276" spans="1:341" x14ac:dyDescent="0.2">
      <c r="A276" s="65" t="s">
        <v>299</v>
      </c>
      <c r="B276" s="48"/>
      <c r="C276" s="24">
        <f>IF(B276="",+(C275+(IF(YEAR(A276)&gt;YEAR($M$98),-$Q$98,$E$98*+((($O$101-((YEAR(A276)-(YEAR($J$98)-$O$101))/$O$98))/100)+$Q$101)))+(C264*$G$98/12)),B276)</f>
        <v>562675.45762502239</v>
      </c>
      <c r="D276" s="22" t="str">
        <f t="shared" si="220"/>
        <v/>
      </c>
      <c r="E276" s="59">
        <f t="shared" si="219"/>
        <v>2787.2057770470856</v>
      </c>
      <c r="F276" s="24"/>
      <c r="K276" s="1"/>
      <c r="M276" s="1"/>
      <c r="R276" s="1"/>
      <c r="S276" s="24" t="str">
        <f>IF(B276="","",(U276-B276))</f>
        <v/>
      </c>
      <c r="U276" s="24"/>
      <c r="BC276" s="1"/>
      <c r="BD276" s="1"/>
      <c r="BE276" s="1"/>
      <c r="BF276" s="1"/>
      <c r="BG276" s="1"/>
      <c r="BH276" s="1"/>
      <c r="BI276" s="1"/>
      <c r="BJ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P276" s="1"/>
      <c r="EQ276" s="1"/>
      <c r="ER276" s="1"/>
      <c r="ES276" s="1"/>
      <c r="EU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U276" s="1"/>
      <c r="GV276" s="1"/>
      <c r="GW276" s="1"/>
      <c r="GX276" s="1"/>
      <c r="GZ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Z276" s="1"/>
      <c r="JA276" s="1"/>
      <c r="JB276" s="1"/>
      <c r="JC276" s="1"/>
      <c r="JE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LE276" s="1"/>
      <c r="LF276" s="1"/>
      <c r="LG276" s="1"/>
      <c r="LH276" s="1"/>
      <c r="LJ276" s="1"/>
      <c r="LZ276" s="1"/>
      <c r="MA276" s="1"/>
      <c r="MC276" s="1"/>
    </row>
    <row r="277" spans="1:341" x14ac:dyDescent="0.2">
      <c r="A277" s="65" t="s">
        <v>300</v>
      </c>
      <c r="B277" s="48"/>
      <c r="C277" s="24">
        <f>IF(B277="",+(C276+(IF(YEAR(A277)&gt;YEAR($M$98),-$Q$98,$E$98*+((($O$101-((YEAR(A277)-(YEAR($J$98)-$O$101))/$O$98))/100)+$Q$101)))+(C265*$G$98/12)),B277)</f>
        <v>565471.88376637117</v>
      </c>
      <c r="D277" s="22" t="str">
        <f t="shared" si="220"/>
        <v/>
      </c>
      <c r="E277" s="59">
        <f t="shared" si="219"/>
        <v>2796.4261413487839</v>
      </c>
      <c r="F277" s="24"/>
      <c r="K277" s="1"/>
      <c r="M277" s="1"/>
      <c r="R277" s="1"/>
      <c r="S277" s="24" t="str">
        <f>IF(B277="","",(U277-B277))</f>
        <v/>
      </c>
      <c r="U277" s="24"/>
      <c r="BC277" s="1"/>
      <c r="BD277" s="1"/>
      <c r="BE277" s="1"/>
      <c r="BF277" s="1"/>
      <c r="BG277" s="1"/>
      <c r="BH277" s="1"/>
      <c r="BI277" s="1"/>
      <c r="BJ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P277" s="1"/>
      <c r="EQ277" s="1"/>
      <c r="ER277" s="1"/>
      <c r="ES277" s="1"/>
      <c r="EU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U277" s="1"/>
      <c r="GV277" s="1"/>
      <c r="GW277" s="1"/>
      <c r="GX277" s="1"/>
      <c r="GZ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Z277" s="1"/>
      <c r="JA277" s="1"/>
      <c r="JB277" s="1"/>
      <c r="JC277" s="1"/>
      <c r="JE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LE277" s="1"/>
      <c r="LF277" s="1"/>
      <c r="LG277" s="1"/>
      <c r="LH277" s="1"/>
      <c r="LJ277" s="1"/>
      <c r="LZ277" s="1"/>
      <c r="MA277" s="1"/>
      <c r="MC277" s="1"/>
    </row>
    <row r="278" spans="1:341" x14ac:dyDescent="0.2">
      <c r="A278" s="65" t="s">
        <v>301</v>
      </c>
      <c r="B278" s="48"/>
      <c r="C278" s="24">
        <f>IF(B278="",+(C277+(IF(YEAR(A278)&gt;YEAR($M$98),-$Q$98,$E$98*+((($O$101-((YEAR(A278)-(YEAR($J$98)-$O$101))/$O$98))/100)+$Q$101)))+(C266*$G$98/12)),B278)</f>
        <v>568277.5607831144</v>
      </c>
      <c r="D278" s="22" t="str">
        <f t="shared" si="220"/>
        <v/>
      </c>
      <c r="E278" s="59">
        <f t="shared" si="219"/>
        <v>2805.677016743226</v>
      </c>
      <c r="F278" s="24"/>
      <c r="K278" s="1"/>
      <c r="M278" s="1"/>
      <c r="R278" s="1"/>
      <c r="S278" s="24" t="str">
        <f>IF(B278="","",(U278-B278))</f>
        <v/>
      </c>
      <c r="U278" s="24"/>
      <c r="BC278" s="1"/>
      <c r="BD278" s="1"/>
      <c r="BE278" s="1"/>
      <c r="BF278" s="1"/>
      <c r="BG278" s="1"/>
      <c r="BH278" s="1"/>
      <c r="BI278" s="1"/>
      <c r="BJ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P278" s="1"/>
      <c r="EQ278" s="1"/>
      <c r="ER278" s="1"/>
      <c r="ES278" s="1"/>
      <c r="EU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U278" s="1"/>
      <c r="GV278" s="1"/>
      <c r="GW278" s="1"/>
      <c r="GX278" s="1"/>
      <c r="GZ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Z278" s="1"/>
      <c r="JA278" s="1"/>
      <c r="JB278" s="1"/>
      <c r="JC278" s="1"/>
      <c r="JE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LE278" s="1"/>
      <c r="LF278" s="1"/>
      <c r="LG278" s="1"/>
      <c r="LH278" s="1"/>
      <c r="LJ278" s="1"/>
      <c r="LZ278" s="1"/>
      <c r="MA278" s="1"/>
      <c r="MC278" s="1"/>
    </row>
    <row r="279" spans="1:341" x14ac:dyDescent="0.2">
      <c r="A279" s="65" t="s">
        <v>302</v>
      </c>
      <c r="B279" s="48"/>
      <c r="C279" s="24">
        <f>IF(B279="",+(C278+(IF(YEAR(A279)&gt;YEAR($M$98),-$Q$98,$E$98*+((($O$101-((YEAR(A279)-(YEAR($J$98)-$O$101))/$O$98))/100)+$Q$101)))+(C267*$G$98/12)),B279)</f>
        <v>571092.51928733906</v>
      </c>
      <c r="D279" s="22" t="str">
        <f t="shared" si="220"/>
        <v/>
      </c>
      <c r="E279" s="59">
        <f t="shared" si="219"/>
        <v>2814.9585042246617</v>
      </c>
      <c r="F279" s="24"/>
      <c r="K279" s="1"/>
      <c r="M279" s="1"/>
      <c r="R279" s="1"/>
      <c r="S279" s="24" t="str">
        <f>IF(B279="","",(U279-B279))</f>
        <v/>
      </c>
      <c r="U279" s="24"/>
      <c r="BC279" s="1"/>
      <c r="BD279" s="1"/>
      <c r="BE279" s="1"/>
      <c r="BF279" s="1"/>
      <c r="BG279" s="1"/>
      <c r="BH279" s="1"/>
      <c r="BI279" s="1"/>
      <c r="BJ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P279" s="1"/>
      <c r="EQ279" s="1"/>
      <c r="ER279" s="1"/>
      <c r="ES279" s="1"/>
      <c r="EU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U279" s="1"/>
      <c r="GV279" s="1"/>
      <c r="GW279" s="1"/>
      <c r="GX279" s="1"/>
      <c r="GZ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Z279" s="1"/>
      <c r="JA279" s="1"/>
      <c r="JB279" s="1"/>
      <c r="JC279" s="1"/>
      <c r="JE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LE279" s="1"/>
      <c r="LF279" s="1"/>
      <c r="LG279" s="1"/>
      <c r="LH279" s="1"/>
      <c r="LJ279" s="1"/>
      <c r="LZ279" s="1"/>
      <c r="MA279" s="1"/>
      <c r="MC279" s="1"/>
    </row>
    <row r="280" spans="1:341" x14ac:dyDescent="0.2">
      <c r="A280" s="65" t="s">
        <v>303</v>
      </c>
      <c r="B280" s="48"/>
      <c r="C280" s="24">
        <f>IF(B280="",+(C279+(IF(YEAR(A280)&gt;YEAR($M$98),-$Q$98,$E$98*+((($O$101-((YEAR(A280)-(YEAR($J$98)-$O$101))/$O$98))/100)+$Q$101)))+(C268*$G$98/12)),B280)</f>
        <v>573916.78999246052</v>
      </c>
      <c r="D280" s="22" t="str">
        <f t="shared" si="220"/>
        <v/>
      </c>
      <c r="E280" s="59">
        <f t="shared" si="219"/>
        <v>2824.2707051214529</v>
      </c>
      <c r="F280" s="24"/>
      <c r="K280" s="1"/>
      <c r="M280" s="1"/>
      <c r="R280" s="1"/>
      <c r="S280" s="24" t="str">
        <f>IF(B280="","",(U280-B280))</f>
        <v/>
      </c>
      <c r="U280" s="24"/>
      <c r="BC280" s="1"/>
      <c r="BD280" s="1"/>
      <c r="BE280" s="1"/>
      <c r="BF280" s="1"/>
      <c r="BG280" s="1"/>
      <c r="BH280" s="1"/>
      <c r="BI280" s="1"/>
      <c r="BJ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P280" s="1"/>
      <c r="EQ280" s="1"/>
      <c r="ER280" s="1"/>
      <c r="ES280" s="1"/>
      <c r="EU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U280" s="1"/>
      <c r="GV280" s="1"/>
      <c r="GW280" s="1"/>
      <c r="GX280" s="1"/>
      <c r="GZ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Z280" s="1"/>
      <c r="JA280" s="1"/>
      <c r="JB280" s="1"/>
      <c r="JC280" s="1"/>
      <c r="JE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LE280" s="1"/>
      <c r="LF280" s="1"/>
      <c r="LG280" s="1"/>
      <c r="LH280" s="1"/>
      <c r="LJ280" s="1"/>
      <c r="LZ280" s="1"/>
      <c r="MA280" s="1"/>
      <c r="MC280" s="1"/>
    </row>
    <row r="281" spans="1:341" x14ac:dyDescent="0.2">
      <c r="A281" s="65" t="s">
        <v>304</v>
      </c>
      <c r="B281" s="48"/>
      <c r="C281" s="24">
        <f>IF(B281="",+(C280+(IF(YEAR(A281)&gt;YEAR($M$98),-$Q$98,$E$98*+((($O$101-((YEAR(A281)-(YEAR($J$98)-$O$101))/$O$98))/100)+$Q$101)))+(C269*$G$98/12)),B281)</f>
        <v>576750.4037135581</v>
      </c>
      <c r="D281" s="22" t="str">
        <f t="shared" si="220"/>
        <v/>
      </c>
      <c r="E281" s="59">
        <f t="shared" si="219"/>
        <v>2833.6137210975867</v>
      </c>
      <c r="F281" s="24"/>
      <c r="K281" s="1"/>
      <c r="M281" s="1"/>
      <c r="R281" s="1"/>
      <c r="S281" s="24" t="str">
        <f>IF(B281="","",(U281-B281))</f>
        <v/>
      </c>
      <c r="U281" s="24"/>
      <c r="BC281" s="1"/>
      <c r="BD281" s="1"/>
      <c r="BE281" s="1"/>
      <c r="BF281" s="1"/>
      <c r="BG281" s="1"/>
      <c r="BH281" s="1"/>
      <c r="BI281" s="1"/>
      <c r="BJ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P281" s="1"/>
      <c r="EQ281" s="1"/>
      <c r="ER281" s="1"/>
      <c r="ES281" s="1"/>
      <c r="EU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U281" s="1"/>
      <c r="GV281" s="1"/>
      <c r="GW281" s="1"/>
      <c r="GX281" s="1"/>
      <c r="GZ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Z281" s="1"/>
      <c r="JA281" s="1"/>
      <c r="JB281" s="1"/>
      <c r="JC281" s="1"/>
      <c r="JE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LE281" s="1"/>
      <c r="LF281" s="1"/>
      <c r="LG281" s="1"/>
      <c r="LH281" s="1"/>
      <c r="LJ281" s="1"/>
      <c r="LZ281" s="1"/>
      <c r="MA281" s="1"/>
      <c r="MC281" s="1"/>
    </row>
    <row r="282" spans="1:341" x14ac:dyDescent="0.2">
      <c r="A282" s="65" t="s">
        <v>305</v>
      </c>
      <c r="B282" s="48"/>
      <c r="C282" s="24">
        <f>IF(B282="",+(C281+(IF(YEAR(A282)&gt;YEAR($M$98),-$Q$98,$E$98*+((($O$101-((YEAR(A282)-(YEAR($J$98)-$O$101))/$O$98))/100)+$Q$101)))+(C270*$G$98/12)),B282)</f>
        <v>579593.39136771183</v>
      </c>
      <c r="D282" s="22" t="str">
        <f t="shared" si="220"/>
        <v/>
      </c>
      <c r="E282" s="59">
        <f t="shared" si="219"/>
        <v>2842.9876541537233</v>
      </c>
      <c r="F282" s="24"/>
      <c r="K282" s="1"/>
      <c r="M282" s="1"/>
      <c r="R282" s="1"/>
      <c r="S282" s="24" t="str">
        <f>IF(B282="","",(U282-B282))</f>
        <v/>
      </c>
      <c r="U282" s="24"/>
      <c r="BC282" s="1"/>
      <c r="BD282" s="1"/>
      <c r="BE282" s="1"/>
      <c r="BF282" s="1"/>
      <c r="BG282" s="1"/>
      <c r="BH282" s="1"/>
      <c r="BI282" s="1"/>
      <c r="BJ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P282" s="1"/>
      <c r="EQ282" s="1"/>
      <c r="ER282" s="1"/>
      <c r="ES282" s="1"/>
      <c r="EU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U282" s="1"/>
      <c r="GV282" s="1"/>
      <c r="GW282" s="1"/>
      <c r="GX282" s="1"/>
      <c r="GZ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Z282" s="1"/>
      <c r="JA282" s="1"/>
      <c r="JB282" s="1"/>
      <c r="JC282" s="1"/>
      <c r="JE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LE282" s="1"/>
      <c r="LF282" s="1"/>
      <c r="LG282" s="1"/>
      <c r="LH282" s="1"/>
      <c r="LJ282" s="1"/>
      <c r="LZ282" s="1"/>
      <c r="MA282" s="1"/>
      <c r="MC282" s="1"/>
    </row>
    <row r="283" spans="1:341" x14ac:dyDescent="0.2">
      <c r="A283" s="65" t="s">
        <v>306</v>
      </c>
      <c r="B283" s="48"/>
      <c r="C283" s="24">
        <f>IF(B283="",+(C282+(IF(YEAR(A283)&gt;YEAR($M$98),-$Q$98,$E$98*+((($O$101-((YEAR(A283)-(YEAR($J$98)-$O$101))/$O$98))/100)+$Q$101)))+(C271*$G$98/12)),B283)</f>
        <v>582445.78397433984</v>
      </c>
      <c r="D283" s="22" t="str">
        <f t="shared" si="220"/>
        <v/>
      </c>
      <c r="E283" s="59">
        <f t="shared" si="219"/>
        <v>2852.392606628011</v>
      </c>
      <c r="F283" s="24"/>
      <c r="K283" s="1"/>
      <c r="M283" s="1"/>
      <c r="R283" s="1"/>
      <c r="S283" s="24" t="str">
        <f>IF(B283="","",(U283-B283))</f>
        <v/>
      </c>
      <c r="U283" s="24"/>
      <c r="BC283" s="1"/>
      <c r="BD283" s="1"/>
      <c r="BE283" s="1"/>
      <c r="BF283" s="1"/>
      <c r="BG283" s="1"/>
      <c r="BH283" s="1"/>
      <c r="BI283" s="1"/>
      <c r="BJ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P283" s="1"/>
      <c r="EQ283" s="1"/>
      <c r="ER283" s="1"/>
      <c r="ES283" s="1"/>
      <c r="EU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U283" s="1"/>
      <c r="GV283" s="1"/>
      <c r="GW283" s="1"/>
      <c r="GX283" s="1"/>
      <c r="GZ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Z283" s="1"/>
      <c r="JA283" s="1"/>
      <c r="JB283" s="1"/>
      <c r="JC283" s="1"/>
      <c r="JE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LE283" s="1"/>
      <c r="LF283" s="1"/>
      <c r="LG283" s="1"/>
      <c r="LH283" s="1"/>
      <c r="LJ283" s="1"/>
      <c r="LZ283" s="1"/>
      <c r="MA283" s="1"/>
      <c r="MC283" s="1"/>
    </row>
    <row r="284" spans="1:341" x14ac:dyDescent="0.2">
      <c r="A284" s="65" t="s">
        <v>307</v>
      </c>
      <c r="B284" s="48"/>
      <c r="C284" s="24">
        <f>IF(B284="",+(C283+(IF(YEAR(A284)&gt;YEAR($M$98),-$Q$98,$E$98*+((($O$101-((YEAR(A284)-(YEAR($J$98)-$O$101))/$O$98))/100)+$Q$101)))+(C272*$G$98/12)),B284)</f>
        <v>585307.61265553767</v>
      </c>
      <c r="D284" s="22" t="str">
        <f t="shared" si="220"/>
        <v/>
      </c>
      <c r="E284" s="59">
        <f t="shared" si="219"/>
        <v>2861.8286811978323</v>
      </c>
      <c r="F284" s="24"/>
      <c r="K284" s="1"/>
      <c r="M284" s="1"/>
      <c r="R284" s="1"/>
      <c r="S284" s="24" t="str">
        <f>IF(B284="","",(U284-B284))</f>
        <v/>
      </c>
      <c r="U284" s="24"/>
      <c r="BC284" s="1"/>
      <c r="BD284" s="1"/>
      <c r="BE284" s="1"/>
      <c r="BF284" s="1"/>
      <c r="BG284" s="1"/>
      <c r="BH284" s="1"/>
      <c r="BI284" s="1"/>
      <c r="BJ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P284" s="1"/>
      <c r="EQ284" s="1"/>
      <c r="ER284" s="1"/>
      <c r="ES284" s="1"/>
      <c r="EU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U284" s="1"/>
      <c r="GV284" s="1"/>
      <c r="GW284" s="1"/>
      <c r="GX284" s="1"/>
      <c r="GZ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Z284" s="1"/>
      <c r="JA284" s="1"/>
      <c r="JB284" s="1"/>
      <c r="JC284" s="1"/>
      <c r="JE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LE284" s="1"/>
      <c r="LF284" s="1"/>
      <c r="LG284" s="1"/>
      <c r="LH284" s="1"/>
      <c r="LJ284" s="1"/>
      <c r="LZ284" s="1"/>
      <c r="MA284" s="1"/>
      <c r="MC284" s="1"/>
    </row>
    <row r="285" spans="1:341" x14ac:dyDescent="0.2">
      <c r="A285" s="66" t="s">
        <v>155</v>
      </c>
      <c r="B285" s="67"/>
      <c r="C285" s="24">
        <f>IF(B285="",+(C284+(IF(YEAR(A285)&gt;YEAR($M$98),-$Q$98,$E$98*+((($O$101-((YEAR(A285)-(YEAR($J$98)-$O$101))/$O$98))/100)+$Q$101)))+(C273*$G$98/12)),B285)</f>
        <v>588178.90863641771</v>
      </c>
      <c r="D285" s="22" t="str">
        <f t="shared" si="220"/>
        <v/>
      </c>
      <c r="E285" s="59">
        <f t="shared" si="219"/>
        <v>2871.295980880037</v>
      </c>
      <c r="F285" s="24"/>
      <c r="K285" s="1"/>
      <c r="M285" s="1"/>
      <c r="R285" s="1"/>
      <c r="S285" s="24" t="str">
        <f>IF(B285="","",(U285-B285))</f>
        <v/>
      </c>
      <c r="U285" s="29"/>
      <c r="BC285" s="1"/>
      <c r="BD285" s="1"/>
      <c r="BE285" s="1"/>
      <c r="BF285" s="1"/>
      <c r="BG285" s="1"/>
      <c r="BH285" s="1"/>
      <c r="BI285" s="1"/>
      <c r="BJ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P285" s="1"/>
      <c r="EQ285" s="1"/>
      <c r="ER285" s="1"/>
      <c r="ES285" s="1"/>
      <c r="EU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U285" s="1"/>
      <c r="GV285" s="1"/>
      <c r="GW285" s="1"/>
      <c r="GX285" s="1"/>
      <c r="GZ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Z285" s="1"/>
      <c r="JA285" s="1"/>
      <c r="JB285" s="1"/>
      <c r="JC285" s="1"/>
      <c r="JE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LE285" s="1"/>
      <c r="LF285" s="1"/>
      <c r="LG285" s="1"/>
      <c r="LH285" s="1"/>
      <c r="LJ285" s="1"/>
      <c r="LZ285" s="1"/>
      <c r="MA285" s="1"/>
      <c r="MC285" s="1"/>
    </row>
    <row r="286" spans="1:341" x14ac:dyDescent="0.2">
      <c r="A286" s="65" t="s">
        <v>308</v>
      </c>
      <c r="B286" s="48"/>
      <c r="C286" s="24">
        <f>IF(B286="",+(C285+(IF(YEAR(A286)&gt;YEAR($M$98),-$Q$98,$E$98*+((($O$101-((YEAR(A286)-(YEAR($J$98)-$O$101))/$O$98))/100)+$Q$101)))+(C274*$G$98/12)),B286)</f>
        <v>590978.970978981</v>
      </c>
      <c r="D286" s="22" t="str">
        <f t="shared" si="220"/>
        <v/>
      </c>
      <c r="E286" s="59">
        <f t="shared" si="219"/>
        <v>2800.0623425632948</v>
      </c>
      <c r="F286" s="24"/>
      <c r="K286" s="1"/>
      <c r="M286" s="1"/>
      <c r="R286" s="1"/>
      <c r="S286" s="24" t="str">
        <f>IF(B286="","",(U286-B286))</f>
        <v/>
      </c>
      <c r="U286" s="24"/>
      <c r="BC286" s="1"/>
      <c r="BD286" s="1"/>
      <c r="BE286" s="1"/>
      <c r="BF286" s="1"/>
      <c r="BG286" s="1"/>
      <c r="BH286" s="1"/>
      <c r="BI286" s="1"/>
      <c r="BJ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P286" s="1"/>
      <c r="EQ286" s="1"/>
      <c r="ER286" s="1"/>
      <c r="ES286" s="1"/>
      <c r="EU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U286" s="1"/>
      <c r="GV286" s="1"/>
      <c r="GW286" s="1"/>
      <c r="GX286" s="1"/>
      <c r="GZ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Z286" s="1"/>
      <c r="JA286" s="1"/>
      <c r="JB286" s="1"/>
      <c r="JC286" s="1"/>
      <c r="JE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LE286" s="1"/>
      <c r="LF286" s="1"/>
      <c r="LG286" s="1"/>
      <c r="LH286" s="1"/>
      <c r="LJ286" s="1"/>
      <c r="LZ286" s="1"/>
      <c r="MA286" s="1"/>
      <c r="MC286" s="1"/>
    </row>
    <row r="287" spans="1:341" x14ac:dyDescent="0.2">
      <c r="A287" s="65" t="s">
        <v>309</v>
      </c>
      <c r="B287" s="48"/>
      <c r="C287" s="24">
        <f>IF(B287="",+(C286+(IF(YEAR(A287)&gt;YEAR($M$98),-$Q$98,$E$98*+((($O$101-((YEAR(A287)-(YEAR($J$98)-$O$101))/$O$98))/100)+$Q$101)))+(C275*$G$98/12)),B287)</f>
        <v>593788.29337428825</v>
      </c>
      <c r="D287" s="22" t="str">
        <f t="shared" si="220"/>
        <v/>
      </c>
      <c r="E287" s="59">
        <f t="shared" si="219"/>
        <v>2809.3223953072447</v>
      </c>
      <c r="F287" s="24"/>
      <c r="K287" s="1"/>
      <c r="M287" s="1"/>
      <c r="R287" s="1"/>
      <c r="S287" s="24" t="str">
        <f>IF(B287="","",(U287-B287))</f>
        <v/>
      </c>
      <c r="U287" s="24"/>
      <c r="BC287" s="1"/>
      <c r="BD287" s="1"/>
      <c r="BE287" s="1"/>
      <c r="BF287" s="1"/>
      <c r="BG287" s="1"/>
      <c r="BH287" s="1"/>
      <c r="BI287" s="1"/>
      <c r="BJ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P287" s="1"/>
      <c r="EQ287" s="1"/>
      <c r="ER287" s="1"/>
      <c r="ES287" s="1"/>
      <c r="EU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U287" s="1"/>
      <c r="GV287" s="1"/>
      <c r="GW287" s="1"/>
      <c r="GX287" s="1"/>
      <c r="GZ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Z287" s="1"/>
      <c r="JA287" s="1"/>
      <c r="JB287" s="1"/>
      <c r="JC287" s="1"/>
      <c r="JE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LE287" s="1"/>
      <c r="LF287" s="1"/>
      <c r="LG287" s="1"/>
      <c r="LH287" s="1"/>
      <c r="LJ287" s="1"/>
      <c r="LZ287" s="1"/>
      <c r="MA287" s="1"/>
      <c r="MC287" s="1"/>
    </row>
    <row r="288" spans="1:341" x14ac:dyDescent="0.2">
      <c r="A288" s="65" t="s">
        <v>310</v>
      </c>
      <c r="B288" s="48"/>
      <c r="C288" s="24">
        <f>IF(B288="",+(C287+(IF(YEAR(A288)&gt;YEAR($M$98),-$Q$98,$E$98*+((($O$101-((YEAR(A288)-(YEAR($J$98)-$O$101))/$O$98))/100)+$Q$101)))+(C276*$G$98/12)),B288)</f>
        <v>596606.90645551903</v>
      </c>
      <c r="D288" s="22" t="str">
        <f t="shared" si="220"/>
        <v/>
      </c>
      <c r="E288" s="59">
        <f t="shared" si="219"/>
        <v>2818.613081230782</v>
      </c>
      <c r="F288" s="24"/>
      <c r="K288" s="1"/>
      <c r="M288" s="1"/>
      <c r="R288" s="1"/>
      <c r="S288" s="24" t="str">
        <f>IF(B288="","",(U288-B288))</f>
        <v/>
      </c>
      <c r="U288" s="24"/>
      <c r="BC288" s="1"/>
      <c r="BD288" s="1"/>
      <c r="BE288" s="1"/>
      <c r="BF288" s="1"/>
      <c r="BG288" s="1"/>
      <c r="BH288" s="1"/>
      <c r="BI288" s="1"/>
      <c r="BJ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P288" s="1"/>
      <c r="EQ288" s="1"/>
      <c r="ER288" s="1"/>
      <c r="ES288" s="1"/>
      <c r="EU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U288" s="1"/>
      <c r="GV288" s="1"/>
      <c r="GW288" s="1"/>
      <c r="GX288" s="1"/>
      <c r="GZ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Z288" s="1"/>
      <c r="JA288" s="1"/>
      <c r="JB288" s="1"/>
      <c r="JC288" s="1"/>
      <c r="JE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LE288" s="1"/>
      <c r="LF288" s="1"/>
      <c r="LG288" s="1"/>
      <c r="LH288" s="1"/>
      <c r="LJ288" s="1"/>
      <c r="LZ288" s="1"/>
      <c r="MA288" s="1"/>
      <c r="MC288" s="1"/>
    </row>
    <row r="289" spans="1:341" x14ac:dyDescent="0.2">
      <c r="A289" s="65" t="s">
        <v>311</v>
      </c>
      <c r="B289" s="48"/>
      <c r="C289" s="24">
        <f>IF(B289="",+(C288+(IF(YEAR(A289)&gt;YEAR($M$98),-$Q$98,$E$98*+((($O$101-((YEAR(A289)-(YEAR($J$98)-$O$101))/$O$98))/100)+$Q$101)))+(C277*$G$98/12)),B289)</f>
        <v>599434.84095722099</v>
      </c>
      <c r="D289" s="22" t="str">
        <f t="shared" si="220"/>
        <v/>
      </c>
      <c r="E289" s="59">
        <f t="shared" si="219"/>
        <v>2827.9345017019659</v>
      </c>
      <c r="F289" s="24"/>
      <c r="K289" s="1"/>
      <c r="M289" s="1"/>
      <c r="R289" s="1"/>
      <c r="S289" s="24" t="str">
        <f>IF(B289="","",(U289-B289))</f>
        <v/>
      </c>
      <c r="U289" s="24"/>
      <c r="BC289" s="1"/>
      <c r="BD289" s="1"/>
      <c r="BE289" s="1"/>
      <c r="BF289" s="1"/>
      <c r="BG289" s="1"/>
      <c r="BH289" s="1"/>
      <c r="BI289" s="1"/>
      <c r="BJ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P289" s="1"/>
      <c r="EQ289" s="1"/>
      <c r="ER289" s="1"/>
      <c r="ES289" s="1"/>
      <c r="EU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U289" s="1"/>
      <c r="GV289" s="1"/>
      <c r="GW289" s="1"/>
      <c r="GX289" s="1"/>
      <c r="GZ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Z289" s="1"/>
      <c r="JA289" s="1"/>
      <c r="JB289" s="1"/>
      <c r="JC289" s="1"/>
      <c r="JE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LE289" s="1"/>
      <c r="LF289" s="1"/>
      <c r="LG289" s="1"/>
      <c r="LH289" s="1"/>
      <c r="LJ289" s="1"/>
      <c r="LZ289" s="1"/>
      <c r="MA289" s="1"/>
      <c r="MC289" s="1"/>
    </row>
    <row r="290" spans="1:341" x14ac:dyDescent="0.2">
      <c r="A290" s="65" t="s">
        <v>312</v>
      </c>
      <c r="B290" s="48"/>
      <c r="C290" s="24">
        <f>IF(B290="",+(C289+(IF(YEAR(A290)&gt;YEAR($M$98),-$Q$98,$E$98*+((($O$101-((YEAR(A290)-(YEAR($J$98)-$O$101))/$O$98))/100)+$Q$101)))+(C278*$G$98/12)),B290)</f>
        <v>602272.12771564536</v>
      </c>
      <c r="D290" s="22" t="str">
        <f t="shared" si="220"/>
        <v/>
      </c>
      <c r="E290" s="59">
        <f t="shared" si="219"/>
        <v>2837.286758424365</v>
      </c>
      <c r="F290" s="24"/>
      <c r="K290" s="1"/>
      <c r="M290" s="1"/>
      <c r="R290" s="1"/>
      <c r="S290" s="24" t="str">
        <f>IF(B290="","",(U290-B290))</f>
        <v/>
      </c>
      <c r="U290" s="24"/>
      <c r="BC290" s="1"/>
      <c r="BD290" s="1"/>
      <c r="BE290" s="1"/>
      <c r="BF290" s="1"/>
      <c r="BG290" s="1"/>
      <c r="BH290" s="1"/>
      <c r="BI290" s="1"/>
      <c r="BJ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P290" s="1"/>
      <c r="EQ290" s="1"/>
      <c r="ER290" s="1"/>
      <c r="ES290" s="1"/>
      <c r="EU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U290" s="1"/>
      <c r="GV290" s="1"/>
      <c r="GW290" s="1"/>
      <c r="GX290" s="1"/>
      <c r="GZ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Z290" s="1"/>
      <c r="JA290" s="1"/>
      <c r="JB290" s="1"/>
      <c r="JC290" s="1"/>
      <c r="JE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LE290" s="1"/>
      <c r="LF290" s="1"/>
      <c r="LG290" s="1"/>
      <c r="LH290" s="1"/>
      <c r="LJ290" s="1"/>
      <c r="LZ290" s="1"/>
      <c r="MA290" s="1"/>
      <c r="MC290" s="1"/>
    </row>
    <row r="291" spans="1:341" x14ac:dyDescent="0.2">
      <c r="A291" s="65" t="s">
        <v>313</v>
      </c>
      <c r="B291" s="48"/>
      <c r="C291" s="24">
        <f>IF(B291="",+(C290+(IF(YEAR(A291)&gt;YEAR($M$98),-$Q$98,$E$98*+((($O$101-((YEAR(A291)-(YEAR($J$98)-$O$101))/$O$98))/100)+$Q$101)))+(C279*$G$98/12)),B291)</f>
        <v>605118.79766908381</v>
      </c>
      <c r="D291" s="22" t="str">
        <f t="shared" si="220"/>
        <v/>
      </c>
      <c r="E291" s="59">
        <f t="shared" si="219"/>
        <v>2846.6699534384534</v>
      </c>
      <c r="F291" s="24"/>
      <c r="K291" s="1"/>
      <c r="M291" s="1"/>
      <c r="R291" s="1"/>
      <c r="S291" s="24" t="str">
        <f>IF(B291="","",(U291-B291))</f>
        <v/>
      </c>
      <c r="U291" s="24"/>
      <c r="BC291" s="1"/>
      <c r="BD291" s="1"/>
      <c r="BE291" s="1"/>
      <c r="BF291" s="1"/>
      <c r="BG291" s="1"/>
      <c r="BH291" s="1"/>
      <c r="BI291" s="1"/>
      <c r="BJ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P291" s="1"/>
      <c r="EQ291" s="1"/>
      <c r="ER291" s="1"/>
      <c r="ES291" s="1"/>
      <c r="EU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U291" s="1"/>
      <c r="GV291" s="1"/>
      <c r="GW291" s="1"/>
      <c r="GX291" s="1"/>
      <c r="GZ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Z291" s="1"/>
      <c r="JA291" s="1"/>
      <c r="JB291" s="1"/>
      <c r="JC291" s="1"/>
      <c r="JE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LE291" s="1"/>
      <c r="LF291" s="1"/>
      <c r="LG291" s="1"/>
      <c r="LH291" s="1"/>
      <c r="LJ291" s="1"/>
      <c r="LZ291" s="1"/>
      <c r="MA291" s="1"/>
      <c r="MC291" s="1"/>
    </row>
    <row r="292" spans="1:341" x14ac:dyDescent="0.2">
      <c r="A292" s="65" t="s">
        <v>314</v>
      </c>
      <c r="B292" s="48"/>
      <c r="C292" s="24">
        <f>IF(B292="",+(C291+(IF(YEAR(A292)&gt;YEAR($M$98),-$Q$98,$E$98*+((($O$101-((YEAR(A292)-(YEAR($J$98)-$O$101))/$O$98))/100)+$Q$101)))+(C280*$G$98/12)),B292)</f>
        <v>607974.881858206</v>
      </c>
      <c r="D292" s="22" t="str">
        <f t="shared" si="220"/>
        <v/>
      </c>
      <c r="E292" s="59">
        <f t="shared" si="219"/>
        <v>2856.0841891221935</v>
      </c>
      <c r="F292" s="24"/>
      <c r="K292" s="1"/>
      <c r="M292" s="1"/>
      <c r="R292" s="1"/>
      <c r="S292" s="24" t="str">
        <f>IF(B292="","",(U292-B292))</f>
        <v/>
      </c>
      <c r="U292" s="24"/>
      <c r="BC292" s="1"/>
      <c r="BD292" s="1"/>
      <c r="BE292" s="1"/>
      <c r="BF292" s="1"/>
      <c r="BG292" s="1"/>
      <c r="BH292" s="1"/>
      <c r="BI292" s="1"/>
      <c r="BJ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P292" s="1"/>
      <c r="EQ292" s="1"/>
      <c r="ER292" s="1"/>
      <c r="ES292" s="1"/>
      <c r="EU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U292" s="1"/>
      <c r="GV292" s="1"/>
      <c r="GW292" s="1"/>
      <c r="GX292" s="1"/>
      <c r="GZ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Z292" s="1"/>
      <c r="JA292" s="1"/>
      <c r="JB292" s="1"/>
      <c r="JC292" s="1"/>
      <c r="JE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LE292" s="1"/>
      <c r="LF292" s="1"/>
      <c r="LG292" s="1"/>
      <c r="LH292" s="1"/>
      <c r="LJ292" s="1"/>
      <c r="LZ292" s="1"/>
      <c r="MA292" s="1"/>
      <c r="MC292" s="1"/>
    </row>
    <row r="293" spans="1:341" x14ac:dyDescent="0.2">
      <c r="A293" s="65" t="s">
        <v>315</v>
      </c>
      <c r="B293" s="48"/>
      <c r="C293" s="24">
        <f>IF(B293="",+(C292+(IF(YEAR(A293)&gt;YEAR($M$98),-$Q$98,$E$98*+((($O$101-((YEAR(A293)-(YEAR($J$98)-$O$101))/$O$98))/100)+$Q$101)))+(C281*$G$98/12)),B293)</f>
        <v>610840.41142639855</v>
      </c>
      <c r="D293" s="22" t="str">
        <f t="shared" si="220"/>
        <v/>
      </c>
      <c r="E293" s="59">
        <f t="shared" si="219"/>
        <v>2865.529568192549</v>
      </c>
      <c r="F293" s="24"/>
      <c r="K293" s="1"/>
      <c r="M293" s="1"/>
      <c r="R293" s="1"/>
      <c r="S293" s="24" t="str">
        <f>IF(B293="","",(U293-B293))</f>
        <v/>
      </c>
      <c r="U293" s="24"/>
      <c r="BC293" s="1"/>
      <c r="BD293" s="1"/>
      <c r="BE293" s="1"/>
      <c r="BF293" s="1"/>
      <c r="BG293" s="1"/>
      <c r="BH293" s="1"/>
      <c r="BI293" s="1"/>
      <c r="BJ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P293" s="1"/>
      <c r="EQ293" s="1"/>
      <c r="ER293" s="1"/>
      <c r="ES293" s="1"/>
      <c r="EU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U293" s="1"/>
      <c r="GV293" s="1"/>
      <c r="GW293" s="1"/>
      <c r="GX293" s="1"/>
      <c r="GZ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Z293" s="1"/>
      <c r="JA293" s="1"/>
      <c r="JB293" s="1"/>
      <c r="JC293" s="1"/>
      <c r="JE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LE293" s="1"/>
      <c r="LF293" s="1"/>
      <c r="LG293" s="1"/>
      <c r="LH293" s="1"/>
      <c r="LJ293" s="1"/>
      <c r="LZ293" s="1"/>
      <c r="MA293" s="1"/>
      <c r="MC293" s="1"/>
    </row>
    <row r="294" spans="1:341" x14ac:dyDescent="0.2">
      <c r="A294" s="65" t="s">
        <v>316</v>
      </c>
      <c r="B294" s="48"/>
      <c r="C294" s="24">
        <f>IF(B294="",+(C293+(IF(YEAR(A294)&gt;YEAR($M$98),-$Q$98,$E$98*+((($O$101-((YEAR(A294)-(YEAR($J$98)-$O$101))/$O$98))/100)+$Q$101)))+(C282*$G$98/12)),B294)</f>
        <v>613715.41762010497</v>
      </c>
      <c r="D294" s="22" t="str">
        <f t="shared" si="220"/>
        <v/>
      </c>
      <c r="E294" s="59">
        <f t="shared" si="219"/>
        <v>2875.0061937064165</v>
      </c>
      <c r="F294" s="24"/>
      <c r="K294" s="1"/>
      <c r="M294" s="1"/>
      <c r="R294" s="1"/>
      <c r="S294" s="24" t="str">
        <f>IF(B294="","",(U294-B294))</f>
        <v/>
      </c>
      <c r="U294" s="24"/>
      <c r="BC294" s="1"/>
      <c r="BD294" s="1"/>
      <c r="BE294" s="1"/>
      <c r="BF294" s="1"/>
      <c r="BG294" s="1"/>
      <c r="BH294" s="1"/>
      <c r="BI294" s="1"/>
      <c r="BJ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P294" s="1"/>
      <c r="EQ294" s="1"/>
      <c r="ER294" s="1"/>
      <c r="ES294" s="1"/>
      <c r="EU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U294" s="1"/>
      <c r="GV294" s="1"/>
      <c r="GW294" s="1"/>
      <c r="GX294" s="1"/>
      <c r="GZ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Z294" s="1"/>
      <c r="JA294" s="1"/>
      <c r="JB294" s="1"/>
      <c r="JC294" s="1"/>
      <c r="JE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LE294" s="1"/>
      <c r="LF294" s="1"/>
      <c r="LG294" s="1"/>
      <c r="LH294" s="1"/>
      <c r="LJ294" s="1"/>
      <c r="LZ294" s="1"/>
      <c r="MA294" s="1"/>
      <c r="MC294" s="1"/>
    </row>
    <row r="295" spans="1:341" x14ac:dyDescent="0.2">
      <c r="A295" s="65" t="s">
        <v>317</v>
      </c>
      <c r="B295" s="48"/>
      <c r="C295" s="24">
        <f>IF(B295="",+(C294+(IF(YEAR(A295)&gt;YEAR($M$98),-$Q$98,$E$98*+((($O$101-((YEAR(A295)-(YEAR($J$98)-$O$101))/$O$98))/100)+$Q$101)))+(C283*$G$98/12)),B295)</f>
        <v>616599.93178916676</v>
      </c>
      <c r="D295" s="22" t="str">
        <f t="shared" si="220"/>
        <v/>
      </c>
      <c r="E295" s="59">
        <f t="shared" si="219"/>
        <v>2884.5141690617893</v>
      </c>
      <c r="F295" s="24"/>
      <c r="K295" s="1"/>
      <c r="M295" s="1"/>
      <c r="R295" s="1"/>
      <c r="S295" s="24" t="str">
        <f>IF(B295="","",(U295-B295))</f>
        <v/>
      </c>
      <c r="U295" s="24"/>
      <c r="BC295" s="1"/>
      <c r="BD295" s="1"/>
      <c r="BE295" s="1"/>
      <c r="BF295" s="1"/>
      <c r="BG295" s="1"/>
      <c r="BH295" s="1"/>
      <c r="BI295" s="1"/>
      <c r="BJ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P295" s="1"/>
      <c r="EQ295" s="1"/>
      <c r="ER295" s="1"/>
      <c r="ES295" s="1"/>
      <c r="EU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U295" s="1"/>
      <c r="GV295" s="1"/>
      <c r="GW295" s="1"/>
      <c r="GX295" s="1"/>
      <c r="GZ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Z295" s="1"/>
      <c r="JA295" s="1"/>
      <c r="JB295" s="1"/>
      <c r="JC295" s="1"/>
      <c r="JE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LE295" s="1"/>
      <c r="LF295" s="1"/>
      <c r="LG295" s="1"/>
      <c r="LH295" s="1"/>
      <c r="LJ295" s="1"/>
      <c r="LZ295" s="1"/>
      <c r="MA295" s="1"/>
      <c r="MC295" s="1"/>
    </row>
    <row r="296" spans="1:341" x14ac:dyDescent="0.2">
      <c r="A296" s="65" t="s">
        <v>318</v>
      </c>
      <c r="B296" s="48"/>
      <c r="C296" s="24">
        <f>IF(B296="",+(C295+(IF(YEAR(A296)&gt;YEAR($M$98),-$Q$98,$E$98*+((($O$101-((YEAR(A296)-(YEAR($J$98)-$O$101))/$O$98))/100)+$Q$101)))+(C284*$G$98/12)),B296)</f>
        <v>619493.98538716591</v>
      </c>
      <c r="D296" s="22" t="str">
        <f t="shared" si="220"/>
        <v/>
      </c>
      <c r="E296" s="59">
        <f t="shared" si="219"/>
        <v>2894.0535979991546</v>
      </c>
      <c r="F296" s="24"/>
      <c r="K296" s="1"/>
      <c r="M296" s="1"/>
      <c r="R296" s="1"/>
      <c r="S296" s="24" t="str">
        <f>IF(B296="","",(U296-B296))</f>
        <v/>
      </c>
      <c r="U296" s="24"/>
      <c r="BC296" s="1"/>
      <c r="BD296" s="1"/>
      <c r="BE296" s="1"/>
      <c r="BF296" s="1"/>
      <c r="BG296" s="1"/>
      <c r="BH296" s="1"/>
      <c r="BI296" s="1"/>
      <c r="BJ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P296" s="1"/>
      <c r="EQ296" s="1"/>
      <c r="ER296" s="1"/>
      <c r="ES296" s="1"/>
      <c r="EU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U296" s="1"/>
      <c r="GV296" s="1"/>
      <c r="GW296" s="1"/>
      <c r="GX296" s="1"/>
      <c r="GZ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Z296" s="1"/>
      <c r="JA296" s="1"/>
      <c r="JB296" s="1"/>
      <c r="JC296" s="1"/>
      <c r="JE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LE296" s="1"/>
      <c r="LF296" s="1"/>
      <c r="LG296" s="1"/>
      <c r="LH296" s="1"/>
      <c r="LJ296" s="1"/>
      <c r="LZ296" s="1"/>
      <c r="MA296" s="1"/>
      <c r="MC296" s="1"/>
    </row>
    <row r="297" spans="1:341" x14ac:dyDescent="0.2">
      <c r="A297" s="66" t="s">
        <v>157</v>
      </c>
      <c r="B297" s="67"/>
      <c r="C297" s="24">
        <f>IF(B297="",+(C296+(IF(YEAR(A297)&gt;YEAR($M$98),-$Q$98,$E$98*+((($O$101-((YEAR(A297)-(YEAR($J$98)-$O$101))/$O$98))/100)+$Q$101)))+(C285*$G$98/12)),B297)</f>
        <v>622397.60997176799</v>
      </c>
      <c r="D297" s="22" t="str">
        <f t="shared" si="220"/>
        <v/>
      </c>
      <c r="E297" s="59">
        <f t="shared" si="219"/>
        <v>2903.6245846020756</v>
      </c>
      <c r="F297" s="24"/>
      <c r="K297" s="1"/>
      <c r="M297" s="1"/>
      <c r="R297" s="1"/>
      <c r="S297" s="24" t="str">
        <f>IF(B297="","",(U297-B297))</f>
        <v/>
      </c>
      <c r="U297" s="29"/>
      <c r="BC297" s="1"/>
      <c r="BD297" s="1"/>
      <c r="BE297" s="1"/>
      <c r="BF297" s="1"/>
      <c r="BG297" s="1"/>
      <c r="BH297" s="1"/>
      <c r="BI297" s="1"/>
      <c r="BJ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P297" s="1"/>
      <c r="EQ297" s="1"/>
      <c r="ER297" s="1"/>
      <c r="ES297" s="1"/>
      <c r="EU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U297" s="1"/>
      <c r="GV297" s="1"/>
      <c r="GW297" s="1"/>
      <c r="GX297" s="1"/>
      <c r="GZ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Z297" s="1"/>
      <c r="JA297" s="1"/>
      <c r="JB297" s="1"/>
      <c r="JC297" s="1"/>
      <c r="JE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LE297" s="1"/>
      <c r="LF297" s="1"/>
      <c r="LG297" s="1"/>
      <c r="LH297" s="1"/>
      <c r="LJ297" s="1"/>
      <c r="LZ297" s="1"/>
      <c r="MA297" s="1"/>
      <c r="MC297" s="1"/>
    </row>
    <row r="298" spans="1:341" x14ac:dyDescent="0.2">
      <c r="A298" s="65" t="s">
        <v>319</v>
      </c>
      <c r="B298" s="48"/>
      <c r="C298" s="24">
        <f>IF(B298="",+(C297+(IF(YEAR(A298)&gt;YEAR($M$98),-$Q$98,$E$98*+((($O$101-((YEAR(A298)-(YEAR($J$98)-$O$101))/$O$98))/100)+$Q$101)))+(C286*$G$98/12)),B298)</f>
        <v>625230.10493859707</v>
      </c>
      <c r="D298" s="22" t="str">
        <f t="shared" si="220"/>
        <v/>
      </c>
      <c r="E298" s="59">
        <f t="shared" si="219"/>
        <v>2832.4949668290792</v>
      </c>
      <c r="F298" s="24"/>
      <c r="K298" s="1"/>
      <c r="M298" s="1"/>
      <c r="R298" s="1"/>
      <c r="S298" s="24" t="str">
        <f>IF(B298="","",(U298-B298))</f>
        <v/>
      </c>
      <c r="U298" s="24"/>
      <c r="BC298" s="1"/>
      <c r="BD298" s="1"/>
      <c r="BE298" s="1"/>
      <c r="BF298" s="1"/>
      <c r="BG298" s="1"/>
      <c r="BH298" s="1"/>
      <c r="BI298" s="1"/>
      <c r="BJ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P298" s="1"/>
      <c r="EQ298" s="1"/>
      <c r="ER298" s="1"/>
      <c r="ES298" s="1"/>
      <c r="EU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U298" s="1"/>
      <c r="GV298" s="1"/>
      <c r="GW298" s="1"/>
      <c r="GX298" s="1"/>
      <c r="GZ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Z298" s="1"/>
      <c r="JA298" s="1"/>
      <c r="JB298" s="1"/>
      <c r="JC298" s="1"/>
      <c r="JE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LE298" s="1"/>
      <c r="LF298" s="1"/>
      <c r="LG298" s="1"/>
      <c r="LH298" s="1"/>
      <c r="LJ298" s="1"/>
      <c r="LZ298" s="1"/>
      <c r="MA298" s="1"/>
      <c r="MC298" s="1"/>
    </row>
    <row r="299" spans="1:341" x14ac:dyDescent="0.2">
      <c r="A299" s="65" t="s">
        <v>320</v>
      </c>
      <c r="B299" s="48"/>
      <c r="C299" s="24">
        <f>IF(B299="",+(C298+(IF(YEAR(A299)&gt;YEAR($M$98),-$Q$98,$E$98*+((($O$101-((YEAR(A299)-(YEAR($J$98)-$O$101))/$O$98))/100)+$Q$101)))+(C287*$G$98/12)),B299)</f>
        <v>628071.96431341057</v>
      </c>
      <c r="D299" s="22" t="str">
        <f t="shared" si="220"/>
        <v/>
      </c>
      <c r="E299" s="59">
        <f t="shared" ref="E299:E362" si="221">+C299-C298</f>
        <v>2841.8593748135027</v>
      </c>
      <c r="F299" s="24"/>
      <c r="K299" s="1"/>
      <c r="M299" s="1"/>
      <c r="R299" s="1"/>
      <c r="S299" s="24" t="str">
        <f>IF(B299="","",(U299-B299))</f>
        <v/>
      </c>
      <c r="U299" s="24"/>
      <c r="BC299" s="1"/>
      <c r="BD299" s="1"/>
      <c r="BE299" s="1"/>
      <c r="BF299" s="1"/>
      <c r="BG299" s="1"/>
      <c r="BH299" s="1"/>
      <c r="BI299" s="1"/>
      <c r="BJ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P299" s="1"/>
      <c r="EQ299" s="1"/>
      <c r="ER299" s="1"/>
      <c r="ES299" s="1"/>
      <c r="EU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U299" s="1"/>
      <c r="GV299" s="1"/>
      <c r="GW299" s="1"/>
      <c r="GX299" s="1"/>
      <c r="GZ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Z299" s="1"/>
      <c r="JA299" s="1"/>
      <c r="JB299" s="1"/>
      <c r="JC299" s="1"/>
      <c r="JE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LE299" s="1"/>
      <c r="LF299" s="1"/>
      <c r="LG299" s="1"/>
      <c r="LH299" s="1"/>
      <c r="LJ299" s="1"/>
      <c r="LZ299" s="1"/>
      <c r="MA299" s="1"/>
      <c r="MC299" s="1"/>
    </row>
    <row r="300" spans="1:341" x14ac:dyDescent="0.2">
      <c r="A300" s="65" t="s">
        <v>321</v>
      </c>
      <c r="B300" s="48"/>
      <c r="C300" s="24">
        <f>IF(B300="",+(C299+(IF(YEAR(A300)&gt;YEAR($M$98),-$Q$98,$E$98*+((($O$101-((YEAR(A300)-(YEAR($J$98)-$O$101))/$O$98))/100)+$Q$101)))+(C288*$G$98/12)),B300)</f>
        <v>630923.21906516154</v>
      </c>
      <c r="D300" s="22" t="str">
        <f t="shared" si="220"/>
        <v/>
      </c>
      <c r="E300" s="59">
        <f t="shared" si="221"/>
        <v>2851.2547517509665</v>
      </c>
      <c r="F300" s="24"/>
      <c r="K300" s="1"/>
      <c r="M300" s="1"/>
      <c r="R300" s="1"/>
      <c r="S300" s="24" t="str">
        <f>IF(B300="","",(U300-B300))</f>
        <v/>
      </c>
      <c r="U300" s="24"/>
      <c r="BC300" s="1"/>
      <c r="BD300" s="1"/>
      <c r="BE300" s="1"/>
      <c r="BF300" s="1"/>
      <c r="BG300" s="1"/>
      <c r="BH300" s="1"/>
      <c r="BI300" s="1"/>
      <c r="BJ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P300" s="1"/>
      <c r="EQ300" s="1"/>
      <c r="ER300" s="1"/>
      <c r="ES300" s="1"/>
      <c r="EU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U300" s="1"/>
      <c r="GV300" s="1"/>
      <c r="GW300" s="1"/>
      <c r="GX300" s="1"/>
      <c r="GZ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Z300" s="1"/>
      <c r="JA300" s="1"/>
      <c r="JB300" s="1"/>
      <c r="JC300" s="1"/>
      <c r="JE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LE300" s="1"/>
      <c r="LF300" s="1"/>
      <c r="LG300" s="1"/>
      <c r="LH300" s="1"/>
      <c r="LJ300" s="1"/>
      <c r="LZ300" s="1"/>
      <c r="MA300" s="1"/>
      <c r="MC300" s="1"/>
    </row>
    <row r="301" spans="1:341" x14ac:dyDescent="0.2">
      <c r="A301" s="65" t="s">
        <v>322</v>
      </c>
      <c r="B301" s="48"/>
      <c r="C301" s="24">
        <f>IF(B301="",+(C300+(IF(YEAR(A301)&gt;YEAR($M$98),-$Q$98,$E$98*+((($O$101-((YEAR(A301)-(YEAR($J$98)-$O$101))/$O$98))/100)+$Q$101)))+(C289*$G$98/12)),B301)</f>
        <v>633783.90026525152</v>
      </c>
      <c r="D301" s="22" t="str">
        <f t="shared" ref="D301:D364" si="222">IF(YEAR(A301)=YEAR($M$98),$M$97,IF(YEAR(A301)=YEAR($J$98),"RIP",""))</f>
        <v/>
      </c>
      <c r="E301" s="59">
        <f t="shared" si="221"/>
        <v>2860.6812000899808</v>
      </c>
      <c r="F301" s="24"/>
      <c r="K301" s="1"/>
      <c r="M301" s="1"/>
      <c r="R301" s="1"/>
      <c r="S301" s="24" t="str">
        <f>IF(B301="","",(U301-B301))</f>
        <v/>
      </c>
      <c r="U301" s="24"/>
      <c r="BC301" s="1"/>
      <c r="BD301" s="1"/>
      <c r="BE301" s="1"/>
      <c r="BF301" s="1"/>
      <c r="BG301" s="1"/>
      <c r="BH301" s="1"/>
      <c r="BI301" s="1"/>
      <c r="BJ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P301" s="1"/>
      <c r="EQ301" s="1"/>
      <c r="ER301" s="1"/>
      <c r="ES301" s="1"/>
      <c r="EU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U301" s="1"/>
      <c r="GV301" s="1"/>
      <c r="GW301" s="1"/>
      <c r="GX301" s="1"/>
      <c r="GZ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Z301" s="1"/>
      <c r="JA301" s="1"/>
      <c r="JB301" s="1"/>
      <c r="JC301" s="1"/>
      <c r="JE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LE301" s="1"/>
      <c r="LF301" s="1"/>
      <c r="LG301" s="1"/>
      <c r="LH301" s="1"/>
      <c r="LJ301" s="1"/>
      <c r="LZ301" s="1"/>
      <c r="MA301" s="1"/>
      <c r="MC301" s="1"/>
    </row>
    <row r="302" spans="1:341" x14ac:dyDescent="0.2">
      <c r="A302" s="65" t="s">
        <v>323</v>
      </c>
      <c r="B302" s="48"/>
      <c r="C302" s="24">
        <f>IF(B302="",+(C301+(IF(YEAR(A302)&gt;YEAR($M$98),-$Q$98,$E$98*+((($O$101-((YEAR(A302)-(YEAR($J$98)-$O$101))/$O$98))/100)+$Q$101)))+(C290*$G$98/12)),B302)</f>
        <v>636654.03908786958</v>
      </c>
      <c r="D302" s="22" t="str">
        <f t="shared" si="222"/>
        <v/>
      </c>
      <c r="E302" s="59">
        <f t="shared" si="221"/>
        <v>2870.138822618057</v>
      </c>
      <c r="F302" s="24"/>
      <c r="K302" s="1"/>
      <c r="M302" s="1"/>
      <c r="R302" s="1"/>
      <c r="S302" s="24" t="str">
        <f>IF(B302="","",(U302-B302))</f>
        <v/>
      </c>
      <c r="U302" s="24"/>
      <c r="BC302" s="1"/>
      <c r="BD302" s="1"/>
      <c r="BE302" s="1"/>
      <c r="BF302" s="1"/>
      <c r="BG302" s="1"/>
      <c r="BH302" s="1"/>
      <c r="BI302" s="1"/>
      <c r="BJ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P302" s="1"/>
      <c r="EQ302" s="1"/>
      <c r="ER302" s="1"/>
      <c r="ES302" s="1"/>
      <c r="EU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U302" s="1"/>
      <c r="GV302" s="1"/>
      <c r="GW302" s="1"/>
      <c r="GX302" s="1"/>
      <c r="GZ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Z302" s="1"/>
      <c r="JA302" s="1"/>
      <c r="JB302" s="1"/>
      <c r="JC302" s="1"/>
      <c r="JE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LE302" s="1"/>
      <c r="LF302" s="1"/>
      <c r="LG302" s="1"/>
      <c r="LH302" s="1"/>
      <c r="LJ302" s="1"/>
      <c r="LZ302" s="1"/>
      <c r="MA302" s="1"/>
      <c r="MC302" s="1"/>
    </row>
    <row r="303" spans="1:341" x14ac:dyDescent="0.2">
      <c r="A303" s="65" t="s">
        <v>324</v>
      </c>
      <c r="B303" s="48"/>
      <c r="C303" s="24">
        <f>IF(B303="",+(C302+(IF(YEAR(A303)&gt;YEAR($M$98),-$Q$98,$E$98*+((($O$101-((YEAR(A303)-(YEAR($J$98)-$O$101))/$O$98))/100)+$Q$101)))+(C291*$G$98/12)),B303)</f>
        <v>639533.66681033233</v>
      </c>
      <c r="D303" s="22" t="str">
        <f t="shared" si="222"/>
        <v/>
      </c>
      <c r="E303" s="59">
        <f t="shared" si="221"/>
        <v>2879.6277224627556</v>
      </c>
      <c r="F303" s="24"/>
      <c r="K303" s="1"/>
      <c r="M303" s="1"/>
      <c r="R303" s="1"/>
      <c r="S303" s="24" t="str">
        <f>IF(B303="","",(U303-B303))</f>
        <v/>
      </c>
      <c r="U303" s="24"/>
      <c r="BC303" s="1"/>
      <c r="BD303" s="1"/>
      <c r="BE303" s="1"/>
      <c r="BF303" s="1"/>
      <c r="BG303" s="1"/>
      <c r="BH303" s="1"/>
      <c r="BI303" s="1"/>
      <c r="BJ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P303" s="1"/>
      <c r="EQ303" s="1"/>
      <c r="ER303" s="1"/>
      <c r="ES303" s="1"/>
      <c r="EU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U303" s="1"/>
      <c r="GV303" s="1"/>
      <c r="GW303" s="1"/>
      <c r="GX303" s="1"/>
      <c r="GZ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Z303" s="1"/>
      <c r="JA303" s="1"/>
      <c r="JB303" s="1"/>
      <c r="JC303" s="1"/>
      <c r="JE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LE303" s="1"/>
      <c r="LF303" s="1"/>
      <c r="LG303" s="1"/>
      <c r="LH303" s="1"/>
      <c r="LJ303" s="1"/>
      <c r="LZ303" s="1"/>
      <c r="MA303" s="1"/>
      <c r="MC303" s="1"/>
    </row>
    <row r="304" spans="1:341" x14ac:dyDescent="0.2">
      <c r="A304" s="65" t="s">
        <v>325</v>
      </c>
      <c r="B304" s="48"/>
      <c r="C304" s="24">
        <f>IF(B304="",+(C303+(IF(YEAR(A304)&gt;YEAR($M$98),-$Q$98,$E$98*+((($O$101-((YEAR(A304)-(YEAR($J$98)-$O$101))/$O$98))/100)+$Q$101)))+(C292*$G$98/12)),B304)</f>
        <v>642422.81481342553</v>
      </c>
      <c r="D304" s="22" t="str">
        <f t="shared" si="222"/>
        <v/>
      </c>
      <c r="E304" s="59">
        <f t="shared" si="221"/>
        <v>2889.1480030931998</v>
      </c>
      <c r="F304" s="24"/>
      <c r="K304" s="1"/>
      <c r="M304" s="1"/>
      <c r="R304" s="1"/>
      <c r="S304" s="24" t="str">
        <f>IF(B304="","",(U304-B304))</f>
        <v/>
      </c>
      <c r="U304" s="24"/>
      <c r="BC304" s="1"/>
      <c r="BD304" s="1"/>
      <c r="BE304" s="1"/>
      <c r="BF304" s="1"/>
      <c r="BG304" s="1"/>
      <c r="BH304" s="1"/>
      <c r="BI304" s="1"/>
      <c r="BJ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P304" s="1"/>
      <c r="EQ304" s="1"/>
      <c r="ER304" s="1"/>
      <c r="ES304" s="1"/>
      <c r="EU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U304" s="1"/>
      <c r="GV304" s="1"/>
      <c r="GW304" s="1"/>
      <c r="GX304" s="1"/>
      <c r="GZ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Z304" s="1"/>
      <c r="JA304" s="1"/>
      <c r="JB304" s="1"/>
      <c r="JC304" s="1"/>
      <c r="JE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LE304" s="1"/>
      <c r="LF304" s="1"/>
      <c r="LG304" s="1"/>
      <c r="LH304" s="1"/>
      <c r="LJ304" s="1"/>
      <c r="LZ304" s="1"/>
      <c r="MA304" s="1"/>
      <c r="MC304" s="1"/>
    </row>
    <row r="305" spans="1:341" x14ac:dyDescent="0.2">
      <c r="A305" s="65" t="s">
        <v>326</v>
      </c>
      <c r="B305" s="48"/>
      <c r="C305" s="24">
        <f>IF(B305="",+(C304+(IF(YEAR(A305)&gt;YEAR($M$98),-$Q$98,$E$98*+((($O$101-((YEAR(A305)-(YEAR($J$98)-$O$101))/$O$98))/100)+$Q$101)))+(C293*$G$98/12)),B305)</f>
        <v>645321.51458174607</v>
      </c>
      <c r="D305" s="22" t="str">
        <f t="shared" si="222"/>
        <v/>
      </c>
      <c r="E305" s="59">
        <f t="shared" si="221"/>
        <v>2898.6997683205409</v>
      </c>
      <c r="F305" s="24"/>
      <c r="K305" s="1"/>
      <c r="M305" s="1"/>
      <c r="R305" s="1"/>
      <c r="S305" s="24" t="str">
        <f>IF(B305="","",(U305-B305))</f>
        <v/>
      </c>
      <c r="U305" s="24"/>
      <c r="BC305" s="1"/>
      <c r="BD305" s="1"/>
      <c r="BE305" s="1"/>
      <c r="BF305" s="1"/>
      <c r="BG305" s="1"/>
      <c r="BH305" s="1"/>
      <c r="BI305" s="1"/>
      <c r="BJ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P305" s="1"/>
      <c r="EQ305" s="1"/>
      <c r="ER305" s="1"/>
      <c r="ES305" s="1"/>
      <c r="EU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U305" s="1"/>
      <c r="GV305" s="1"/>
      <c r="GW305" s="1"/>
      <c r="GX305" s="1"/>
      <c r="GZ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Z305" s="1"/>
      <c r="JA305" s="1"/>
      <c r="JB305" s="1"/>
      <c r="JC305" s="1"/>
      <c r="JE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LE305" s="1"/>
      <c r="LF305" s="1"/>
      <c r="LG305" s="1"/>
      <c r="LH305" s="1"/>
      <c r="LJ305" s="1"/>
      <c r="LZ305" s="1"/>
      <c r="MA305" s="1"/>
      <c r="MC305" s="1"/>
    </row>
    <row r="306" spans="1:341" x14ac:dyDescent="0.2">
      <c r="A306" s="65" t="s">
        <v>327</v>
      </c>
      <c r="B306" s="48"/>
      <c r="C306" s="24">
        <f>IF(B306="",+(C305+(IF(YEAR(A306)&gt;YEAR($M$98),-$Q$98,$E$98*+((($O$101-((YEAR(A306)-(YEAR($J$98)-$O$101))/$O$98))/100)+$Q$101)))+(C294*$G$98/12)),B306)</f>
        <v>648229.79770404566</v>
      </c>
      <c r="D306" s="22" t="str">
        <f t="shared" si="222"/>
        <v/>
      </c>
      <c r="E306" s="59">
        <f t="shared" si="221"/>
        <v>2908.2831222995883</v>
      </c>
      <c r="F306" s="24"/>
      <c r="K306" s="1"/>
      <c r="M306" s="1"/>
      <c r="R306" s="1"/>
      <c r="S306" s="24" t="str">
        <f>IF(B306="","",(U306-B306))</f>
        <v/>
      </c>
      <c r="U306" s="24"/>
      <c r="BC306" s="1"/>
      <c r="BD306" s="1"/>
      <c r="BE306" s="1"/>
      <c r="BF306" s="1"/>
      <c r="BG306" s="1"/>
      <c r="BH306" s="1"/>
      <c r="BI306" s="1"/>
      <c r="BJ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P306" s="1"/>
      <c r="EQ306" s="1"/>
      <c r="ER306" s="1"/>
      <c r="ES306" s="1"/>
      <c r="EU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U306" s="1"/>
      <c r="GV306" s="1"/>
      <c r="GW306" s="1"/>
      <c r="GX306" s="1"/>
      <c r="GZ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Z306" s="1"/>
      <c r="JA306" s="1"/>
      <c r="JB306" s="1"/>
      <c r="JC306" s="1"/>
      <c r="JE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LE306" s="1"/>
      <c r="LF306" s="1"/>
      <c r="LG306" s="1"/>
      <c r="LH306" s="1"/>
      <c r="LJ306" s="1"/>
      <c r="LZ306" s="1"/>
      <c r="MA306" s="1"/>
      <c r="MC306" s="1"/>
    </row>
    <row r="307" spans="1:341" x14ac:dyDescent="0.2">
      <c r="A307" s="65" t="s">
        <v>328</v>
      </c>
      <c r="B307" s="48"/>
      <c r="C307" s="24">
        <f>IF(B307="",+(C306+(IF(YEAR(A307)&gt;YEAR($M$98),-$Q$98,$E$98*+((($O$101-((YEAR(A307)-(YEAR($J$98)-$O$101))/$O$98))/100)+$Q$101)))+(C295*$G$98/12)),B307)</f>
        <v>651147.6958735754</v>
      </c>
      <c r="D307" s="22" t="str">
        <f t="shared" si="222"/>
        <v/>
      </c>
      <c r="E307" s="59">
        <f t="shared" si="221"/>
        <v>2917.8981695297407</v>
      </c>
      <c r="F307" s="24"/>
      <c r="K307" s="1"/>
      <c r="M307" s="1"/>
      <c r="R307" s="1"/>
      <c r="S307" s="24" t="str">
        <f>IF(B307="","",(U307-B307))</f>
        <v/>
      </c>
      <c r="U307" s="24"/>
      <c r="BC307" s="1"/>
      <c r="BD307" s="1"/>
      <c r="BE307" s="1"/>
      <c r="BF307" s="1"/>
      <c r="BG307" s="1"/>
      <c r="BH307" s="1"/>
      <c r="BI307" s="1"/>
      <c r="BJ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P307" s="1"/>
      <c r="EQ307" s="1"/>
      <c r="ER307" s="1"/>
      <c r="ES307" s="1"/>
      <c r="EU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U307" s="1"/>
      <c r="GV307" s="1"/>
      <c r="GW307" s="1"/>
      <c r="GX307" s="1"/>
      <c r="GZ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Z307" s="1"/>
      <c r="JA307" s="1"/>
      <c r="JB307" s="1"/>
      <c r="JC307" s="1"/>
      <c r="JE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LE307" s="1"/>
      <c r="LF307" s="1"/>
      <c r="LG307" s="1"/>
      <c r="LH307" s="1"/>
      <c r="LJ307" s="1"/>
      <c r="LZ307" s="1"/>
      <c r="MA307" s="1"/>
      <c r="MC307" s="1"/>
    </row>
    <row r="308" spans="1:341" x14ac:dyDescent="0.2">
      <c r="A308" s="65" t="s">
        <v>329</v>
      </c>
      <c r="B308" s="48"/>
      <c r="C308" s="24">
        <f>IF(B308="",+(C307+(IF(YEAR(A308)&gt;YEAR($M$98),-$Q$98,$E$98*+((($O$101-((YEAR(A308)-(YEAR($J$98)-$O$101))/$O$98))/100)+$Q$101)))+(C296*$G$98/12)),B308)</f>
        <v>654075.24088843178</v>
      </c>
      <c r="D308" s="22" t="str">
        <f t="shared" si="222"/>
        <v/>
      </c>
      <c r="E308" s="59">
        <f t="shared" si="221"/>
        <v>2927.5450148563832</v>
      </c>
      <c r="F308" s="24"/>
      <c r="K308" s="1"/>
      <c r="M308" s="1"/>
      <c r="R308" s="1"/>
      <c r="S308" s="24" t="str">
        <f>IF(B308="","",(U308-B308))</f>
        <v/>
      </c>
      <c r="U308" s="24"/>
      <c r="BC308" s="1"/>
      <c r="BD308" s="1"/>
      <c r="BE308" s="1"/>
      <c r="BF308" s="1"/>
      <c r="BG308" s="1"/>
      <c r="BH308" s="1"/>
      <c r="BI308" s="1"/>
      <c r="BJ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P308" s="1"/>
      <c r="EQ308" s="1"/>
      <c r="ER308" s="1"/>
      <c r="ES308" s="1"/>
      <c r="EU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U308" s="1"/>
      <c r="GV308" s="1"/>
      <c r="GW308" s="1"/>
      <c r="GX308" s="1"/>
      <c r="GZ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Z308" s="1"/>
      <c r="JA308" s="1"/>
      <c r="JB308" s="1"/>
      <c r="JC308" s="1"/>
      <c r="JE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LE308" s="1"/>
      <c r="LF308" s="1"/>
      <c r="LG308" s="1"/>
      <c r="LH308" s="1"/>
      <c r="LJ308" s="1"/>
      <c r="LZ308" s="1"/>
      <c r="MA308" s="1"/>
      <c r="MC308" s="1"/>
    </row>
    <row r="309" spans="1:341" x14ac:dyDescent="0.2">
      <c r="A309" s="66" t="s">
        <v>159</v>
      </c>
      <c r="B309" s="67"/>
      <c r="C309" s="24">
        <f>IF(B309="",+(C308+(IF(YEAR(A309)&gt;YEAR($M$98),-$Q$98,$E$98*+((($O$101-((YEAR(A309)-(YEAR($J$98)-$O$101))/$O$98))/100)+$Q$101)))+(C297*$G$98/12)),B309)</f>
        <v>657012.46465190349</v>
      </c>
      <c r="D309" s="22" t="str">
        <f t="shared" si="222"/>
        <v/>
      </c>
      <c r="E309" s="59">
        <f t="shared" si="221"/>
        <v>2937.2237634717021</v>
      </c>
      <c r="F309" s="24"/>
      <c r="K309" s="1"/>
      <c r="M309" s="1"/>
      <c r="R309" s="1"/>
      <c r="S309" s="24" t="str">
        <f>IF(B309="","",(U309-B309))</f>
        <v/>
      </c>
      <c r="U309" s="29"/>
      <c r="BC309" s="1"/>
      <c r="BD309" s="1"/>
      <c r="BE309" s="1"/>
      <c r="BF309" s="1"/>
      <c r="BG309" s="1"/>
      <c r="BH309" s="1"/>
      <c r="BI309" s="1"/>
      <c r="BJ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P309" s="1"/>
      <c r="EQ309" s="1"/>
      <c r="ER309" s="1"/>
      <c r="ES309" s="1"/>
      <c r="EU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U309" s="1"/>
      <c r="GV309" s="1"/>
      <c r="GW309" s="1"/>
      <c r="GX309" s="1"/>
      <c r="GZ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Z309" s="1"/>
      <c r="JA309" s="1"/>
      <c r="JB309" s="1"/>
      <c r="JC309" s="1"/>
      <c r="JE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LE309" s="1"/>
      <c r="LF309" s="1"/>
      <c r="LG309" s="1"/>
      <c r="LH309" s="1"/>
      <c r="LJ309" s="1"/>
      <c r="LZ309" s="1"/>
      <c r="MA309" s="1"/>
      <c r="MC309" s="1"/>
    </row>
    <row r="310" spans="1:341" x14ac:dyDescent="0.2">
      <c r="A310" s="65" t="s">
        <v>330</v>
      </c>
      <c r="B310" s="48"/>
      <c r="C310" s="24">
        <f>IF(B310="",+(C309+(IF(YEAR(A310)&gt;YEAR($M$98),-$Q$98,$E$98*+((($O$101-((YEAR(A310)-(YEAR($J$98)-$O$101))/$O$98))/100)+$Q$101)))+(C298*$G$98/12)),B310)</f>
        <v>659878.66690634994</v>
      </c>
      <c r="D310" s="22" t="str">
        <f t="shared" si="222"/>
        <v/>
      </c>
      <c r="E310" s="59">
        <f t="shared" si="221"/>
        <v>2866.2022544464562</v>
      </c>
      <c r="F310" s="24"/>
      <c r="K310" s="1"/>
      <c r="M310" s="1"/>
      <c r="R310" s="1"/>
      <c r="S310" s="24" t="str">
        <f>IF(B310="","",(U310-B310))</f>
        <v/>
      </c>
      <c r="U310" s="24"/>
      <c r="BC310" s="1"/>
      <c r="BD310" s="1"/>
      <c r="BE310" s="1"/>
      <c r="BF310" s="1"/>
      <c r="BG310" s="1"/>
      <c r="BH310" s="1"/>
      <c r="BI310" s="1"/>
      <c r="BJ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P310" s="1"/>
      <c r="EQ310" s="1"/>
      <c r="ER310" s="1"/>
      <c r="ES310" s="1"/>
      <c r="EU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U310" s="1"/>
      <c r="GV310" s="1"/>
      <c r="GW310" s="1"/>
      <c r="GX310" s="1"/>
      <c r="GZ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Z310" s="1"/>
      <c r="JA310" s="1"/>
      <c r="JB310" s="1"/>
      <c r="JC310" s="1"/>
      <c r="JE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LE310" s="1"/>
      <c r="LF310" s="1"/>
      <c r="LG310" s="1"/>
      <c r="LH310" s="1"/>
      <c r="LJ310" s="1"/>
      <c r="LZ310" s="1"/>
      <c r="MA310" s="1"/>
      <c r="MC310" s="1"/>
    </row>
    <row r="311" spans="1:341" x14ac:dyDescent="0.2">
      <c r="A311" s="65" t="s">
        <v>331</v>
      </c>
      <c r="B311" s="48"/>
      <c r="C311" s="24">
        <f>IF(B311="",+(C310+(IF(YEAR(A311)&gt;YEAR($M$98),-$Q$98,$E$98*+((($O$101-((YEAR(A311)-(YEAR($J$98)-$O$101))/$O$98))/100)+$Q$101)))+(C299*$G$98/12)),B311)</f>
        <v>662754.34202537918</v>
      </c>
      <c r="D311" s="22" t="str">
        <f t="shared" si="222"/>
        <v/>
      </c>
      <c r="E311" s="59">
        <f t="shared" si="221"/>
        <v>2875.6751190292416</v>
      </c>
      <c r="F311" s="24"/>
      <c r="K311" s="1"/>
      <c r="M311" s="1"/>
      <c r="R311" s="1"/>
      <c r="S311" s="24" t="str">
        <f>IF(B311="","",(U311-B311))</f>
        <v/>
      </c>
      <c r="U311" s="24"/>
      <c r="BC311" s="1"/>
      <c r="BD311" s="1"/>
      <c r="BE311" s="1"/>
      <c r="BF311" s="1"/>
      <c r="BG311" s="1"/>
      <c r="BH311" s="1"/>
      <c r="BI311" s="1"/>
      <c r="BJ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P311" s="1"/>
      <c r="EQ311" s="1"/>
      <c r="ER311" s="1"/>
      <c r="ES311" s="1"/>
      <c r="EU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U311" s="1"/>
      <c r="GV311" s="1"/>
      <c r="GW311" s="1"/>
      <c r="GX311" s="1"/>
      <c r="GZ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Z311" s="1"/>
      <c r="JA311" s="1"/>
      <c r="JB311" s="1"/>
      <c r="JC311" s="1"/>
      <c r="JE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LE311" s="1"/>
      <c r="LF311" s="1"/>
      <c r="LG311" s="1"/>
      <c r="LH311" s="1"/>
      <c r="LJ311" s="1"/>
      <c r="LZ311" s="1"/>
      <c r="MA311" s="1"/>
      <c r="MC311" s="1"/>
    </row>
    <row r="312" spans="1:341" x14ac:dyDescent="0.2">
      <c r="A312" s="65" t="s">
        <v>332</v>
      </c>
      <c r="B312" s="48"/>
      <c r="C312" s="24">
        <f>IF(B312="",+(C311+(IF(YEAR(A312)&gt;YEAR($M$98),-$Q$98,$E$98*+((($O$101-((YEAR(A312)-(YEAR($J$98)-$O$101))/$O$98))/100)+$Q$101)))+(C300*$G$98/12)),B312)</f>
        <v>665639.5213269142</v>
      </c>
      <c r="D312" s="22" t="str">
        <f t="shared" si="222"/>
        <v/>
      </c>
      <c r="E312" s="59">
        <f t="shared" si="221"/>
        <v>2885.1793015350122</v>
      </c>
      <c r="F312" s="24"/>
      <c r="K312" s="1"/>
      <c r="M312" s="1"/>
      <c r="R312" s="1"/>
      <c r="S312" s="24" t="str">
        <f>IF(B312="","",(U312-B312))</f>
        <v/>
      </c>
      <c r="U312" s="24"/>
      <c r="BC312" s="1"/>
      <c r="BD312" s="1"/>
      <c r="BE312" s="1"/>
      <c r="BF312" s="1"/>
      <c r="BG312" s="1"/>
      <c r="BH312" s="1"/>
      <c r="BI312" s="1"/>
      <c r="BJ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P312" s="1"/>
      <c r="EQ312" s="1"/>
      <c r="ER312" s="1"/>
      <c r="ES312" s="1"/>
      <c r="EU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U312" s="1"/>
      <c r="GV312" s="1"/>
      <c r="GW312" s="1"/>
      <c r="GX312" s="1"/>
      <c r="GZ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Z312" s="1"/>
      <c r="JA312" s="1"/>
      <c r="JB312" s="1"/>
      <c r="JC312" s="1"/>
      <c r="JE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LE312" s="1"/>
      <c r="LF312" s="1"/>
      <c r="LG312" s="1"/>
      <c r="LH312" s="1"/>
      <c r="LJ312" s="1"/>
      <c r="LZ312" s="1"/>
      <c r="MA312" s="1"/>
      <c r="MC312" s="1"/>
    </row>
    <row r="313" spans="1:341" x14ac:dyDescent="0.2">
      <c r="A313" s="65" t="s">
        <v>333</v>
      </c>
      <c r="B313" s="48"/>
      <c r="C313" s="24">
        <f>IF(B313="",+(C312+(IF(YEAR(A313)&gt;YEAR($M$98),-$Q$98,$E$98*+((($O$101-((YEAR(A313)-(YEAR($J$98)-$O$101))/$O$98))/100)+$Q$101)))+(C301*$G$98/12)),B313)</f>
        <v>668534.23623244953</v>
      </c>
      <c r="D313" s="22" t="str">
        <f t="shared" si="222"/>
        <v/>
      </c>
      <c r="E313" s="59">
        <f t="shared" si="221"/>
        <v>2894.7149055353366</v>
      </c>
      <c r="F313" s="24"/>
      <c r="K313" s="1"/>
      <c r="M313" s="1"/>
      <c r="R313" s="1"/>
      <c r="S313" s="24" t="str">
        <f>IF(B313="","",(U313-B313))</f>
        <v/>
      </c>
      <c r="U313" s="24"/>
      <c r="BC313" s="1"/>
      <c r="BD313" s="1"/>
      <c r="BE313" s="1"/>
      <c r="BF313" s="1"/>
      <c r="BG313" s="1"/>
      <c r="BH313" s="1"/>
      <c r="BI313" s="1"/>
      <c r="BJ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P313" s="1"/>
      <c r="EQ313" s="1"/>
      <c r="ER313" s="1"/>
      <c r="ES313" s="1"/>
      <c r="EU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U313" s="1"/>
      <c r="GV313" s="1"/>
      <c r="GW313" s="1"/>
      <c r="GX313" s="1"/>
      <c r="GZ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Z313" s="1"/>
      <c r="JA313" s="1"/>
      <c r="JB313" s="1"/>
      <c r="JC313" s="1"/>
      <c r="JE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LE313" s="1"/>
      <c r="LF313" s="1"/>
      <c r="LG313" s="1"/>
      <c r="LH313" s="1"/>
      <c r="LJ313" s="1"/>
      <c r="LZ313" s="1"/>
      <c r="MA313" s="1"/>
      <c r="MC313" s="1"/>
    </row>
    <row r="314" spans="1:341" x14ac:dyDescent="0.2">
      <c r="A314" s="65" t="s">
        <v>334</v>
      </c>
      <c r="B314" s="48"/>
      <c r="C314" s="24">
        <f>IF(B314="",+(C313+(IF(YEAR(A314)&gt;YEAR($M$98),-$Q$98,$E$98*+((($O$101-((YEAR(A314)-(YEAR($J$98)-$O$101))/$O$98))/100)+$Q$101)))+(C302*$G$98/12)),B314)</f>
        <v>671438.51826739358</v>
      </c>
      <c r="D314" s="22" t="str">
        <f t="shared" si="222"/>
        <v/>
      </c>
      <c r="E314" s="59">
        <f t="shared" si="221"/>
        <v>2904.2820349440444</v>
      </c>
      <c r="F314" s="24"/>
      <c r="K314" s="1"/>
      <c r="M314" s="1"/>
      <c r="R314" s="1"/>
      <c r="S314" s="24" t="str">
        <f>IF(B314="","",(U314-B314))</f>
        <v/>
      </c>
      <c r="U314" s="24"/>
      <c r="BC314" s="1"/>
      <c r="BD314" s="1"/>
      <c r="BE314" s="1"/>
      <c r="BF314" s="1"/>
      <c r="BG314" s="1"/>
      <c r="BH314" s="1"/>
      <c r="BI314" s="1"/>
      <c r="BJ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P314" s="1"/>
      <c r="EQ314" s="1"/>
      <c r="ER314" s="1"/>
      <c r="ES314" s="1"/>
      <c r="EU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U314" s="1"/>
      <c r="GV314" s="1"/>
      <c r="GW314" s="1"/>
      <c r="GX314" s="1"/>
      <c r="GZ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Z314" s="1"/>
      <c r="JA314" s="1"/>
      <c r="JB314" s="1"/>
      <c r="JC314" s="1"/>
      <c r="JE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LE314" s="1"/>
      <c r="LF314" s="1"/>
      <c r="LG314" s="1"/>
      <c r="LH314" s="1"/>
      <c r="LJ314" s="1"/>
      <c r="LZ314" s="1"/>
      <c r="MA314" s="1"/>
      <c r="MC314" s="1"/>
    </row>
    <row r="315" spans="1:341" x14ac:dyDescent="0.2">
      <c r="A315" s="65" t="s">
        <v>335</v>
      </c>
      <c r="B315" s="48"/>
      <c r="C315" s="24">
        <f>IF(B315="",+(C314+(IF(YEAR(A315)&gt;YEAR($M$98),-$Q$98,$E$98*+((($O$101-((YEAR(A315)-(YEAR($J$98)-$O$101))/$O$98))/100)+$Q$101)))+(C303*$G$98/12)),B315)</f>
        <v>674352.39906141255</v>
      </c>
      <c r="D315" s="22" t="str">
        <f t="shared" si="222"/>
        <v/>
      </c>
      <c r="E315" s="59">
        <f t="shared" si="221"/>
        <v>2913.8807940189727</v>
      </c>
      <c r="F315" s="24"/>
      <c r="K315" s="1"/>
      <c r="M315" s="1"/>
      <c r="R315" s="1"/>
      <c r="S315" s="24" t="str">
        <f>IF(B315="","",(U315-B315))</f>
        <v/>
      </c>
      <c r="U315" s="24"/>
      <c r="BC315" s="1"/>
      <c r="BD315" s="1"/>
      <c r="BE315" s="1"/>
      <c r="BF315" s="1"/>
      <c r="BG315" s="1"/>
      <c r="BH315" s="1"/>
      <c r="BI315" s="1"/>
      <c r="BJ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P315" s="1"/>
      <c r="EQ315" s="1"/>
      <c r="ER315" s="1"/>
      <c r="ES315" s="1"/>
      <c r="EU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U315" s="1"/>
      <c r="GV315" s="1"/>
      <c r="GW315" s="1"/>
      <c r="GX315" s="1"/>
      <c r="GZ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Z315" s="1"/>
      <c r="JA315" s="1"/>
      <c r="JB315" s="1"/>
      <c r="JC315" s="1"/>
      <c r="JE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LE315" s="1"/>
      <c r="LF315" s="1"/>
      <c r="LG315" s="1"/>
      <c r="LH315" s="1"/>
      <c r="LJ315" s="1"/>
      <c r="LZ315" s="1"/>
      <c r="MA315" s="1"/>
      <c r="MC315" s="1"/>
    </row>
    <row r="316" spans="1:341" x14ac:dyDescent="0.2">
      <c r="A316" s="65" t="s">
        <v>336</v>
      </c>
      <c r="B316" s="48"/>
      <c r="C316" s="24">
        <f>IF(B316="",+(C315+(IF(YEAR(A316)&gt;YEAR($M$98),-$Q$98,$E$98*+((($O$101-((YEAR(A316)-(YEAR($J$98)-$O$101))/$O$98))/100)+$Q$101)))+(C304*$G$98/12)),B316)</f>
        <v>677275.9103487751</v>
      </c>
      <c r="D316" s="22" t="str">
        <f t="shared" si="222"/>
        <v/>
      </c>
      <c r="E316" s="59">
        <f t="shared" si="221"/>
        <v>2923.5112873625476</v>
      </c>
      <c r="F316" s="24"/>
      <c r="K316" s="1"/>
      <c r="M316" s="1"/>
      <c r="R316" s="1"/>
      <c r="S316" s="24" t="str">
        <f>IF(B316="","",(U316-B316))</f>
        <v/>
      </c>
      <c r="U316" s="24"/>
      <c r="BC316" s="1"/>
      <c r="BD316" s="1"/>
      <c r="BE316" s="1"/>
      <c r="BF316" s="1"/>
      <c r="BG316" s="1"/>
      <c r="BH316" s="1"/>
      <c r="BI316" s="1"/>
      <c r="BJ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P316" s="1"/>
      <c r="EQ316" s="1"/>
      <c r="ER316" s="1"/>
      <c r="ES316" s="1"/>
      <c r="EU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U316" s="1"/>
      <c r="GV316" s="1"/>
      <c r="GW316" s="1"/>
      <c r="GX316" s="1"/>
      <c r="GZ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Z316" s="1"/>
      <c r="JA316" s="1"/>
      <c r="JB316" s="1"/>
      <c r="JC316" s="1"/>
      <c r="JE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LE316" s="1"/>
      <c r="LF316" s="1"/>
      <c r="LG316" s="1"/>
      <c r="LH316" s="1"/>
      <c r="LJ316" s="1"/>
      <c r="LZ316" s="1"/>
      <c r="MA316" s="1"/>
      <c r="MC316" s="1"/>
    </row>
    <row r="317" spans="1:341" x14ac:dyDescent="0.2">
      <c r="A317" s="65" t="s">
        <v>337</v>
      </c>
      <c r="B317" s="48"/>
      <c r="C317" s="24">
        <f>IF(B317="",+(C316+(IF(YEAR(A317)&gt;YEAR($M$98),-$Q$98,$E$98*+((($O$101-((YEAR(A317)-(YEAR($J$98)-$O$101))/$O$98))/100)+$Q$101)))+(C305*$G$98/12)),B317)</f>
        <v>680209.08396869875</v>
      </c>
      <c r="D317" s="22" t="str">
        <f t="shared" si="222"/>
        <v/>
      </c>
      <c r="E317" s="59">
        <f t="shared" si="221"/>
        <v>2933.1736199236475</v>
      </c>
      <c r="F317" s="24"/>
      <c r="K317" s="1"/>
      <c r="M317" s="1"/>
      <c r="R317" s="1"/>
      <c r="S317" s="24" t="str">
        <f>IF(B317="","",(U317-B317))</f>
        <v/>
      </c>
      <c r="U317" s="24"/>
      <c r="BC317" s="1"/>
      <c r="BD317" s="1"/>
      <c r="BE317" s="1"/>
      <c r="BF317" s="1"/>
      <c r="BG317" s="1"/>
      <c r="BH317" s="1"/>
      <c r="BI317" s="1"/>
      <c r="BJ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P317" s="1"/>
      <c r="EQ317" s="1"/>
      <c r="ER317" s="1"/>
      <c r="ES317" s="1"/>
      <c r="EU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U317" s="1"/>
      <c r="GV317" s="1"/>
      <c r="GW317" s="1"/>
      <c r="GX317" s="1"/>
      <c r="GZ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Z317" s="1"/>
      <c r="JA317" s="1"/>
      <c r="JB317" s="1"/>
      <c r="JC317" s="1"/>
      <c r="JE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LE317" s="1"/>
      <c r="LF317" s="1"/>
      <c r="LG317" s="1"/>
      <c r="LH317" s="1"/>
      <c r="LJ317" s="1"/>
      <c r="LZ317" s="1"/>
      <c r="MA317" s="1"/>
      <c r="MC317" s="1"/>
    </row>
    <row r="318" spans="1:341" x14ac:dyDescent="0.2">
      <c r="A318" s="65" t="s">
        <v>338</v>
      </c>
      <c r="B318" s="48"/>
      <c r="C318" s="24">
        <f>IF(B318="",+(C317+(IF(YEAR(A318)&gt;YEAR($M$98),-$Q$98,$E$98*+((($O$101-((YEAR(A318)-(YEAR($J$98)-$O$101))/$O$98))/100)+$Q$101)))+(C306*$G$98/12)),B318)</f>
        <v>683151.9518656967</v>
      </c>
      <c r="D318" s="22" t="str">
        <f t="shared" si="222"/>
        <v/>
      </c>
      <c r="E318" s="59">
        <f t="shared" si="221"/>
        <v>2942.8678969979519</v>
      </c>
      <c r="F318" s="24"/>
      <c r="K318" s="1"/>
      <c r="M318" s="1"/>
      <c r="R318" s="1"/>
      <c r="S318" s="24" t="str">
        <f>IF(B318="","",(U318-B318))</f>
        <v/>
      </c>
      <c r="U318" s="24"/>
      <c r="BC318" s="1"/>
      <c r="BD318" s="1"/>
      <c r="BE318" s="1"/>
      <c r="BF318" s="1"/>
      <c r="BG318" s="1"/>
      <c r="BH318" s="1"/>
      <c r="BI318" s="1"/>
      <c r="BJ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P318" s="1"/>
      <c r="EQ318" s="1"/>
      <c r="ER318" s="1"/>
      <c r="ES318" s="1"/>
      <c r="EU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U318" s="1"/>
      <c r="GV318" s="1"/>
      <c r="GW318" s="1"/>
      <c r="GX318" s="1"/>
      <c r="GZ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Z318" s="1"/>
      <c r="JA318" s="1"/>
      <c r="JB318" s="1"/>
      <c r="JC318" s="1"/>
      <c r="JE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LE318" s="1"/>
      <c r="LF318" s="1"/>
      <c r="LG318" s="1"/>
      <c r="LH318" s="1"/>
      <c r="LJ318" s="1"/>
      <c r="LZ318" s="1"/>
      <c r="MA318" s="1"/>
      <c r="MC318" s="1"/>
    </row>
    <row r="319" spans="1:341" x14ac:dyDescent="0.2">
      <c r="A319" s="65" t="s">
        <v>339</v>
      </c>
      <c r="B319" s="48"/>
      <c r="C319" s="24">
        <f>IF(B319="",+(C318+(IF(YEAR(A319)&gt;YEAR($M$98),-$Q$98,$E$98*+((($O$101-((YEAR(A319)-(YEAR($J$98)-$O$101))/$O$98))/100)+$Q$101)))+(C307*$G$98/12)),B319)</f>
        <v>686104.54608992639</v>
      </c>
      <c r="D319" s="22" t="str">
        <f t="shared" si="222"/>
        <v/>
      </c>
      <c r="E319" s="59">
        <f t="shared" si="221"/>
        <v>2952.5942242296878</v>
      </c>
      <c r="F319" s="24"/>
      <c r="K319" s="1"/>
      <c r="M319" s="1"/>
      <c r="R319" s="1"/>
      <c r="S319" s="24" t="str">
        <f>IF(B319="","",(U319-B319))</f>
        <v/>
      </c>
      <c r="U319" s="24"/>
      <c r="BC319" s="1"/>
      <c r="BD319" s="1"/>
      <c r="BE319" s="1"/>
      <c r="BF319" s="1"/>
      <c r="BG319" s="1"/>
      <c r="BH319" s="1"/>
      <c r="BI319" s="1"/>
      <c r="BJ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P319" s="1"/>
      <c r="EQ319" s="1"/>
      <c r="ER319" s="1"/>
      <c r="ES319" s="1"/>
      <c r="EU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U319" s="1"/>
      <c r="GV319" s="1"/>
      <c r="GW319" s="1"/>
      <c r="GX319" s="1"/>
      <c r="GZ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Z319" s="1"/>
      <c r="JA319" s="1"/>
      <c r="JB319" s="1"/>
      <c r="JC319" s="1"/>
      <c r="JE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LE319" s="1"/>
      <c r="LF319" s="1"/>
      <c r="LG319" s="1"/>
      <c r="LH319" s="1"/>
      <c r="LJ319" s="1"/>
      <c r="LZ319" s="1"/>
      <c r="MA319" s="1"/>
      <c r="MC319" s="1"/>
    </row>
    <row r="320" spans="1:341" x14ac:dyDescent="0.2">
      <c r="A320" s="65" t="s">
        <v>340</v>
      </c>
      <c r="B320" s="48"/>
      <c r="C320" s="24">
        <f>IF(B320="",+(C319+(IF(YEAR(A320)&gt;YEAR($M$98),-$Q$98,$E$98*+((($O$101-((YEAR(A320)-(YEAR($J$98)-$O$101))/$O$98))/100)+$Q$101)))+(C308*$G$98/12)),B320)</f>
        <v>689066.89879753895</v>
      </c>
      <c r="D320" s="22" t="str">
        <f t="shared" si="222"/>
        <v/>
      </c>
      <c r="E320" s="59">
        <f t="shared" si="221"/>
        <v>2962.3527076125611</v>
      </c>
      <c r="F320" s="24"/>
      <c r="K320" s="1"/>
      <c r="M320" s="1"/>
      <c r="R320" s="1"/>
      <c r="S320" s="24" t="str">
        <f>IF(B320="","",(U320-B320))</f>
        <v/>
      </c>
      <c r="U320" s="24"/>
      <c r="BC320" s="1"/>
      <c r="BD320" s="1"/>
      <c r="BE320" s="1"/>
      <c r="BF320" s="1"/>
      <c r="BG320" s="1"/>
      <c r="BH320" s="1"/>
      <c r="BI320" s="1"/>
      <c r="BJ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P320" s="1"/>
      <c r="EQ320" s="1"/>
      <c r="ER320" s="1"/>
      <c r="ES320" s="1"/>
      <c r="EU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U320" s="1"/>
      <c r="GV320" s="1"/>
      <c r="GW320" s="1"/>
      <c r="GX320" s="1"/>
      <c r="GZ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Z320" s="1"/>
      <c r="JA320" s="1"/>
      <c r="JB320" s="1"/>
      <c r="JC320" s="1"/>
      <c r="JE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LE320" s="1"/>
      <c r="LF320" s="1"/>
      <c r="LG320" s="1"/>
      <c r="LH320" s="1"/>
      <c r="LJ320" s="1"/>
      <c r="LZ320" s="1"/>
      <c r="MA320" s="1"/>
      <c r="MC320" s="1"/>
    </row>
    <row r="321" spans="1:341" x14ac:dyDescent="0.2">
      <c r="A321" s="66" t="s">
        <v>161</v>
      </c>
      <c r="B321" s="67"/>
      <c r="C321" s="24">
        <f>IF(B321="",+(C320+(IF(YEAR(A321)&gt;YEAR($M$98),-$Q$98,$E$98*+((($O$101-((YEAR(A321)-(YEAR($J$98)-$O$101))/$O$98))/100)+$Q$101)))+(C309*$G$98/12)),B321)</f>
        <v>692039.04225102975</v>
      </c>
      <c r="D321" s="22" t="str">
        <f t="shared" si="222"/>
        <v/>
      </c>
      <c r="E321" s="59">
        <f t="shared" si="221"/>
        <v>2972.1434534908039</v>
      </c>
      <c r="F321" s="24"/>
      <c r="K321" s="1"/>
      <c r="M321" s="1"/>
      <c r="R321" s="1"/>
      <c r="S321" s="24" t="str">
        <f>IF(B321="","",(U321-B321))</f>
        <v/>
      </c>
      <c r="U321" s="29"/>
      <c r="BC321" s="1"/>
      <c r="BD321" s="1"/>
      <c r="BE321" s="1"/>
      <c r="BF321" s="1"/>
      <c r="BG321" s="1"/>
      <c r="BH321" s="1"/>
      <c r="BI321" s="1"/>
      <c r="BJ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P321" s="1"/>
      <c r="EQ321" s="1"/>
      <c r="ER321" s="1"/>
      <c r="ES321" s="1"/>
      <c r="EU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U321" s="1"/>
      <c r="GV321" s="1"/>
      <c r="GW321" s="1"/>
      <c r="GX321" s="1"/>
      <c r="GZ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Z321" s="1"/>
      <c r="JA321" s="1"/>
      <c r="JB321" s="1"/>
      <c r="JC321" s="1"/>
      <c r="JE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LE321" s="1"/>
      <c r="LF321" s="1"/>
      <c r="LG321" s="1"/>
      <c r="LH321" s="1"/>
      <c r="LJ321" s="1"/>
      <c r="LZ321" s="1"/>
      <c r="MA321" s="1"/>
      <c r="MC321" s="1"/>
    </row>
    <row r="322" spans="1:341" x14ac:dyDescent="0.2">
      <c r="A322" s="65" t="s">
        <v>341</v>
      </c>
      <c r="B322" s="48"/>
      <c r="C322" s="24">
        <f>IF(B322="",+(C321+(IF(YEAR(A322)&gt;YEAR($M$98),-$Q$98,$E$98*+((($O$101-((YEAR(A322)-(YEAR($J$98)-$O$101))/$O$98))/100)+$Q$101)))+(C310*$G$98/12)),B322)</f>
        <v>694940.2765531207</v>
      </c>
      <c r="D322" s="22" t="str">
        <f t="shared" si="222"/>
        <v/>
      </c>
      <c r="E322" s="59">
        <f t="shared" si="221"/>
        <v>2901.2343020909466</v>
      </c>
      <c r="F322" s="24"/>
      <c r="K322" s="1"/>
      <c r="M322" s="1"/>
      <c r="R322" s="1"/>
      <c r="S322" s="24" t="str">
        <f>IF(B322="","",(U322-B322))</f>
        <v/>
      </c>
      <c r="U322" s="24"/>
      <c r="BC322" s="1"/>
      <c r="BD322" s="1"/>
      <c r="BE322" s="1"/>
      <c r="BF322" s="1"/>
      <c r="BG322" s="1"/>
      <c r="BH322" s="1"/>
      <c r="BI322" s="1"/>
      <c r="BJ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P322" s="1"/>
      <c r="EQ322" s="1"/>
      <c r="ER322" s="1"/>
      <c r="ES322" s="1"/>
      <c r="EU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U322" s="1"/>
      <c r="GV322" s="1"/>
      <c r="GW322" s="1"/>
      <c r="GX322" s="1"/>
      <c r="GZ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Z322" s="1"/>
      <c r="JA322" s="1"/>
      <c r="JB322" s="1"/>
      <c r="JC322" s="1"/>
      <c r="JE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LE322" s="1"/>
      <c r="LF322" s="1"/>
      <c r="LG322" s="1"/>
      <c r="LH322" s="1"/>
      <c r="LJ322" s="1"/>
      <c r="LZ322" s="1"/>
      <c r="MA322" s="1"/>
      <c r="MC322" s="1"/>
    </row>
    <row r="323" spans="1:341" x14ac:dyDescent="0.2">
      <c r="A323" s="65" t="s">
        <v>342</v>
      </c>
      <c r="B323" s="48"/>
      <c r="C323" s="24">
        <f>IF(B323="",+(C322+(IF(YEAR(A323)&gt;YEAR($M$98),-$Q$98,$E$98*+((($O$101-((YEAR(A323)-(YEAR($J$98)-$O$101))/$O$98))/100)+$Q$101)))+(C311*$G$98/12)),B323)</f>
        <v>697851.09643894178</v>
      </c>
      <c r="D323" s="22" t="str">
        <f t="shared" si="222"/>
        <v/>
      </c>
      <c r="E323" s="59">
        <f t="shared" si="221"/>
        <v>2910.8198858210817</v>
      </c>
      <c r="F323" s="24"/>
      <c r="K323" s="1"/>
      <c r="M323" s="1"/>
      <c r="R323" s="1"/>
      <c r="S323" s="24" t="str">
        <f>IF(B323="","",(U323-B323))</f>
        <v/>
      </c>
      <c r="U323" s="24"/>
      <c r="BC323" s="1"/>
      <c r="BD323" s="1"/>
      <c r="BE323" s="1"/>
      <c r="BF323" s="1"/>
      <c r="BG323" s="1"/>
      <c r="BH323" s="1"/>
      <c r="BI323" s="1"/>
      <c r="BJ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P323" s="1"/>
      <c r="EQ323" s="1"/>
      <c r="ER323" s="1"/>
      <c r="ES323" s="1"/>
      <c r="EU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U323" s="1"/>
      <c r="GV323" s="1"/>
      <c r="GW323" s="1"/>
      <c r="GX323" s="1"/>
      <c r="GZ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Z323" s="1"/>
      <c r="JA323" s="1"/>
      <c r="JB323" s="1"/>
      <c r="JC323" s="1"/>
      <c r="JE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LE323" s="1"/>
      <c r="LF323" s="1"/>
      <c r="LG323" s="1"/>
      <c r="LH323" s="1"/>
      <c r="LJ323" s="1"/>
      <c r="LZ323" s="1"/>
      <c r="MA323" s="1"/>
      <c r="MC323" s="1"/>
    </row>
    <row r="324" spans="1:341" x14ac:dyDescent="0.2">
      <c r="A324" s="65" t="s">
        <v>343</v>
      </c>
      <c r="B324" s="48"/>
      <c r="C324" s="24">
        <f>IF(B324="",+(C323+(IF(YEAR(A324)&gt;YEAR($M$98),-$Q$98,$E$98*+((($O$101-((YEAR(A324)-(YEAR($J$98)-$O$101))/$O$98))/100)+$Q$101)))+(C312*$G$98/12)),B324)</f>
        <v>700771.53358910128</v>
      </c>
      <c r="D324" s="22" t="str">
        <f t="shared" si="222"/>
        <v/>
      </c>
      <c r="E324" s="59">
        <f t="shared" si="221"/>
        <v>2920.4371501595015</v>
      </c>
      <c r="F324" s="24"/>
      <c r="K324" s="1"/>
      <c r="M324" s="1"/>
      <c r="R324" s="1"/>
      <c r="S324" s="24" t="str">
        <f>IF(B324="","",(U324-B324))</f>
        <v/>
      </c>
      <c r="U324" s="24"/>
      <c r="BC324" s="1"/>
      <c r="BD324" s="1"/>
      <c r="BE324" s="1"/>
      <c r="BF324" s="1"/>
      <c r="BG324" s="1"/>
      <c r="BH324" s="1"/>
      <c r="BI324" s="1"/>
      <c r="BJ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P324" s="1"/>
      <c r="EQ324" s="1"/>
      <c r="ER324" s="1"/>
      <c r="ES324" s="1"/>
      <c r="EU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U324" s="1"/>
      <c r="GV324" s="1"/>
      <c r="GW324" s="1"/>
      <c r="GX324" s="1"/>
      <c r="GZ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Z324" s="1"/>
      <c r="JA324" s="1"/>
      <c r="JB324" s="1"/>
      <c r="JC324" s="1"/>
      <c r="JE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LE324" s="1"/>
      <c r="LF324" s="1"/>
      <c r="LG324" s="1"/>
      <c r="LH324" s="1"/>
      <c r="LJ324" s="1"/>
      <c r="LZ324" s="1"/>
      <c r="MA324" s="1"/>
      <c r="MC324" s="1"/>
    </row>
    <row r="325" spans="1:341" x14ac:dyDescent="0.2">
      <c r="A325" s="65" t="s">
        <v>344</v>
      </c>
      <c r="B325" s="48"/>
      <c r="C325" s="24">
        <f>IF(B325="",+(C324+(IF(YEAR(A325)&gt;YEAR($M$98),-$Q$98,$E$98*+((($O$101-((YEAR(A325)-(YEAR($J$98)-$O$101))/$O$98))/100)+$Q$101)))+(C313*$G$98/12)),B325)</f>
        <v>703701.61978894589</v>
      </c>
      <c r="D325" s="22" t="str">
        <f t="shared" si="222"/>
        <v/>
      </c>
      <c r="E325" s="59">
        <f t="shared" si="221"/>
        <v>2930.0861998446053</v>
      </c>
      <c r="F325" s="24"/>
      <c r="K325" s="1"/>
      <c r="M325" s="1"/>
      <c r="R325" s="1"/>
      <c r="S325" s="24" t="str">
        <f>IF(B325="","",(U325-B325))</f>
        <v/>
      </c>
      <c r="U325" s="24"/>
      <c r="BC325" s="1"/>
      <c r="BD325" s="1"/>
      <c r="BE325" s="1"/>
      <c r="BF325" s="1"/>
      <c r="BG325" s="1"/>
      <c r="BH325" s="1"/>
      <c r="BI325" s="1"/>
      <c r="BJ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P325" s="1"/>
      <c r="EQ325" s="1"/>
      <c r="ER325" s="1"/>
      <c r="ES325" s="1"/>
      <c r="EU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U325" s="1"/>
      <c r="GV325" s="1"/>
      <c r="GW325" s="1"/>
      <c r="GX325" s="1"/>
      <c r="GZ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Z325" s="1"/>
      <c r="JA325" s="1"/>
      <c r="JB325" s="1"/>
      <c r="JC325" s="1"/>
      <c r="JE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LE325" s="1"/>
      <c r="LF325" s="1"/>
      <c r="LG325" s="1"/>
      <c r="LH325" s="1"/>
      <c r="LJ325" s="1"/>
      <c r="LZ325" s="1"/>
      <c r="MA325" s="1"/>
      <c r="MC325" s="1"/>
    </row>
    <row r="326" spans="1:341" x14ac:dyDescent="0.2">
      <c r="A326" s="65" t="s">
        <v>345</v>
      </c>
      <c r="B326" s="48"/>
      <c r="C326" s="24">
        <f>IF(B326="",+(C325+(IF(YEAR(A326)&gt;YEAR($M$98),-$Q$98,$E$98*+((($O$101-((YEAR(A326)-(YEAR($J$98)-$O$101))/$O$98))/100)+$Q$101)))+(C314*$G$98/12)),B326)</f>
        <v>706641.38692890701</v>
      </c>
      <c r="D326" s="22" t="str">
        <f t="shared" si="222"/>
        <v/>
      </c>
      <c r="E326" s="59">
        <f t="shared" si="221"/>
        <v>2939.7671399611281</v>
      </c>
      <c r="F326" s="24"/>
      <c r="K326" s="1"/>
      <c r="M326" s="1"/>
      <c r="R326" s="1"/>
      <c r="S326" s="24" t="str">
        <f>IF(B326="","",(U326-B326))</f>
        <v/>
      </c>
      <c r="U326" s="24"/>
      <c r="BC326" s="1"/>
      <c r="BD326" s="1"/>
      <c r="BE326" s="1"/>
      <c r="BF326" s="1"/>
      <c r="BG326" s="1"/>
      <c r="BH326" s="1"/>
      <c r="BI326" s="1"/>
      <c r="BJ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P326" s="1"/>
      <c r="EQ326" s="1"/>
      <c r="ER326" s="1"/>
      <c r="ES326" s="1"/>
      <c r="EU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U326" s="1"/>
      <c r="GV326" s="1"/>
      <c r="GW326" s="1"/>
      <c r="GX326" s="1"/>
      <c r="GZ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Z326" s="1"/>
      <c r="JA326" s="1"/>
      <c r="JB326" s="1"/>
      <c r="JC326" s="1"/>
      <c r="JE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LE326" s="1"/>
      <c r="LF326" s="1"/>
      <c r="LG326" s="1"/>
      <c r="LH326" s="1"/>
      <c r="LJ326" s="1"/>
      <c r="LZ326" s="1"/>
      <c r="MA326" s="1"/>
      <c r="MC326" s="1"/>
    </row>
    <row r="327" spans="1:341" x14ac:dyDescent="0.2">
      <c r="A327" s="65" t="s">
        <v>346</v>
      </c>
      <c r="B327" s="48"/>
      <c r="C327" s="24">
        <f>IF(B327="",+(C326+(IF(YEAR(A327)&gt;YEAR($M$98),-$Q$98,$E$98*+((($O$101-((YEAR(A327)-(YEAR($J$98)-$O$101))/$O$98))/100)+$Q$101)))+(C315*$G$98/12)),B327)</f>
        <v>709590.8670048482</v>
      </c>
      <c r="D327" s="22" t="str">
        <f t="shared" si="222"/>
        <v/>
      </c>
      <c r="E327" s="59">
        <f t="shared" si="221"/>
        <v>2949.4800759411883</v>
      </c>
      <c r="F327" s="24"/>
      <c r="K327" s="1"/>
      <c r="M327" s="1"/>
      <c r="R327" s="1"/>
      <c r="S327" s="24" t="str">
        <f>IF(B327="","",(U327-B327))</f>
        <v/>
      </c>
      <c r="U327" s="24"/>
      <c r="BC327" s="1"/>
      <c r="BD327" s="1"/>
      <c r="BE327" s="1"/>
      <c r="BF327" s="1"/>
      <c r="BG327" s="1"/>
      <c r="BH327" s="1"/>
      <c r="BI327" s="1"/>
      <c r="BJ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P327" s="1"/>
      <c r="EQ327" s="1"/>
      <c r="ER327" s="1"/>
      <c r="ES327" s="1"/>
      <c r="EU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U327" s="1"/>
      <c r="GV327" s="1"/>
      <c r="GW327" s="1"/>
      <c r="GX327" s="1"/>
      <c r="GZ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Z327" s="1"/>
      <c r="JA327" s="1"/>
      <c r="JB327" s="1"/>
      <c r="JC327" s="1"/>
      <c r="JE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LE327" s="1"/>
      <c r="LF327" s="1"/>
      <c r="LG327" s="1"/>
      <c r="LH327" s="1"/>
      <c r="LJ327" s="1"/>
      <c r="LZ327" s="1"/>
      <c r="MA327" s="1"/>
      <c r="MC327" s="1"/>
    </row>
    <row r="328" spans="1:341" x14ac:dyDescent="0.2">
      <c r="A328" s="65" t="s">
        <v>347</v>
      </c>
      <c r="B328" s="48"/>
      <c r="C328" s="24">
        <f>IF(B328="",+(C327+(IF(YEAR(A328)&gt;YEAR($M$98),-$Q$98,$E$98*+((($O$101-((YEAR(A328)-(YEAR($J$98)-$O$101))/$O$98))/100)+$Q$101)))+(C316*$G$98/12)),B328)</f>
        <v>712550.09211841389</v>
      </c>
      <c r="D328" s="22" t="str">
        <f t="shared" si="222"/>
        <v/>
      </c>
      <c r="E328" s="59">
        <f t="shared" si="221"/>
        <v>2959.2251135656843</v>
      </c>
      <c r="F328" s="24"/>
      <c r="K328" s="1"/>
      <c r="M328" s="1"/>
      <c r="R328" s="1"/>
      <c r="S328" s="24" t="str">
        <f>IF(B328="","",(U328-B328))</f>
        <v/>
      </c>
      <c r="U328" s="24"/>
      <c r="BC328" s="1"/>
      <c r="BD328" s="1"/>
      <c r="BE328" s="1"/>
      <c r="BF328" s="1"/>
      <c r="BG328" s="1"/>
      <c r="BH328" s="1"/>
      <c r="BI328" s="1"/>
      <c r="BJ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P328" s="1"/>
      <c r="EQ328" s="1"/>
      <c r="ER328" s="1"/>
      <c r="ES328" s="1"/>
      <c r="EU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U328" s="1"/>
      <c r="GV328" s="1"/>
      <c r="GW328" s="1"/>
      <c r="GX328" s="1"/>
      <c r="GZ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Z328" s="1"/>
      <c r="JA328" s="1"/>
      <c r="JB328" s="1"/>
      <c r="JC328" s="1"/>
      <c r="JE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LE328" s="1"/>
      <c r="LF328" s="1"/>
      <c r="LG328" s="1"/>
      <c r="LH328" s="1"/>
      <c r="LJ328" s="1"/>
      <c r="LZ328" s="1"/>
      <c r="MA328" s="1"/>
      <c r="MC328" s="1"/>
    </row>
    <row r="329" spans="1:341" x14ac:dyDescent="0.2">
      <c r="A329" s="65" t="s">
        <v>348</v>
      </c>
      <c r="B329" s="48"/>
      <c r="C329" s="24">
        <f>IF(B329="",+(C328+(IF(YEAR(A329)&gt;YEAR($M$98),-$Q$98,$E$98*+((($O$101-((YEAR(A329)-(YEAR($J$98)-$O$101))/$O$98))/100)+$Q$101)))+(C317*$G$98/12)),B329)</f>
        <v>715519.09447737935</v>
      </c>
      <c r="D329" s="22" t="str">
        <f t="shared" si="222"/>
        <v/>
      </c>
      <c r="E329" s="59">
        <f t="shared" si="221"/>
        <v>2969.0023589654593</v>
      </c>
      <c r="F329" s="24"/>
      <c r="K329" s="1"/>
      <c r="M329" s="1"/>
      <c r="R329" s="1"/>
      <c r="S329" s="24" t="str">
        <f>IF(B329="","",(U329-B329))</f>
        <v/>
      </c>
      <c r="U329" s="24"/>
      <c r="BC329" s="1"/>
      <c r="BD329" s="1"/>
      <c r="BE329" s="1"/>
      <c r="BF329" s="1"/>
      <c r="BG329" s="1"/>
      <c r="BH329" s="1"/>
      <c r="BI329" s="1"/>
      <c r="BJ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P329" s="1"/>
      <c r="EQ329" s="1"/>
      <c r="ER329" s="1"/>
      <c r="ES329" s="1"/>
      <c r="EU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U329" s="1"/>
      <c r="GV329" s="1"/>
      <c r="GW329" s="1"/>
      <c r="GX329" s="1"/>
      <c r="GZ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Z329" s="1"/>
      <c r="JA329" s="1"/>
      <c r="JB329" s="1"/>
      <c r="JC329" s="1"/>
      <c r="JE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LE329" s="1"/>
      <c r="LF329" s="1"/>
      <c r="LG329" s="1"/>
      <c r="LH329" s="1"/>
      <c r="LJ329" s="1"/>
      <c r="LZ329" s="1"/>
      <c r="MA329" s="1"/>
      <c r="MC329" s="1"/>
    </row>
    <row r="330" spans="1:341" x14ac:dyDescent="0.2">
      <c r="A330" s="65" t="s">
        <v>349</v>
      </c>
      <c r="B330" s="48"/>
      <c r="C330" s="24">
        <f>IF(B330="",+(C329+(IF(YEAR(A330)&gt;YEAR($M$98),-$Q$98,$E$98*+((($O$101-((YEAR(A330)-(YEAR($J$98)-$O$101))/$O$98))/100)+$Q$101)))+(C318*$G$98/12)),B330)</f>
        <v>718497.90639600146</v>
      </c>
      <c r="D330" s="22" t="str">
        <f t="shared" si="222"/>
        <v/>
      </c>
      <c r="E330" s="59">
        <f t="shared" si="221"/>
        <v>2978.8119186221156</v>
      </c>
      <c r="F330" s="24"/>
      <c r="K330" s="1"/>
      <c r="M330" s="1"/>
      <c r="R330" s="1"/>
      <c r="S330" s="24" t="str">
        <f>IF(B330="","",(U330-B330))</f>
        <v/>
      </c>
      <c r="U330" s="24"/>
      <c r="BC330" s="1"/>
      <c r="BD330" s="1"/>
      <c r="BE330" s="1"/>
      <c r="BF330" s="1"/>
      <c r="BG330" s="1"/>
      <c r="BH330" s="1"/>
      <c r="BI330" s="1"/>
      <c r="BJ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P330" s="1"/>
      <c r="EQ330" s="1"/>
      <c r="ER330" s="1"/>
      <c r="ES330" s="1"/>
      <c r="EU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U330" s="1"/>
      <c r="GV330" s="1"/>
      <c r="GW330" s="1"/>
      <c r="GX330" s="1"/>
      <c r="GZ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Z330" s="1"/>
      <c r="JA330" s="1"/>
      <c r="JB330" s="1"/>
      <c r="JC330" s="1"/>
      <c r="JE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LE330" s="1"/>
      <c r="LF330" s="1"/>
      <c r="LG330" s="1"/>
      <c r="LH330" s="1"/>
      <c r="LJ330" s="1"/>
      <c r="LZ330" s="1"/>
      <c r="MA330" s="1"/>
      <c r="MC330" s="1"/>
    </row>
    <row r="331" spans="1:341" x14ac:dyDescent="0.2">
      <c r="A331" s="65" t="s">
        <v>350</v>
      </c>
      <c r="B331" s="48"/>
      <c r="C331" s="24">
        <f>IF(B331="",+(C330+(IF(YEAR(A331)&gt;YEAR($M$98),-$Q$98,$E$98*+((($O$101-((YEAR(A331)-(YEAR($J$98)-$O$101))/$O$98))/100)+$Q$101)))+(C319*$G$98/12)),B331)</f>
        <v>721486.56029537099</v>
      </c>
      <c r="D331" s="22" t="str">
        <f t="shared" si="222"/>
        <v/>
      </c>
      <c r="E331" s="59">
        <f t="shared" si="221"/>
        <v>2988.6538993695285</v>
      </c>
      <c r="F331" s="24"/>
      <c r="K331" s="1"/>
      <c r="M331" s="1"/>
      <c r="R331" s="1"/>
      <c r="S331" s="24" t="str">
        <f>IF(B331="","",(U331-B331))</f>
        <v/>
      </c>
      <c r="U331" s="24"/>
      <c r="BC331" s="1"/>
      <c r="BD331" s="1"/>
      <c r="BE331" s="1"/>
      <c r="BF331" s="1"/>
      <c r="BG331" s="1"/>
      <c r="BH331" s="1"/>
      <c r="BI331" s="1"/>
      <c r="BJ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P331" s="1"/>
      <c r="EQ331" s="1"/>
      <c r="ER331" s="1"/>
      <c r="ES331" s="1"/>
      <c r="EU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U331" s="1"/>
      <c r="GV331" s="1"/>
      <c r="GW331" s="1"/>
      <c r="GX331" s="1"/>
      <c r="GZ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Z331" s="1"/>
      <c r="JA331" s="1"/>
      <c r="JB331" s="1"/>
      <c r="JC331" s="1"/>
      <c r="JE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LE331" s="1"/>
      <c r="LF331" s="1"/>
      <c r="LG331" s="1"/>
      <c r="LH331" s="1"/>
      <c r="LJ331" s="1"/>
      <c r="LZ331" s="1"/>
      <c r="MA331" s="1"/>
      <c r="MC331" s="1"/>
    </row>
    <row r="332" spans="1:341" x14ac:dyDescent="0.2">
      <c r="A332" s="65" t="s">
        <v>351</v>
      </c>
      <c r="B332" s="48"/>
      <c r="C332" s="24">
        <f>IF(B332="",+(C331+(IF(YEAR(A332)&gt;YEAR($M$98),-$Q$98,$E$98*+((($O$101-((YEAR(A332)-(YEAR($J$98)-$O$101))/$O$98))/100)+$Q$101)))+(C320*$G$98/12)),B332)</f>
        <v>724485.08870376588</v>
      </c>
      <c r="D332" s="22" t="str">
        <f t="shared" si="222"/>
        <v/>
      </c>
      <c r="E332" s="59">
        <f t="shared" si="221"/>
        <v>2998.5284083948936</v>
      </c>
      <c r="F332" s="24"/>
      <c r="K332" s="1"/>
      <c r="M332" s="1"/>
      <c r="R332" s="1"/>
      <c r="S332" s="24" t="str">
        <f>IF(B332="","",(U332-B332))</f>
        <v/>
      </c>
      <c r="U332" s="24"/>
      <c r="BC332" s="1"/>
      <c r="BD332" s="1"/>
      <c r="BE332" s="1"/>
      <c r="BF332" s="1"/>
      <c r="BG332" s="1"/>
      <c r="BH332" s="1"/>
      <c r="BI332" s="1"/>
      <c r="BJ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P332" s="1"/>
      <c r="EQ332" s="1"/>
      <c r="ER332" s="1"/>
      <c r="ES332" s="1"/>
      <c r="EU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U332" s="1"/>
      <c r="GV332" s="1"/>
      <c r="GW332" s="1"/>
      <c r="GX332" s="1"/>
      <c r="GZ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Z332" s="1"/>
      <c r="JA332" s="1"/>
      <c r="JB332" s="1"/>
      <c r="JC332" s="1"/>
      <c r="JE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LE332" s="1"/>
      <c r="LF332" s="1"/>
      <c r="LG332" s="1"/>
      <c r="LH332" s="1"/>
      <c r="LJ332" s="1"/>
      <c r="LZ332" s="1"/>
      <c r="MA332" s="1"/>
      <c r="MC332" s="1"/>
    </row>
    <row r="333" spans="1:341" x14ac:dyDescent="0.2">
      <c r="A333" s="66" t="s">
        <v>163</v>
      </c>
      <c r="B333" s="67"/>
      <c r="C333" s="24">
        <f>IF(B333="",+(C332+(IF(YEAR(A333)&gt;YEAR($M$98),-$Q$98,$E$98*+((($O$101-((YEAR(A333)-(YEAR($J$98)-$O$101))/$O$98))/100)+$Q$101)))+(C321*$G$98/12)),B333)</f>
        <v>727493.52425700577</v>
      </c>
      <c r="D333" s="22" t="str">
        <f t="shared" si="222"/>
        <v/>
      </c>
      <c r="E333" s="59">
        <f t="shared" si="221"/>
        <v>3008.4355532398913</v>
      </c>
      <c r="F333" s="24"/>
      <c r="K333" s="1"/>
      <c r="M333" s="1"/>
      <c r="R333" s="1"/>
      <c r="S333" s="24" t="str">
        <f>IF(B333="","",(U333-B333))</f>
        <v/>
      </c>
      <c r="U333" s="29"/>
      <c r="BC333" s="1"/>
      <c r="BD333" s="1"/>
      <c r="BE333" s="1"/>
      <c r="BF333" s="1"/>
      <c r="BG333" s="1"/>
      <c r="BH333" s="1"/>
      <c r="BI333" s="1"/>
      <c r="BJ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P333" s="1"/>
      <c r="EQ333" s="1"/>
      <c r="ER333" s="1"/>
      <c r="ES333" s="1"/>
      <c r="EU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U333" s="1"/>
      <c r="GV333" s="1"/>
      <c r="GW333" s="1"/>
      <c r="GX333" s="1"/>
      <c r="GZ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Z333" s="1"/>
      <c r="JA333" s="1"/>
      <c r="JB333" s="1"/>
      <c r="JC333" s="1"/>
      <c r="JE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LE333" s="1"/>
      <c r="LF333" s="1"/>
      <c r="LG333" s="1"/>
      <c r="LH333" s="1"/>
      <c r="LJ333" s="1"/>
      <c r="LZ333" s="1"/>
      <c r="MA333" s="1"/>
      <c r="MC333" s="1"/>
    </row>
    <row r="334" spans="1:341" x14ac:dyDescent="0.2">
      <c r="A334" s="65" t="s">
        <v>352</v>
      </c>
      <c r="B334" s="48"/>
      <c r="C334" s="24">
        <f>IF(B334="",+(C333+(IF(YEAR(A334)&gt;YEAR($M$98),-$Q$98,$E$98*+((($O$101-((YEAR(A334)-(YEAR($J$98)-$O$101))/$O$98))/100)+$Q$101)))+(C322*$G$98/12)),B334)</f>
        <v>730431.16743233788</v>
      </c>
      <c r="D334" s="22" t="str">
        <f t="shared" si="222"/>
        <v/>
      </c>
      <c r="E334" s="59">
        <f t="shared" si="221"/>
        <v>2937.6431753321085</v>
      </c>
      <c r="F334" s="24"/>
      <c r="K334" s="1"/>
      <c r="M334" s="1"/>
      <c r="R334" s="1"/>
      <c r="S334" s="24" t="str">
        <f>IF(B334="","",(U334-B334))</f>
        <v/>
      </c>
      <c r="U334" s="24"/>
      <c r="BC334" s="1"/>
      <c r="BD334" s="1"/>
      <c r="BE334" s="1"/>
      <c r="BF334" s="1"/>
      <c r="BG334" s="1"/>
      <c r="BH334" s="1"/>
      <c r="BI334" s="1"/>
      <c r="BJ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P334" s="1"/>
      <c r="EQ334" s="1"/>
      <c r="ER334" s="1"/>
      <c r="ES334" s="1"/>
      <c r="EU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U334" s="1"/>
      <c r="GV334" s="1"/>
      <c r="GW334" s="1"/>
      <c r="GX334" s="1"/>
      <c r="GZ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Z334" s="1"/>
      <c r="JA334" s="1"/>
      <c r="JB334" s="1"/>
      <c r="JC334" s="1"/>
      <c r="JE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LE334" s="1"/>
      <c r="LF334" s="1"/>
      <c r="LG334" s="1"/>
      <c r="LH334" s="1"/>
      <c r="LJ334" s="1"/>
      <c r="LZ334" s="1"/>
      <c r="MA334" s="1"/>
      <c r="MC334" s="1"/>
    </row>
    <row r="335" spans="1:341" x14ac:dyDescent="0.2">
      <c r="A335" s="65" t="s">
        <v>353</v>
      </c>
      <c r="B335" s="48"/>
      <c r="C335" s="24">
        <f>IF(B335="",+(C334+(IF(YEAR(A335)&gt;YEAR($M$98),-$Q$98,$E$98*+((($O$101-((YEAR(A335)-(YEAR($J$98)-$O$101))/$O$98))/100)+$Q$101)))+(C323*$G$98/12)),B335)</f>
        <v>733378.51334062277</v>
      </c>
      <c r="D335" s="22" t="str">
        <f t="shared" si="222"/>
        <v/>
      </c>
      <c r="E335" s="59">
        <f t="shared" si="221"/>
        <v>2947.3459082848858</v>
      </c>
      <c r="F335" s="24"/>
      <c r="K335" s="1"/>
      <c r="M335" s="1"/>
      <c r="R335" s="1"/>
      <c r="S335" s="24" t="str">
        <f>IF(B335="","",(U335-B335))</f>
        <v/>
      </c>
      <c r="U335" s="24"/>
      <c r="BC335" s="1"/>
      <c r="BD335" s="1"/>
      <c r="BE335" s="1"/>
      <c r="BF335" s="1"/>
      <c r="BG335" s="1"/>
      <c r="BH335" s="1"/>
      <c r="BI335" s="1"/>
      <c r="BJ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P335" s="1"/>
      <c r="EQ335" s="1"/>
      <c r="ER335" s="1"/>
      <c r="ES335" s="1"/>
      <c r="EU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U335" s="1"/>
      <c r="GV335" s="1"/>
      <c r="GW335" s="1"/>
      <c r="GX335" s="1"/>
      <c r="GZ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Z335" s="1"/>
      <c r="JA335" s="1"/>
      <c r="JB335" s="1"/>
      <c r="JC335" s="1"/>
      <c r="JE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LE335" s="1"/>
      <c r="LF335" s="1"/>
      <c r="LG335" s="1"/>
      <c r="LH335" s="1"/>
      <c r="LJ335" s="1"/>
      <c r="LZ335" s="1"/>
      <c r="MA335" s="1"/>
      <c r="MC335" s="1"/>
    </row>
    <row r="336" spans="1:341" x14ac:dyDescent="0.2">
      <c r="A336" s="65" t="s">
        <v>354</v>
      </c>
      <c r="B336" s="48"/>
      <c r="C336" s="24">
        <f>IF(B336="",+(C335+(IF(YEAR(A336)&gt;YEAR($M$98),-$Q$98,$E$98*+((($O$101-((YEAR(A336)-(YEAR($J$98)-$O$101))/$O$98))/100)+$Q$101)))+(C324*$G$98/12)),B336)</f>
        <v>736335.59403940814</v>
      </c>
      <c r="D336" s="22" t="str">
        <f t="shared" si="222"/>
        <v/>
      </c>
      <c r="E336" s="59">
        <f t="shared" si="221"/>
        <v>2957.0806987853721</v>
      </c>
      <c r="F336" s="24"/>
      <c r="K336" s="1"/>
      <c r="M336" s="1"/>
      <c r="R336" s="1"/>
      <c r="S336" s="24" t="str">
        <f>IF(B336="","",(U336-B336))</f>
        <v/>
      </c>
      <c r="U336" s="24"/>
      <c r="BC336" s="1"/>
      <c r="BD336" s="1"/>
      <c r="BE336" s="1"/>
      <c r="BF336" s="1"/>
      <c r="BG336" s="1"/>
      <c r="BH336" s="1"/>
      <c r="BI336" s="1"/>
      <c r="BJ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P336" s="1"/>
      <c r="EQ336" s="1"/>
      <c r="ER336" s="1"/>
      <c r="ES336" s="1"/>
      <c r="EU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U336" s="1"/>
      <c r="GV336" s="1"/>
      <c r="GW336" s="1"/>
      <c r="GX336" s="1"/>
      <c r="GZ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Z336" s="1"/>
      <c r="JA336" s="1"/>
      <c r="JB336" s="1"/>
      <c r="JC336" s="1"/>
      <c r="JE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LE336" s="1"/>
      <c r="LF336" s="1"/>
      <c r="LG336" s="1"/>
      <c r="LH336" s="1"/>
      <c r="LJ336" s="1"/>
      <c r="LZ336" s="1"/>
      <c r="MA336" s="1"/>
      <c r="MC336" s="1"/>
    </row>
    <row r="337" spans="1:341" x14ac:dyDescent="0.2">
      <c r="A337" s="65" t="s">
        <v>355</v>
      </c>
      <c r="B337" s="48"/>
      <c r="C337" s="24">
        <f>IF(B337="",+(C336+(IF(YEAR(A337)&gt;YEAR($M$98),-$Q$98,$E$98*+((($O$101-((YEAR(A337)-(YEAR($J$98)-$O$101))/$O$98))/100)+$Q$101)))+(C325*$G$98/12)),B337)</f>
        <v>739302.44169219304</v>
      </c>
      <c r="D337" s="22" t="str">
        <f t="shared" si="222"/>
        <v/>
      </c>
      <c r="E337" s="59">
        <f t="shared" si="221"/>
        <v>2966.8476527848979</v>
      </c>
      <c r="F337" s="24"/>
      <c r="K337" s="1"/>
      <c r="M337" s="1"/>
      <c r="R337" s="1"/>
      <c r="S337" s="24" t="str">
        <f>IF(B337="","",(U337-B337))</f>
        <v/>
      </c>
      <c r="U337" s="24"/>
      <c r="BC337" s="1"/>
      <c r="BD337" s="1"/>
      <c r="BE337" s="1"/>
      <c r="BF337" s="1"/>
      <c r="BG337" s="1"/>
      <c r="BH337" s="1"/>
      <c r="BI337" s="1"/>
      <c r="BJ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P337" s="1"/>
      <c r="EQ337" s="1"/>
      <c r="ER337" s="1"/>
      <c r="ES337" s="1"/>
      <c r="EU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U337" s="1"/>
      <c r="GV337" s="1"/>
      <c r="GW337" s="1"/>
      <c r="GX337" s="1"/>
      <c r="GZ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Z337" s="1"/>
      <c r="JA337" s="1"/>
      <c r="JB337" s="1"/>
      <c r="JC337" s="1"/>
      <c r="JE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LE337" s="1"/>
      <c r="LF337" s="1"/>
      <c r="LG337" s="1"/>
      <c r="LH337" s="1"/>
      <c r="LJ337" s="1"/>
      <c r="LZ337" s="1"/>
      <c r="MA337" s="1"/>
      <c r="MC337" s="1"/>
    </row>
    <row r="338" spans="1:341" x14ac:dyDescent="0.2">
      <c r="A338" s="65" t="s">
        <v>356</v>
      </c>
      <c r="B338" s="48"/>
      <c r="C338" s="24">
        <f>IF(B338="",+(C337+(IF(YEAR(A338)&gt;YEAR($M$98),-$Q$98,$E$98*+((($O$101-((YEAR(A338)-(YEAR($J$98)-$O$101))/$O$98))/100)+$Q$101)))+(C326*$G$98/12)),B338)</f>
        <v>742279.08856877778</v>
      </c>
      <c r="D338" s="22" t="str">
        <f t="shared" si="222"/>
        <v/>
      </c>
      <c r="E338" s="59">
        <f t="shared" si="221"/>
        <v>2976.6468765847385</v>
      </c>
      <c r="F338" s="24"/>
      <c r="K338" s="1"/>
      <c r="M338" s="1"/>
      <c r="R338" s="1"/>
      <c r="S338" s="24" t="str">
        <f>IF(B338="","",(U338-B338))</f>
        <v/>
      </c>
      <c r="U338" s="24"/>
      <c r="BC338" s="1"/>
      <c r="BD338" s="1"/>
      <c r="BE338" s="1"/>
      <c r="BF338" s="1"/>
      <c r="BG338" s="1"/>
      <c r="BH338" s="1"/>
      <c r="BI338" s="1"/>
      <c r="BJ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P338" s="1"/>
      <c r="EQ338" s="1"/>
      <c r="ER338" s="1"/>
      <c r="ES338" s="1"/>
      <c r="EU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U338" s="1"/>
      <c r="GV338" s="1"/>
      <c r="GW338" s="1"/>
      <c r="GX338" s="1"/>
      <c r="GZ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Z338" s="1"/>
      <c r="JA338" s="1"/>
      <c r="JB338" s="1"/>
      <c r="JC338" s="1"/>
      <c r="JE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LE338" s="1"/>
      <c r="LF338" s="1"/>
      <c r="LG338" s="1"/>
      <c r="LH338" s="1"/>
      <c r="LJ338" s="1"/>
      <c r="LZ338" s="1"/>
      <c r="MA338" s="1"/>
      <c r="MC338" s="1"/>
    </row>
    <row r="339" spans="1:341" x14ac:dyDescent="0.2">
      <c r="A339" s="65" t="s">
        <v>357</v>
      </c>
      <c r="B339" s="48"/>
      <c r="C339" s="24">
        <f>IF(B339="",+(C338+(IF(YEAR(A339)&gt;YEAR($M$98),-$Q$98,$E$98*+((($O$101-((YEAR(A339)-(YEAR($J$98)-$O$101))/$O$98))/100)+$Q$101)))+(C327*$G$98/12)),B339)</f>
        <v>745265.56704561564</v>
      </c>
      <c r="D339" s="22" t="str">
        <f t="shared" si="222"/>
        <v/>
      </c>
      <c r="E339" s="59">
        <f t="shared" si="221"/>
        <v>2986.4784768378595</v>
      </c>
      <c r="F339" s="24"/>
      <c r="K339" s="1"/>
      <c r="M339" s="1"/>
      <c r="R339" s="1"/>
      <c r="S339" s="24" t="str">
        <f>IF(B339="","",(U339-B339))</f>
        <v/>
      </c>
      <c r="U339" s="24"/>
      <c r="BC339" s="1"/>
      <c r="BD339" s="1"/>
      <c r="BE339" s="1"/>
      <c r="BF339" s="1"/>
      <c r="BG339" s="1"/>
      <c r="BH339" s="1"/>
      <c r="BI339" s="1"/>
      <c r="BJ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P339" s="1"/>
      <c r="EQ339" s="1"/>
      <c r="ER339" s="1"/>
      <c r="ES339" s="1"/>
      <c r="EU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U339" s="1"/>
      <c r="GV339" s="1"/>
      <c r="GW339" s="1"/>
      <c r="GX339" s="1"/>
      <c r="GZ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Z339" s="1"/>
      <c r="JA339" s="1"/>
      <c r="JB339" s="1"/>
      <c r="JC339" s="1"/>
      <c r="JE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LE339" s="1"/>
      <c r="LF339" s="1"/>
      <c r="LG339" s="1"/>
      <c r="LH339" s="1"/>
      <c r="LJ339" s="1"/>
      <c r="LZ339" s="1"/>
      <c r="MA339" s="1"/>
      <c r="MC339" s="1"/>
    </row>
    <row r="340" spans="1:341" x14ac:dyDescent="0.2">
      <c r="A340" s="65" t="s">
        <v>358</v>
      </c>
      <c r="B340" s="48"/>
      <c r="C340" s="24">
        <f>IF(B340="",+(C339+(IF(YEAR(A340)&gt;YEAR($M$98),-$Q$98,$E$98*+((($O$101-((YEAR(A340)-(YEAR($J$98)-$O$101))/$O$98))/100)+$Q$101)))+(C328*$G$98/12)),B340)</f>
        <v>748261.90960616549</v>
      </c>
      <c r="D340" s="22" t="str">
        <f t="shared" si="222"/>
        <v/>
      </c>
      <c r="E340" s="59">
        <f t="shared" si="221"/>
        <v>2996.3425605498487</v>
      </c>
      <c r="F340" s="24"/>
      <c r="K340" s="1"/>
      <c r="M340" s="1"/>
      <c r="R340" s="1"/>
      <c r="S340" s="24" t="str">
        <f>IF(B340="","",(U340-B340))</f>
        <v/>
      </c>
      <c r="U340" s="24"/>
      <c r="BC340" s="1"/>
      <c r="BD340" s="1"/>
      <c r="BE340" s="1"/>
      <c r="BF340" s="1"/>
      <c r="BG340" s="1"/>
      <c r="BH340" s="1"/>
      <c r="BI340" s="1"/>
      <c r="BJ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P340" s="1"/>
      <c r="EQ340" s="1"/>
      <c r="ER340" s="1"/>
      <c r="ES340" s="1"/>
      <c r="EU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U340" s="1"/>
      <c r="GV340" s="1"/>
      <c r="GW340" s="1"/>
      <c r="GX340" s="1"/>
      <c r="GZ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Z340" s="1"/>
      <c r="JA340" s="1"/>
      <c r="JB340" s="1"/>
      <c r="JC340" s="1"/>
      <c r="JE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LE340" s="1"/>
      <c r="LF340" s="1"/>
      <c r="LG340" s="1"/>
      <c r="LH340" s="1"/>
      <c r="LJ340" s="1"/>
      <c r="LZ340" s="1"/>
      <c r="MA340" s="1"/>
      <c r="MC340" s="1"/>
    </row>
    <row r="341" spans="1:341" x14ac:dyDescent="0.2">
      <c r="A341" s="65" t="s">
        <v>359</v>
      </c>
      <c r="B341" s="48"/>
      <c r="C341" s="24">
        <f>IF(B341="",+(C340+(IF(YEAR(A341)&gt;YEAR($M$98),-$Q$98,$E$98*+((($O$101-((YEAR(A341)-(YEAR($J$98)-$O$101))/$O$98))/100)+$Q$101)))+(C329*$G$98/12)),B341)</f>
        <v>751268.14884124522</v>
      </c>
      <c r="D341" s="22" t="str">
        <f t="shared" si="222"/>
        <v/>
      </c>
      <c r="E341" s="59">
        <f t="shared" si="221"/>
        <v>3006.2392350797309</v>
      </c>
      <c r="F341" s="24"/>
      <c r="K341" s="1"/>
      <c r="M341" s="1"/>
      <c r="R341" s="1"/>
      <c r="S341" s="24" t="str">
        <f>IF(B341="","",(U341-B341))</f>
        <v/>
      </c>
      <c r="U341" s="24"/>
      <c r="BC341" s="1"/>
      <c r="BD341" s="1"/>
      <c r="BE341" s="1"/>
      <c r="BF341" s="1"/>
      <c r="BG341" s="1"/>
      <c r="BH341" s="1"/>
      <c r="BI341" s="1"/>
      <c r="BJ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P341" s="1"/>
      <c r="EQ341" s="1"/>
      <c r="ER341" s="1"/>
      <c r="ES341" s="1"/>
      <c r="EU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U341" s="1"/>
      <c r="GV341" s="1"/>
      <c r="GW341" s="1"/>
      <c r="GX341" s="1"/>
      <c r="GZ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Z341" s="1"/>
      <c r="JA341" s="1"/>
      <c r="JB341" s="1"/>
      <c r="JC341" s="1"/>
      <c r="JE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LE341" s="1"/>
      <c r="LF341" s="1"/>
      <c r="LG341" s="1"/>
      <c r="LH341" s="1"/>
      <c r="LJ341" s="1"/>
      <c r="LZ341" s="1"/>
      <c r="MA341" s="1"/>
      <c r="MC341" s="1"/>
    </row>
    <row r="342" spans="1:341" x14ac:dyDescent="0.2">
      <c r="A342" s="65" t="s">
        <v>360</v>
      </c>
      <c r="B342" s="48"/>
      <c r="C342" s="24">
        <f>IF(B342="",+(C341+(IF(YEAR(A342)&gt;YEAR($M$98),-$Q$98,$E$98*+((($O$101-((YEAR(A342)-(YEAR($J$98)-$O$101))/$O$98))/100)+$Q$101)))+(C330*$G$98/12)),B342)</f>
        <v>754284.31744938693</v>
      </c>
      <c r="D342" s="22" t="str">
        <f t="shared" si="222"/>
        <v/>
      </c>
      <c r="E342" s="59">
        <f t="shared" si="221"/>
        <v>3016.1686081417138</v>
      </c>
      <c r="F342" s="24"/>
      <c r="K342" s="1"/>
      <c r="M342" s="1"/>
      <c r="R342" s="1"/>
      <c r="S342" s="24" t="str">
        <f>IF(B342="","",(U342-B342))</f>
        <v/>
      </c>
      <c r="U342" s="24"/>
      <c r="BC342" s="1"/>
      <c r="BD342" s="1"/>
      <c r="BE342" s="1"/>
      <c r="BF342" s="1"/>
      <c r="BG342" s="1"/>
      <c r="BH342" s="1"/>
      <c r="BI342" s="1"/>
      <c r="BJ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P342" s="1"/>
      <c r="EQ342" s="1"/>
      <c r="ER342" s="1"/>
      <c r="ES342" s="1"/>
      <c r="EU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U342" s="1"/>
      <c r="GV342" s="1"/>
      <c r="GW342" s="1"/>
      <c r="GX342" s="1"/>
      <c r="GZ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Z342" s="1"/>
      <c r="JA342" s="1"/>
      <c r="JB342" s="1"/>
      <c r="JC342" s="1"/>
      <c r="JE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LE342" s="1"/>
      <c r="LF342" s="1"/>
      <c r="LG342" s="1"/>
      <c r="LH342" s="1"/>
      <c r="LJ342" s="1"/>
      <c r="LZ342" s="1"/>
      <c r="MA342" s="1"/>
      <c r="MC342" s="1"/>
    </row>
    <row r="343" spans="1:341" x14ac:dyDescent="0.2">
      <c r="A343" s="65" t="s">
        <v>361</v>
      </c>
      <c r="B343" s="48"/>
      <c r="C343" s="24">
        <f>IF(B343="",+(C342+(IF(YEAR(A343)&gt;YEAR($M$98),-$Q$98,$E$98*+((($O$101-((YEAR(A343)-(YEAR($J$98)-$O$101))/$O$98))/100)+$Q$101)))+(C331*$G$98/12)),B343)</f>
        <v>757310.44823719328</v>
      </c>
      <c r="D343" s="22" t="str">
        <f t="shared" si="222"/>
        <v/>
      </c>
      <c r="E343" s="59">
        <f t="shared" si="221"/>
        <v>3026.1307878063526</v>
      </c>
      <c r="F343" s="24"/>
      <c r="K343" s="1"/>
      <c r="M343" s="1"/>
      <c r="R343" s="1"/>
      <c r="S343" s="24" t="str">
        <f>IF(B343="","",(U343-B343))</f>
        <v/>
      </c>
      <c r="U343" s="24"/>
      <c r="BC343" s="1"/>
      <c r="BD343" s="1"/>
      <c r="BE343" s="1"/>
      <c r="BF343" s="1"/>
      <c r="BG343" s="1"/>
      <c r="BH343" s="1"/>
      <c r="BI343" s="1"/>
      <c r="BJ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P343" s="1"/>
      <c r="EQ343" s="1"/>
      <c r="ER343" s="1"/>
      <c r="ES343" s="1"/>
      <c r="EU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U343" s="1"/>
      <c r="GV343" s="1"/>
      <c r="GW343" s="1"/>
      <c r="GX343" s="1"/>
      <c r="GZ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Z343" s="1"/>
      <c r="JA343" s="1"/>
      <c r="JB343" s="1"/>
      <c r="JC343" s="1"/>
      <c r="JE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LE343" s="1"/>
      <c r="LF343" s="1"/>
      <c r="LG343" s="1"/>
      <c r="LH343" s="1"/>
      <c r="LJ343" s="1"/>
      <c r="LZ343" s="1"/>
      <c r="MA343" s="1"/>
      <c r="MC343" s="1"/>
    </row>
    <row r="344" spans="1:341" x14ac:dyDescent="0.2">
      <c r="A344" s="65" t="s">
        <v>362</v>
      </c>
      <c r="B344" s="48"/>
      <c r="C344" s="24">
        <f>IF(B344="",+(C343+(IF(YEAR(A344)&gt;YEAR($M$98),-$Q$98,$E$98*+((($O$101-((YEAR(A344)-(YEAR($J$98)-$O$101))/$O$98))/100)+$Q$101)))+(C332*$G$98/12)),B344)</f>
        <v>760346.5741196943</v>
      </c>
      <c r="D344" s="22" t="str">
        <f t="shared" si="222"/>
        <v/>
      </c>
      <c r="E344" s="59">
        <f t="shared" si="221"/>
        <v>3036.1258825010154</v>
      </c>
      <c r="F344" s="24"/>
      <c r="K344" s="1"/>
      <c r="M344" s="1"/>
      <c r="R344" s="1"/>
      <c r="S344" s="24" t="str">
        <f>IF(B344="","",(U344-B344))</f>
        <v/>
      </c>
      <c r="U344" s="24"/>
      <c r="BC344" s="1"/>
      <c r="BD344" s="1"/>
      <c r="BE344" s="1"/>
      <c r="BF344" s="1"/>
      <c r="BG344" s="1"/>
      <c r="BH344" s="1"/>
      <c r="BI344" s="1"/>
      <c r="BJ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P344" s="1"/>
      <c r="EQ344" s="1"/>
      <c r="ER344" s="1"/>
      <c r="ES344" s="1"/>
      <c r="EU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U344" s="1"/>
      <c r="GV344" s="1"/>
      <c r="GW344" s="1"/>
      <c r="GX344" s="1"/>
      <c r="GZ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Z344" s="1"/>
      <c r="JA344" s="1"/>
      <c r="JB344" s="1"/>
      <c r="JC344" s="1"/>
      <c r="JE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LE344" s="1"/>
      <c r="LF344" s="1"/>
      <c r="LG344" s="1"/>
      <c r="LH344" s="1"/>
      <c r="LJ344" s="1"/>
      <c r="LZ344" s="1"/>
      <c r="MA344" s="1"/>
      <c r="MC344" s="1"/>
    </row>
    <row r="345" spans="1:341" x14ac:dyDescent="0.2">
      <c r="A345" s="66" t="s">
        <v>165</v>
      </c>
      <c r="B345" s="67"/>
      <c r="C345" s="24">
        <f>IF(B345="",+(C344+(IF(YEAR(A345)&gt;YEAR($M$98),-$Q$98,$E$98*+((($O$101-((YEAR(A345)-(YEAR($J$98)-$O$101))/$O$98))/100)+$Q$101)))+(C333*$G$98/12)),B345)</f>
        <v>763392.72812070604</v>
      </c>
      <c r="D345" s="22" t="str">
        <f t="shared" si="222"/>
        <v/>
      </c>
      <c r="E345" s="59">
        <f t="shared" si="221"/>
        <v>3046.154001011746</v>
      </c>
      <c r="F345" s="24"/>
      <c r="K345" s="1"/>
      <c r="M345" s="1"/>
      <c r="R345" s="1"/>
      <c r="S345" s="24" t="str">
        <f>IF(B345="","",(U345-B345))</f>
        <v/>
      </c>
      <c r="U345" s="29"/>
      <c r="BC345" s="1"/>
      <c r="BD345" s="1"/>
      <c r="BE345" s="1"/>
      <c r="BF345" s="1"/>
      <c r="BG345" s="1"/>
      <c r="BH345" s="1"/>
      <c r="BI345" s="1"/>
      <c r="BJ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P345" s="1"/>
      <c r="EQ345" s="1"/>
      <c r="ER345" s="1"/>
      <c r="ES345" s="1"/>
      <c r="EU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U345" s="1"/>
      <c r="GV345" s="1"/>
      <c r="GW345" s="1"/>
      <c r="GX345" s="1"/>
      <c r="GZ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Z345" s="1"/>
      <c r="JA345" s="1"/>
      <c r="JB345" s="1"/>
      <c r="JC345" s="1"/>
      <c r="JE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LE345" s="1"/>
      <c r="LF345" s="1"/>
      <c r="LG345" s="1"/>
      <c r="LH345" s="1"/>
      <c r="LJ345" s="1"/>
      <c r="LZ345" s="1"/>
      <c r="MA345" s="1"/>
      <c r="MC345" s="1"/>
    </row>
    <row r="346" spans="1:341" x14ac:dyDescent="0.2">
      <c r="A346" s="65" t="s">
        <v>363</v>
      </c>
      <c r="B346" s="48"/>
      <c r="C346" s="24">
        <f>IF(B346="",+(C345+(IF(YEAR(A346)&gt;YEAR($M$98),-$Q$98,$E$98*+((($O$101-((YEAR(A346)-(YEAR($J$98)-$O$101))/$O$98))/100)+$Q$101)))+(C334*$G$98/12)),B346)</f>
        <v>766368.21110672073</v>
      </c>
      <c r="D346" s="22" t="str">
        <f t="shared" si="222"/>
        <v/>
      </c>
      <c r="E346" s="59">
        <f t="shared" si="221"/>
        <v>2975.4829860146856</v>
      </c>
      <c r="F346" s="24"/>
      <c r="K346" s="1"/>
      <c r="M346" s="1"/>
      <c r="R346" s="1"/>
      <c r="S346" s="24" t="str">
        <f>IF(B346="","",(U346-B346))</f>
        <v/>
      </c>
      <c r="U346" s="24"/>
      <c r="BC346" s="1"/>
      <c r="BD346" s="1"/>
      <c r="BE346" s="1"/>
      <c r="BF346" s="1"/>
      <c r="BG346" s="1"/>
      <c r="BH346" s="1"/>
      <c r="BI346" s="1"/>
      <c r="BJ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P346" s="1"/>
      <c r="EQ346" s="1"/>
      <c r="ER346" s="1"/>
      <c r="ES346" s="1"/>
      <c r="EU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U346" s="1"/>
      <c r="GV346" s="1"/>
      <c r="GW346" s="1"/>
      <c r="GX346" s="1"/>
      <c r="GZ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Z346" s="1"/>
      <c r="JA346" s="1"/>
      <c r="JB346" s="1"/>
      <c r="JC346" s="1"/>
      <c r="JE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LE346" s="1"/>
      <c r="LF346" s="1"/>
      <c r="LG346" s="1"/>
      <c r="LH346" s="1"/>
      <c r="LJ346" s="1"/>
      <c r="LZ346" s="1"/>
      <c r="MA346" s="1"/>
      <c r="MC346" s="1"/>
    </row>
    <row r="347" spans="1:341" x14ac:dyDescent="0.2">
      <c r="A347" s="65" t="s">
        <v>364</v>
      </c>
      <c r="B347" s="48"/>
      <c r="C347" s="24">
        <f>IF(B347="",+(C346+(IF(YEAR(A347)&gt;YEAR($M$98),-$Q$98,$E$98*+((($O$101-((YEAR(A347)-(YEAR($J$98)-$O$101))/$O$98))/100)+$Q$101)))+(C335*$G$98/12)),B347)</f>
        <v>769353.51857909642</v>
      </c>
      <c r="D347" s="22" t="str">
        <f t="shared" si="222"/>
        <v/>
      </c>
      <c r="E347" s="59">
        <f t="shared" si="221"/>
        <v>2985.3074723756872</v>
      </c>
      <c r="F347" s="24"/>
      <c r="K347" s="1"/>
      <c r="M347" s="1"/>
      <c r="R347" s="1"/>
      <c r="S347" s="24" t="str">
        <f>IF(B347="","",(U347-B347))</f>
        <v/>
      </c>
      <c r="U347" s="24"/>
      <c r="BC347" s="1"/>
      <c r="BD347" s="1"/>
      <c r="BE347" s="1"/>
      <c r="BF347" s="1"/>
      <c r="BG347" s="1"/>
      <c r="BH347" s="1"/>
      <c r="BI347" s="1"/>
      <c r="BJ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P347" s="1"/>
      <c r="EQ347" s="1"/>
      <c r="ER347" s="1"/>
      <c r="ES347" s="1"/>
      <c r="EU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U347" s="1"/>
      <c r="GV347" s="1"/>
      <c r="GW347" s="1"/>
      <c r="GX347" s="1"/>
      <c r="GZ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Z347" s="1"/>
      <c r="JA347" s="1"/>
      <c r="JB347" s="1"/>
      <c r="JC347" s="1"/>
      <c r="JE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LE347" s="1"/>
      <c r="LF347" s="1"/>
      <c r="LG347" s="1"/>
      <c r="LH347" s="1"/>
      <c r="LJ347" s="1"/>
      <c r="LZ347" s="1"/>
      <c r="MA347" s="1"/>
      <c r="MC347" s="1"/>
    </row>
    <row r="348" spans="1:341" x14ac:dyDescent="0.2">
      <c r="A348" s="65" t="s">
        <v>365</v>
      </c>
      <c r="B348" s="48"/>
      <c r="C348" s="24">
        <f>IF(B348="",+(C347+(IF(YEAR(A348)&gt;YEAR($M$98),-$Q$98,$E$98*+((($O$101-((YEAR(A348)-(YEAR($J$98)-$O$101))/$O$98))/100)+$Q$101)))+(C336*$G$98/12)),B348)</f>
        <v>772348.68298713467</v>
      </c>
      <c r="D348" s="22" t="str">
        <f t="shared" si="222"/>
        <v/>
      </c>
      <c r="E348" s="59">
        <f t="shared" si="221"/>
        <v>2995.1644080382539</v>
      </c>
      <c r="F348" s="24"/>
      <c r="K348" s="1"/>
      <c r="M348" s="1"/>
      <c r="R348" s="1"/>
      <c r="S348" s="24" t="str">
        <f>IF(B348="","",(U348-B348))</f>
        <v/>
      </c>
      <c r="U348" s="24"/>
      <c r="BC348" s="1"/>
      <c r="BD348" s="1"/>
      <c r="BE348" s="1"/>
      <c r="BF348" s="1"/>
      <c r="BG348" s="1"/>
      <c r="BH348" s="1"/>
      <c r="BI348" s="1"/>
      <c r="BJ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P348" s="1"/>
      <c r="EQ348" s="1"/>
      <c r="ER348" s="1"/>
      <c r="ES348" s="1"/>
      <c r="EU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U348" s="1"/>
      <c r="GV348" s="1"/>
      <c r="GW348" s="1"/>
      <c r="GX348" s="1"/>
      <c r="GZ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Z348" s="1"/>
      <c r="JA348" s="1"/>
      <c r="JB348" s="1"/>
      <c r="JC348" s="1"/>
      <c r="JE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LE348" s="1"/>
      <c r="LF348" s="1"/>
      <c r="LG348" s="1"/>
      <c r="LH348" s="1"/>
      <c r="LJ348" s="1"/>
      <c r="LZ348" s="1"/>
      <c r="MA348" s="1"/>
      <c r="MC348" s="1"/>
    </row>
    <row r="349" spans="1:341" x14ac:dyDescent="0.2">
      <c r="A349" s="65" t="s">
        <v>366</v>
      </c>
      <c r="B349" s="48"/>
      <c r="C349" s="24">
        <f>IF(B349="",+(C348+(IF(YEAR(A349)&gt;YEAR($M$98),-$Q$98,$E$98*+((($O$101-((YEAR(A349)-(YEAR($J$98)-$O$101))/$O$98))/100)+$Q$101)))+(C337*$G$98/12)),B349)</f>
        <v>775353.73688734893</v>
      </c>
      <c r="D349" s="22" t="str">
        <f t="shared" si="222"/>
        <v/>
      </c>
      <c r="E349" s="59">
        <f t="shared" si="221"/>
        <v>3005.0539002142614</v>
      </c>
      <c r="F349" s="24"/>
      <c r="K349" s="1"/>
      <c r="M349" s="1"/>
      <c r="R349" s="1"/>
      <c r="S349" s="24" t="str">
        <f>IF(B349="","",(U349-B349))</f>
        <v/>
      </c>
      <c r="U349" s="24"/>
      <c r="BC349" s="1"/>
      <c r="BD349" s="1"/>
      <c r="BE349" s="1"/>
      <c r="BF349" s="1"/>
      <c r="BG349" s="1"/>
      <c r="BH349" s="1"/>
      <c r="BI349" s="1"/>
      <c r="BJ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P349" s="1"/>
      <c r="EQ349" s="1"/>
      <c r="ER349" s="1"/>
      <c r="ES349" s="1"/>
      <c r="EU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U349" s="1"/>
      <c r="GV349" s="1"/>
      <c r="GW349" s="1"/>
      <c r="GX349" s="1"/>
      <c r="GZ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Z349" s="1"/>
      <c r="JA349" s="1"/>
      <c r="JB349" s="1"/>
      <c r="JC349" s="1"/>
      <c r="JE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LE349" s="1"/>
      <c r="LF349" s="1"/>
      <c r="LG349" s="1"/>
      <c r="LH349" s="1"/>
      <c r="LJ349" s="1"/>
      <c r="LZ349" s="1"/>
      <c r="MA349" s="1"/>
      <c r="MC349" s="1"/>
    </row>
    <row r="350" spans="1:341" x14ac:dyDescent="0.2">
      <c r="A350" s="65" t="s">
        <v>367</v>
      </c>
      <c r="B350" s="48"/>
      <c r="C350" s="24">
        <f>IF(B350="",+(C349+(IF(YEAR(A350)&gt;YEAR($M$98),-$Q$98,$E$98*+((($O$101-((YEAR(A350)-(YEAR($J$98)-$O$101))/$O$98))/100)+$Q$101)))+(C338*$G$98/12)),B350)</f>
        <v>778368.71294381842</v>
      </c>
      <c r="D350" s="22" t="str">
        <f t="shared" si="222"/>
        <v/>
      </c>
      <c r="E350" s="59">
        <f t="shared" si="221"/>
        <v>3014.976056469488</v>
      </c>
      <c r="F350" s="24"/>
      <c r="K350" s="1"/>
      <c r="M350" s="1"/>
      <c r="R350" s="1"/>
      <c r="S350" s="24" t="str">
        <f>IF(B350="","",(U350-B350))</f>
        <v/>
      </c>
      <c r="U350" s="24"/>
      <c r="BC350" s="1"/>
      <c r="BD350" s="1"/>
      <c r="BE350" s="1"/>
      <c r="BF350" s="1"/>
      <c r="BG350" s="1"/>
      <c r="BH350" s="1"/>
      <c r="BI350" s="1"/>
      <c r="BJ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P350" s="1"/>
      <c r="EQ350" s="1"/>
      <c r="ER350" s="1"/>
      <c r="ES350" s="1"/>
      <c r="EU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U350" s="1"/>
      <c r="GV350" s="1"/>
      <c r="GW350" s="1"/>
      <c r="GX350" s="1"/>
      <c r="GZ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Z350" s="1"/>
      <c r="JA350" s="1"/>
      <c r="JB350" s="1"/>
      <c r="JC350" s="1"/>
      <c r="JE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LE350" s="1"/>
      <c r="LF350" s="1"/>
      <c r="LG350" s="1"/>
      <c r="LH350" s="1"/>
      <c r="LJ350" s="1"/>
      <c r="LZ350" s="1"/>
      <c r="MA350" s="1"/>
      <c r="MC350" s="1"/>
    </row>
    <row r="351" spans="1:341" x14ac:dyDescent="0.2">
      <c r="A351" s="65" t="s">
        <v>368</v>
      </c>
      <c r="B351" s="48"/>
      <c r="C351" s="24">
        <f>IF(B351="",+(C350+(IF(YEAR(A351)&gt;YEAR($M$98),-$Q$98,$E$98*+((($O$101-((YEAR(A351)-(YEAR($J$98)-$O$101))/$O$98))/100)+$Q$101)))+(C339*$G$98/12)),B351)</f>
        <v>781393.64392854401</v>
      </c>
      <c r="D351" s="22" t="str">
        <f t="shared" si="222"/>
        <v/>
      </c>
      <c r="E351" s="59">
        <f t="shared" si="221"/>
        <v>3024.9309847255936</v>
      </c>
      <c r="F351" s="24"/>
      <c r="K351" s="1"/>
      <c r="M351" s="1"/>
      <c r="R351" s="1"/>
      <c r="S351" s="24" t="str">
        <f>IF(B351="","",(U351-B351))</f>
        <v/>
      </c>
      <c r="U351" s="24"/>
      <c r="BC351" s="1"/>
      <c r="BD351" s="1"/>
      <c r="BE351" s="1"/>
      <c r="BF351" s="1"/>
      <c r="BG351" s="1"/>
      <c r="BH351" s="1"/>
      <c r="BI351" s="1"/>
      <c r="BJ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P351" s="1"/>
      <c r="EQ351" s="1"/>
      <c r="ER351" s="1"/>
      <c r="ES351" s="1"/>
      <c r="EU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U351" s="1"/>
      <c r="GV351" s="1"/>
      <c r="GW351" s="1"/>
      <c r="GX351" s="1"/>
      <c r="GZ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Z351" s="1"/>
      <c r="JA351" s="1"/>
      <c r="JB351" s="1"/>
      <c r="JC351" s="1"/>
      <c r="JE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LE351" s="1"/>
      <c r="LF351" s="1"/>
      <c r="LG351" s="1"/>
      <c r="LH351" s="1"/>
      <c r="LJ351" s="1"/>
      <c r="LZ351" s="1"/>
      <c r="MA351" s="1"/>
      <c r="MC351" s="1"/>
    </row>
    <row r="352" spans="1:341" x14ac:dyDescent="0.2">
      <c r="A352" s="65" t="s">
        <v>369</v>
      </c>
      <c r="B352" s="48"/>
      <c r="C352" s="24">
        <f>IF(B352="",+(C351+(IF(YEAR(A352)&gt;YEAR($M$98),-$Q$98,$E$98*+((($O$101-((YEAR(A352)-(YEAR($J$98)-$O$101))/$O$98))/100)+$Q$101)))+(C340*$G$98/12)),B352)</f>
        <v>784428.56272180483</v>
      </c>
      <c r="D352" s="22" t="str">
        <f t="shared" si="222"/>
        <v/>
      </c>
      <c r="E352" s="59">
        <f t="shared" si="221"/>
        <v>3034.9187932608183</v>
      </c>
      <c r="F352" s="24"/>
      <c r="K352" s="1"/>
      <c r="M352" s="1"/>
      <c r="R352" s="1"/>
      <c r="S352" s="24" t="str">
        <f>IF(B352="","",(U352-B352))</f>
        <v/>
      </c>
      <c r="U352" s="24"/>
      <c r="BC352" s="1"/>
      <c r="BD352" s="1"/>
      <c r="BE352" s="1"/>
      <c r="BF352" s="1"/>
      <c r="BG352" s="1"/>
      <c r="BH352" s="1"/>
      <c r="BI352" s="1"/>
      <c r="BJ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P352" s="1"/>
      <c r="EQ352" s="1"/>
      <c r="ER352" s="1"/>
      <c r="ES352" s="1"/>
      <c r="EU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U352" s="1"/>
      <c r="GV352" s="1"/>
      <c r="GW352" s="1"/>
      <c r="GX352" s="1"/>
      <c r="GZ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Z352" s="1"/>
      <c r="JA352" s="1"/>
      <c r="JB352" s="1"/>
      <c r="JC352" s="1"/>
      <c r="JE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LE352" s="1"/>
      <c r="LF352" s="1"/>
      <c r="LG352" s="1"/>
      <c r="LH352" s="1"/>
      <c r="LJ352" s="1"/>
      <c r="LZ352" s="1"/>
      <c r="MA352" s="1"/>
      <c r="MC352" s="1"/>
    </row>
    <row r="353" spans="1:341" x14ac:dyDescent="0.2">
      <c r="A353" s="65" t="s">
        <v>370</v>
      </c>
      <c r="B353" s="48"/>
      <c r="C353" s="24">
        <f>IF(B353="",+(C352+(IF(YEAR(A353)&gt;YEAR($M$98),-$Q$98,$E$98*+((($O$101-((YEAR(A353)-(YEAR($J$98)-$O$101))/$O$98))/100)+$Q$101)))+(C341*$G$98/12)),B353)</f>
        <v>787473.50231251586</v>
      </c>
      <c r="D353" s="22" t="str">
        <f t="shared" si="222"/>
        <v/>
      </c>
      <c r="E353" s="59">
        <f t="shared" si="221"/>
        <v>3044.9395907110302</v>
      </c>
      <c r="F353" s="24"/>
      <c r="K353" s="1"/>
      <c r="M353" s="1"/>
      <c r="R353" s="1"/>
      <c r="S353" s="24" t="str">
        <f>IF(B353="","",(U353-B353))</f>
        <v/>
      </c>
      <c r="U353" s="24"/>
      <c r="BC353" s="1"/>
      <c r="BD353" s="1"/>
      <c r="BE353" s="1"/>
      <c r="BF353" s="1"/>
      <c r="BG353" s="1"/>
      <c r="BH353" s="1"/>
      <c r="BI353" s="1"/>
      <c r="BJ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P353" s="1"/>
      <c r="EQ353" s="1"/>
      <c r="ER353" s="1"/>
      <c r="ES353" s="1"/>
      <c r="EU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U353" s="1"/>
      <c r="GV353" s="1"/>
      <c r="GW353" s="1"/>
      <c r="GX353" s="1"/>
      <c r="GZ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Z353" s="1"/>
      <c r="JA353" s="1"/>
      <c r="JB353" s="1"/>
      <c r="JC353" s="1"/>
      <c r="JE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LE353" s="1"/>
      <c r="LF353" s="1"/>
      <c r="LG353" s="1"/>
      <c r="LH353" s="1"/>
      <c r="LJ353" s="1"/>
      <c r="LZ353" s="1"/>
      <c r="MA353" s="1"/>
      <c r="MC353" s="1"/>
    </row>
    <row r="354" spans="1:341" x14ac:dyDescent="0.2">
      <c r="A354" s="65" t="s">
        <v>371</v>
      </c>
      <c r="B354" s="48"/>
      <c r="C354" s="24">
        <f>IF(B354="",+(C353+(IF(YEAR(A354)&gt;YEAR($M$98),-$Q$98,$E$98*+((($O$101-((YEAR(A354)-(YEAR($J$98)-$O$101))/$O$98))/100)+$Q$101)))+(C342*$G$98/12)),B354)</f>
        <v>790528.49579858745</v>
      </c>
      <c r="D354" s="22" t="str">
        <f t="shared" si="222"/>
        <v/>
      </c>
      <c r="E354" s="59">
        <f t="shared" si="221"/>
        <v>3054.9934860715875</v>
      </c>
      <c r="F354" s="24"/>
      <c r="K354" s="1"/>
      <c r="M354" s="1"/>
      <c r="R354" s="1"/>
      <c r="S354" s="24" t="str">
        <f>IF(B354="","",(U354-B354))</f>
        <v/>
      </c>
      <c r="U354" s="24"/>
      <c r="BC354" s="1"/>
      <c r="BD354" s="1"/>
      <c r="BE354" s="1"/>
      <c r="BF354" s="1"/>
      <c r="BG354" s="1"/>
      <c r="BH354" s="1"/>
      <c r="BI354" s="1"/>
      <c r="BJ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P354" s="1"/>
      <c r="EQ354" s="1"/>
      <c r="ER354" s="1"/>
      <c r="ES354" s="1"/>
      <c r="EU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U354" s="1"/>
      <c r="GV354" s="1"/>
      <c r="GW354" s="1"/>
      <c r="GX354" s="1"/>
      <c r="GZ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Z354" s="1"/>
      <c r="JA354" s="1"/>
      <c r="JB354" s="1"/>
      <c r="JC354" s="1"/>
      <c r="JE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LE354" s="1"/>
      <c r="LF354" s="1"/>
      <c r="LG354" s="1"/>
      <c r="LH354" s="1"/>
      <c r="LJ354" s="1"/>
      <c r="LZ354" s="1"/>
      <c r="MA354" s="1"/>
      <c r="MC354" s="1"/>
    </row>
    <row r="355" spans="1:341" x14ac:dyDescent="0.2">
      <c r="A355" s="65" t="s">
        <v>372</v>
      </c>
      <c r="B355" s="48"/>
      <c r="C355" s="24">
        <f>IF(B355="",+(C354+(IF(YEAR(A355)&gt;YEAR($M$98),-$Q$98,$E$98*+((($O$101-((YEAR(A355)-(YEAR($J$98)-$O$101))/$O$98))/100)+$Q$101)))+(C343*$G$98/12)),B355)</f>
        <v>793593.57638728502</v>
      </c>
      <c r="D355" s="22" t="str">
        <f t="shared" si="222"/>
        <v/>
      </c>
      <c r="E355" s="59">
        <f t="shared" si="221"/>
        <v>3065.0805886975722</v>
      </c>
      <c r="F355" s="24"/>
      <c r="K355" s="1"/>
      <c r="M355" s="1"/>
      <c r="R355" s="1"/>
      <c r="S355" s="24" t="str">
        <f>IF(B355="","",(U355-B355))</f>
        <v/>
      </c>
      <c r="U355" s="24"/>
      <c r="BC355" s="1"/>
      <c r="BD355" s="1"/>
      <c r="BE355" s="1"/>
      <c r="BF355" s="1"/>
      <c r="BG355" s="1"/>
      <c r="BH355" s="1"/>
      <c r="BI355" s="1"/>
      <c r="BJ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P355" s="1"/>
      <c r="EQ355" s="1"/>
      <c r="ER355" s="1"/>
      <c r="ES355" s="1"/>
      <c r="EU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U355" s="1"/>
      <c r="GV355" s="1"/>
      <c r="GW355" s="1"/>
      <c r="GX355" s="1"/>
      <c r="GZ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Z355" s="1"/>
      <c r="JA355" s="1"/>
      <c r="JB355" s="1"/>
      <c r="JC355" s="1"/>
      <c r="JE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LE355" s="1"/>
      <c r="LF355" s="1"/>
      <c r="LG355" s="1"/>
      <c r="LH355" s="1"/>
      <c r="LJ355" s="1"/>
      <c r="LZ355" s="1"/>
      <c r="MA355" s="1"/>
      <c r="MC355" s="1"/>
    </row>
    <row r="356" spans="1:341" x14ac:dyDescent="0.2">
      <c r="A356" s="65" t="s">
        <v>373</v>
      </c>
      <c r="B356" s="48"/>
      <c r="C356" s="24">
        <f>IF(B356="",+(C355+(IF(YEAR(A356)&gt;YEAR($M$98),-$Q$98,$E$98*+((($O$101-((YEAR(A356)-(YEAR($J$98)-$O$101))/$O$98))/100)+$Q$101)))+(C344*$G$98/12)),B356)</f>
        <v>796668.77739559091</v>
      </c>
      <c r="D356" s="22" t="str">
        <f t="shared" si="222"/>
        <v/>
      </c>
      <c r="E356" s="59">
        <f t="shared" si="221"/>
        <v>3075.2010083058849</v>
      </c>
      <c r="F356" s="24"/>
      <c r="K356" s="1"/>
      <c r="M356" s="1"/>
      <c r="R356" s="1"/>
      <c r="S356" s="24" t="str">
        <f>IF(B356="","",(U356-B356))</f>
        <v/>
      </c>
      <c r="U356" s="24"/>
      <c r="BC356" s="1"/>
      <c r="BD356" s="1"/>
      <c r="BE356" s="1"/>
      <c r="BF356" s="1"/>
      <c r="BG356" s="1"/>
      <c r="BH356" s="1"/>
      <c r="BI356" s="1"/>
      <c r="BJ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P356" s="1"/>
      <c r="EQ356" s="1"/>
      <c r="ER356" s="1"/>
      <c r="ES356" s="1"/>
      <c r="EU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U356" s="1"/>
      <c r="GV356" s="1"/>
      <c r="GW356" s="1"/>
      <c r="GX356" s="1"/>
      <c r="GZ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Z356" s="1"/>
      <c r="JA356" s="1"/>
      <c r="JB356" s="1"/>
      <c r="JC356" s="1"/>
      <c r="JE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LE356" s="1"/>
      <c r="LF356" s="1"/>
      <c r="LG356" s="1"/>
      <c r="LH356" s="1"/>
      <c r="LJ356" s="1"/>
      <c r="LZ356" s="1"/>
      <c r="MA356" s="1"/>
      <c r="MC356" s="1"/>
    </row>
    <row r="357" spans="1:341" x14ac:dyDescent="0.2">
      <c r="A357" s="66" t="s">
        <v>167</v>
      </c>
      <c r="B357" s="67"/>
      <c r="C357" s="24">
        <f>IF(B357="",+(C356+(IF(YEAR(A357)&gt;YEAR($M$98),-$Q$98,$E$98*+((($O$101-((YEAR(A357)-(YEAR($J$98)-$O$101))/$O$98))/100)+$Q$101)))+(C345*$G$98/12)),B357)</f>
        <v>799754.13225056685</v>
      </c>
      <c r="D357" s="22" t="str">
        <f t="shared" si="222"/>
        <v/>
      </c>
      <c r="E357" s="59">
        <f t="shared" si="221"/>
        <v>3085.3548549759435</v>
      </c>
      <c r="F357" s="24"/>
      <c r="K357" s="1"/>
      <c r="M357" s="1"/>
      <c r="R357" s="1"/>
      <c r="S357" s="24" t="str">
        <f>IF(B357="","",(U357-B357))</f>
        <v/>
      </c>
      <c r="U357" s="29"/>
      <c r="BC357" s="1"/>
      <c r="BD357" s="1"/>
      <c r="BE357" s="1"/>
      <c r="BF357" s="1"/>
      <c r="BG357" s="1"/>
      <c r="BH357" s="1"/>
      <c r="BI357" s="1"/>
      <c r="BJ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P357" s="1"/>
      <c r="EQ357" s="1"/>
      <c r="ER357" s="1"/>
      <c r="ES357" s="1"/>
      <c r="EU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U357" s="1"/>
      <c r="GV357" s="1"/>
      <c r="GW357" s="1"/>
      <c r="GX357" s="1"/>
      <c r="GZ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Z357" s="1"/>
      <c r="JA357" s="1"/>
      <c r="JB357" s="1"/>
      <c r="JC357" s="1"/>
      <c r="JE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LE357" s="1"/>
      <c r="LF357" s="1"/>
      <c r="LG357" s="1"/>
      <c r="LH357" s="1"/>
      <c r="LJ357" s="1"/>
      <c r="LZ357" s="1"/>
      <c r="MA357" s="1"/>
      <c r="MC357" s="1"/>
    </row>
    <row r="358" spans="1:341" x14ac:dyDescent="0.2">
      <c r="A358" s="65" t="s">
        <v>374</v>
      </c>
      <c r="B358" s="48"/>
      <c r="C358" s="24">
        <f>IF(B358="",+(C357+(IF(YEAR(A358)&gt;YEAR($M$98),-$Q$98,$E$98*+((($O$101-((YEAR(A358)-(YEAR($J$98)-$O$101))/$O$98))/100)+$Q$101)))+(C346*$G$98/12)),B358)</f>
        <v>802768.94222324819</v>
      </c>
      <c r="D358" s="22" t="str">
        <f t="shared" si="222"/>
        <v/>
      </c>
      <c r="E358" s="59">
        <f t="shared" si="221"/>
        <v>3014.809972681338</v>
      </c>
      <c r="F358" s="24"/>
      <c r="K358" s="1"/>
      <c r="M358" s="1"/>
      <c r="R358" s="1"/>
      <c r="S358" s="24" t="str">
        <f>IF(B358="","",(U358-B358))</f>
        <v/>
      </c>
      <c r="U358" s="24"/>
      <c r="BC358" s="1"/>
      <c r="BD358" s="1"/>
      <c r="BE358" s="1"/>
      <c r="BF358" s="1"/>
      <c r="BG358" s="1"/>
      <c r="BH358" s="1"/>
      <c r="BI358" s="1"/>
      <c r="BJ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P358" s="1"/>
      <c r="EQ358" s="1"/>
      <c r="ER358" s="1"/>
      <c r="ES358" s="1"/>
      <c r="EU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U358" s="1"/>
      <c r="GV358" s="1"/>
      <c r="GW358" s="1"/>
      <c r="GX358" s="1"/>
      <c r="GZ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Z358" s="1"/>
      <c r="JA358" s="1"/>
      <c r="JB358" s="1"/>
      <c r="JC358" s="1"/>
      <c r="JE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LE358" s="1"/>
      <c r="LF358" s="1"/>
      <c r="LG358" s="1"/>
      <c r="LH358" s="1"/>
      <c r="LJ358" s="1"/>
      <c r="LZ358" s="1"/>
      <c r="MA358" s="1"/>
      <c r="MC358" s="1"/>
    </row>
    <row r="359" spans="1:341" x14ac:dyDescent="0.2">
      <c r="A359" s="65" t="s">
        <v>375</v>
      </c>
      <c r="B359" s="48"/>
      <c r="C359" s="24">
        <f>IF(B359="",+(C358+(IF(YEAR(A359)&gt;YEAR($M$98),-$Q$98,$E$98*+((($O$101-((YEAR(A359)-(YEAR($J$98)-$O$101))/$O$98))/100)+$Q$101)))+(C347*$G$98/12)),B359)</f>
        <v>805793.7032208374</v>
      </c>
      <c r="D359" s="22" t="str">
        <f t="shared" si="222"/>
        <v/>
      </c>
      <c r="E359" s="59">
        <f t="shared" si="221"/>
        <v>3024.7609975892119</v>
      </c>
      <c r="F359" s="24"/>
      <c r="K359" s="1"/>
      <c r="M359" s="1"/>
      <c r="R359" s="1"/>
      <c r="S359" s="24" t="str">
        <f>IF(B359="","",(U359-B359))</f>
        <v/>
      </c>
      <c r="U359" s="24"/>
      <c r="BC359" s="1"/>
      <c r="BD359" s="1"/>
      <c r="BE359" s="1"/>
      <c r="BF359" s="1"/>
      <c r="BG359" s="1"/>
      <c r="BH359" s="1"/>
      <c r="BI359" s="1"/>
      <c r="BJ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P359" s="1"/>
      <c r="EQ359" s="1"/>
      <c r="ER359" s="1"/>
      <c r="ES359" s="1"/>
      <c r="EU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U359" s="1"/>
      <c r="GV359" s="1"/>
      <c r="GW359" s="1"/>
      <c r="GX359" s="1"/>
      <c r="GZ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Z359" s="1"/>
      <c r="JA359" s="1"/>
      <c r="JB359" s="1"/>
      <c r="JC359" s="1"/>
      <c r="JE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LE359" s="1"/>
      <c r="LF359" s="1"/>
      <c r="LG359" s="1"/>
      <c r="LH359" s="1"/>
      <c r="LJ359" s="1"/>
      <c r="LZ359" s="1"/>
      <c r="MA359" s="1"/>
      <c r="MC359" s="1"/>
    </row>
    <row r="360" spans="1:341" x14ac:dyDescent="0.2">
      <c r="A360" s="65" t="s">
        <v>376</v>
      </c>
      <c r="B360" s="48"/>
      <c r="C360" s="24">
        <f>IF(B360="",+(C359+(IF(YEAR(A360)&gt;YEAR($M$98),-$Q$98,$E$98*+((($O$101-((YEAR(A360)-(YEAR($J$98)-$O$101))/$O$98))/100)+$Q$101)))+(C348*$G$98/12)),B360)</f>
        <v>808828.44809978676</v>
      </c>
      <c r="D360" s="22" t="str">
        <f t="shared" si="222"/>
        <v/>
      </c>
      <c r="E360" s="59">
        <f t="shared" si="221"/>
        <v>3034.7448789493646</v>
      </c>
      <c r="F360" s="24"/>
      <c r="K360" s="1"/>
      <c r="M360" s="1"/>
      <c r="R360" s="1"/>
      <c r="S360" s="24" t="str">
        <f>IF(B360="","",(U360-B360))</f>
        <v/>
      </c>
      <c r="U360" s="24"/>
      <c r="BC360" s="1"/>
      <c r="BD360" s="1"/>
      <c r="BE360" s="1"/>
      <c r="BF360" s="1"/>
      <c r="BG360" s="1"/>
      <c r="BH360" s="1"/>
      <c r="BI360" s="1"/>
      <c r="BJ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P360" s="1"/>
      <c r="EQ360" s="1"/>
      <c r="ER360" s="1"/>
      <c r="ES360" s="1"/>
      <c r="EU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U360" s="1"/>
      <c r="GV360" s="1"/>
      <c r="GW360" s="1"/>
      <c r="GX360" s="1"/>
      <c r="GZ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Z360" s="1"/>
      <c r="JA360" s="1"/>
      <c r="JB360" s="1"/>
      <c r="JC360" s="1"/>
      <c r="JE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LE360" s="1"/>
      <c r="LF360" s="1"/>
      <c r="LG360" s="1"/>
      <c r="LH360" s="1"/>
      <c r="LJ360" s="1"/>
      <c r="LZ360" s="1"/>
      <c r="MA360" s="1"/>
      <c r="MC360" s="1"/>
    </row>
    <row r="361" spans="1:341" x14ac:dyDescent="0.2">
      <c r="A361" s="65" t="s">
        <v>377</v>
      </c>
      <c r="B361" s="48"/>
      <c r="C361" s="24">
        <f>IF(B361="",+(C360+(IF(YEAR(A361)&gt;YEAR($M$98),-$Q$98,$E$98*+((($O$101-((YEAR(A361)-(YEAR($J$98)-$O$101))/$O$98))/100)+$Q$101)))+(C349*$G$98/12)),B361)</f>
        <v>811873.20982507011</v>
      </c>
      <c r="D361" s="22" t="str">
        <f t="shared" si="222"/>
        <v/>
      </c>
      <c r="E361" s="59">
        <f t="shared" si="221"/>
        <v>3044.7617252833443</v>
      </c>
      <c r="F361" s="24"/>
      <c r="K361" s="1"/>
      <c r="M361" s="1"/>
      <c r="R361" s="1"/>
      <c r="S361" s="24" t="str">
        <f>IF(B361="","",(U361-B361))</f>
        <v/>
      </c>
      <c r="U361" s="24"/>
      <c r="BC361" s="1"/>
      <c r="BD361" s="1"/>
      <c r="BE361" s="1"/>
      <c r="BF361" s="1"/>
      <c r="BG361" s="1"/>
      <c r="BH361" s="1"/>
      <c r="BI361" s="1"/>
      <c r="BJ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P361" s="1"/>
      <c r="EQ361" s="1"/>
      <c r="ER361" s="1"/>
      <c r="ES361" s="1"/>
      <c r="EU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U361" s="1"/>
      <c r="GV361" s="1"/>
      <c r="GW361" s="1"/>
      <c r="GX361" s="1"/>
      <c r="GZ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Z361" s="1"/>
      <c r="JA361" s="1"/>
      <c r="JB361" s="1"/>
      <c r="JC361" s="1"/>
      <c r="JE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LE361" s="1"/>
      <c r="LF361" s="1"/>
      <c r="LG361" s="1"/>
      <c r="LH361" s="1"/>
      <c r="LJ361" s="1"/>
      <c r="LZ361" s="1"/>
      <c r="MA361" s="1"/>
      <c r="MC361" s="1"/>
    </row>
    <row r="362" spans="1:341" x14ac:dyDescent="0.2">
      <c r="A362" s="65" t="s">
        <v>378</v>
      </c>
      <c r="B362" s="48"/>
      <c r="C362" s="24">
        <f>IF(B362="",+(C361+(IF(YEAR(A362)&gt;YEAR($M$98),-$Q$98,$E$98*+((($O$101-((YEAR(A362)-(YEAR($J$98)-$O$101))/$O$98))/100)+$Q$101)))+(C350*$G$98/12)),B362)</f>
        <v>814928.02147054172</v>
      </c>
      <c r="D362" s="22" t="str">
        <f t="shared" si="222"/>
        <v/>
      </c>
      <c r="E362" s="59">
        <f t="shared" si="221"/>
        <v>3054.8116454716073</v>
      </c>
      <c r="F362" s="24"/>
      <c r="K362" s="1"/>
      <c r="M362" s="1"/>
      <c r="R362" s="1"/>
      <c r="S362" s="24" t="str">
        <f>IF(B362="","",(U362-B362))</f>
        <v/>
      </c>
      <c r="U362" s="24"/>
      <c r="BC362" s="1"/>
      <c r="BD362" s="1"/>
      <c r="BE362" s="1"/>
      <c r="BF362" s="1"/>
      <c r="BG362" s="1"/>
      <c r="BH362" s="1"/>
      <c r="BI362" s="1"/>
      <c r="BJ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P362" s="1"/>
      <c r="EQ362" s="1"/>
      <c r="ER362" s="1"/>
      <c r="ES362" s="1"/>
      <c r="EU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U362" s="1"/>
      <c r="GV362" s="1"/>
      <c r="GW362" s="1"/>
      <c r="GX362" s="1"/>
      <c r="GZ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Z362" s="1"/>
      <c r="JA362" s="1"/>
      <c r="JB362" s="1"/>
      <c r="JC362" s="1"/>
      <c r="JE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LE362" s="1"/>
      <c r="LF362" s="1"/>
      <c r="LG362" s="1"/>
      <c r="LH362" s="1"/>
      <c r="LJ362" s="1"/>
      <c r="LZ362" s="1"/>
      <c r="MA362" s="1"/>
      <c r="MC362" s="1"/>
    </row>
    <row r="363" spans="1:341" x14ac:dyDescent="0.2">
      <c r="A363" s="65" t="s">
        <v>379</v>
      </c>
      <c r="B363" s="48"/>
      <c r="C363" s="24">
        <f>IF(B363="",+(C362+(IF(YEAR(A363)&gt;YEAR($M$98),-$Q$98,$E$98*+((($O$101-((YEAR(A363)-(YEAR($J$98)-$O$101))/$O$98))/100)+$Q$101)))+(C351*$G$98/12)),B363)</f>
        <v>817992.9162192957</v>
      </c>
      <c r="D363" s="22" t="str">
        <f t="shared" si="222"/>
        <v/>
      </c>
      <c r="E363" s="59">
        <f t="shared" ref="E363:E426" si="223">+C363-C362</f>
        <v>3064.8947487539845</v>
      </c>
      <c r="F363" s="24"/>
      <c r="K363" s="1"/>
      <c r="M363" s="1"/>
      <c r="R363" s="1"/>
      <c r="S363" s="24" t="str">
        <f>IF(B363="","",(U363-B363))</f>
        <v/>
      </c>
      <c r="U363" s="24"/>
      <c r="BC363" s="1"/>
      <c r="BD363" s="1"/>
      <c r="BE363" s="1"/>
      <c r="BF363" s="1"/>
      <c r="BG363" s="1"/>
      <c r="BH363" s="1"/>
      <c r="BI363" s="1"/>
      <c r="BJ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P363" s="1"/>
      <c r="EQ363" s="1"/>
      <c r="ER363" s="1"/>
      <c r="ES363" s="1"/>
      <c r="EU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U363" s="1"/>
      <c r="GV363" s="1"/>
      <c r="GW363" s="1"/>
      <c r="GX363" s="1"/>
      <c r="GZ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Z363" s="1"/>
      <c r="JA363" s="1"/>
      <c r="JB363" s="1"/>
      <c r="JC363" s="1"/>
      <c r="JE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LE363" s="1"/>
      <c r="LF363" s="1"/>
      <c r="LG363" s="1"/>
      <c r="LH363" s="1"/>
      <c r="LJ363" s="1"/>
      <c r="LZ363" s="1"/>
      <c r="MA363" s="1"/>
      <c r="MC363" s="1"/>
    </row>
    <row r="364" spans="1:341" x14ac:dyDescent="0.2">
      <c r="A364" s="65" t="s">
        <v>380</v>
      </c>
      <c r="B364" s="48"/>
      <c r="C364" s="24">
        <f>IF(B364="",+(C363+(IF(YEAR(A364)&gt;YEAR($M$98),-$Q$98,$E$98*+((($O$101-((YEAR(A364)-(YEAR($J$98)-$O$101))/$O$98))/100)+$Q$101)))+(C352*$G$98/12)),B364)</f>
        <v>821067.92736402724</v>
      </c>
      <c r="D364" s="22" t="str">
        <f t="shared" si="222"/>
        <v/>
      </c>
      <c r="E364" s="59">
        <f t="shared" si="223"/>
        <v>3075.011144731543</v>
      </c>
      <c r="F364" s="24"/>
      <c r="K364" s="1"/>
      <c r="M364" s="1"/>
      <c r="R364" s="1"/>
      <c r="S364" s="24" t="str">
        <f>IF(B364="","",(U364-B364))</f>
        <v/>
      </c>
      <c r="U364" s="24"/>
      <c r="BC364" s="1"/>
      <c r="BD364" s="1"/>
      <c r="BE364" s="1"/>
      <c r="BF364" s="1"/>
      <c r="BG364" s="1"/>
      <c r="BH364" s="1"/>
      <c r="BI364" s="1"/>
      <c r="BJ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P364" s="1"/>
      <c r="EQ364" s="1"/>
      <c r="ER364" s="1"/>
      <c r="ES364" s="1"/>
      <c r="EU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U364" s="1"/>
      <c r="GV364" s="1"/>
      <c r="GW364" s="1"/>
      <c r="GX364" s="1"/>
      <c r="GZ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Z364" s="1"/>
      <c r="JA364" s="1"/>
      <c r="JB364" s="1"/>
      <c r="JC364" s="1"/>
      <c r="JE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LE364" s="1"/>
      <c r="LF364" s="1"/>
      <c r="LG364" s="1"/>
      <c r="LH364" s="1"/>
      <c r="LJ364" s="1"/>
      <c r="LZ364" s="1"/>
      <c r="MA364" s="1"/>
      <c r="MC364" s="1"/>
    </row>
    <row r="365" spans="1:341" x14ac:dyDescent="0.2">
      <c r="A365" s="65" t="s">
        <v>381</v>
      </c>
      <c r="B365" s="48"/>
      <c r="C365" s="24">
        <f>IF(B365="",+(C364+(IF(YEAR(A365)&gt;YEAR($M$98),-$Q$98,$E$98*+((($O$101-((YEAR(A365)-(YEAR($J$98)-$O$101))/$O$98))/100)+$Q$101)))+(C353*$G$98/12)),B365)</f>
        <v>824153.08830739453</v>
      </c>
      <c r="D365" s="22" t="str">
        <f t="shared" ref="D365:D428" si="224">IF(YEAR(A365)=YEAR($M$98),$M$97,IF(YEAR(A365)=YEAR($J$98),"RIP",""))</f>
        <v/>
      </c>
      <c r="E365" s="59">
        <f t="shared" si="223"/>
        <v>3085.1609433672857</v>
      </c>
      <c r="F365" s="24"/>
      <c r="K365" s="1"/>
      <c r="M365" s="1"/>
      <c r="R365" s="1"/>
      <c r="S365" s="24" t="str">
        <f>IF(B365="","",(U365-B365))</f>
        <v/>
      </c>
      <c r="U365" s="24"/>
      <c r="BC365" s="1"/>
      <c r="BD365" s="1"/>
      <c r="BE365" s="1"/>
      <c r="BF365" s="1"/>
      <c r="BG365" s="1"/>
      <c r="BH365" s="1"/>
      <c r="BI365" s="1"/>
      <c r="BJ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P365" s="1"/>
      <c r="EQ365" s="1"/>
      <c r="ER365" s="1"/>
      <c r="ES365" s="1"/>
      <c r="EU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U365" s="1"/>
      <c r="GV365" s="1"/>
      <c r="GW365" s="1"/>
      <c r="GX365" s="1"/>
      <c r="GZ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Z365" s="1"/>
      <c r="JA365" s="1"/>
      <c r="JB365" s="1"/>
      <c r="JC365" s="1"/>
      <c r="JE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LE365" s="1"/>
      <c r="LF365" s="1"/>
      <c r="LG365" s="1"/>
      <c r="LH365" s="1"/>
      <c r="LJ365" s="1"/>
      <c r="LZ365" s="1"/>
      <c r="MA365" s="1"/>
      <c r="MC365" s="1"/>
    </row>
    <row r="366" spans="1:341" x14ac:dyDescent="0.2">
      <c r="A366" s="65" t="s">
        <v>382</v>
      </c>
      <c r="B366" s="48"/>
      <c r="C366" s="24">
        <f>IF(B366="",+(C365+(IF(YEAR(A366)&gt;YEAR($M$98),-$Q$98,$E$98*+((($O$101-((YEAR(A366)-(YEAR($J$98)-$O$101))/$O$98))/100)+$Q$101)))+(C354*$G$98/12)),B366)</f>
        <v>827248.43256238208</v>
      </c>
      <c r="D366" s="22" t="str">
        <f t="shared" si="224"/>
        <v/>
      </c>
      <c r="E366" s="59">
        <f t="shared" si="223"/>
        <v>3095.3442549875472</v>
      </c>
      <c r="F366" s="24"/>
      <c r="K366" s="1"/>
      <c r="M366" s="1"/>
      <c r="R366" s="1"/>
      <c r="S366" s="24" t="str">
        <f>IF(B366="","",(U366-B366))</f>
        <v/>
      </c>
      <c r="U366" s="24"/>
      <c r="BC366" s="1"/>
      <c r="BD366" s="1"/>
      <c r="BE366" s="1"/>
      <c r="BF366" s="1"/>
      <c r="BG366" s="1"/>
      <c r="BH366" s="1"/>
      <c r="BI366" s="1"/>
      <c r="BJ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P366" s="1"/>
      <c r="EQ366" s="1"/>
      <c r="ER366" s="1"/>
      <c r="ES366" s="1"/>
      <c r="EU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U366" s="1"/>
      <c r="GV366" s="1"/>
      <c r="GW366" s="1"/>
      <c r="GX366" s="1"/>
      <c r="GZ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Z366" s="1"/>
      <c r="JA366" s="1"/>
      <c r="JB366" s="1"/>
      <c r="JC366" s="1"/>
      <c r="JE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LE366" s="1"/>
      <c r="LF366" s="1"/>
      <c r="LG366" s="1"/>
      <c r="LH366" s="1"/>
      <c r="LJ366" s="1"/>
      <c r="LZ366" s="1"/>
      <c r="MA366" s="1"/>
      <c r="MC366" s="1"/>
    </row>
    <row r="367" spans="1:341" x14ac:dyDescent="0.2">
      <c r="A367" s="65" t="s">
        <v>383</v>
      </c>
      <c r="B367" s="48"/>
      <c r="C367" s="24">
        <f>IF(B367="",+(C366+(IF(YEAR(A367)&gt;YEAR($M$98),-$Q$98,$E$98*+((($O$101-((YEAR(A367)-(YEAR($J$98)-$O$101))/$O$98))/100)+$Q$101)))+(C355*$G$98/12)),B367)</f>
        <v>830353.99375266524</v>
      </c>
      <c r="D367" s="22" t="str">
        <f t="shared" si="224"/>
        <v/>
      </c>
      <c r="E367" s="59">
        <f t="shared" si="223"/>
        <v>3105.5611902831588</v>
      </c>
      <c r="F367" s="24"/>
      <c r="K367" s="1"/>
      <c r="M367" s="1"/>
      <c r="R367" s="1"/>
      <c r="S367" s="24" t="str">
        <f>IF(B367="","",(U367-B367))</f>
        <v/>
      </c>
      <c r="U367" s="24"/>
      <c r="BC367" s="1"/>
      <c r="BD367" s="1"/>
      <c r="BE367" s="1"/>
      <c r="BF367" s="1"/>
      <c r="BG367" s="1"/>
      <c r="BH367" s="1"/>
      <c r="BI367" s="1"/>
      <c r="BJ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P367" s="1"/>
      <c r="EQ367" s="1"/>
      <c r="ER367" s="1"/>
      <c r="ES367" s="1"/>
      <c r="EU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U367" s="1"/>
      <c r="GV367" s="1"/>
      <c r="GW367" s="1"/>
      <c r="GX367" s="1"/>
      <c r="GZ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Z367" s="1"/>
      <c r="JA367" s="1"/>
      <c r="JB367" s="1"/>
      <c r="JC367" s="1"/>
      <c r="JE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LE367" s="1"/>
      <c r="LF367" s="1"/>
      <c r="LG367" s="1"/>
      <c r="LH367" s="1"/>
      <c r="LJ367" s="1"/>
      <c r="LZ367" s="1"/>
      <c r="MA367" s="1"/>
      <c r="MC367" s="1"/>
    </row>
    <row r="368" spans="1:341" x14ac:dyDescent="0.2">
      <c r="A368" s="65" t="s">
        <v>384</v>
      </c>
      <c r="B368" s="48"/>
      <c r="C368" s="24">
        <f>IF(B368="",+(C367+(IF(YEAR(A368)&gt;YEAR($M$98),-$Q$98,$E$98*+((($O$101-((YEAR(A368)-(YEAR($J$98)-$O$101))/$O$98))/100)+$Q$101)))+(C356*$G$98/12)),B368)</f>
        <v>833469.80561297608</v>
      </c>
      <c r="D368" s="22" t="str">
        <f t="shared" si="224"/>
        <v/>
      </c>
      <c r="E368" s="59">
        <f t="shared" si="223"/>
        <v>3115.8118603108451</v>
      </c>
      <c r="F368" s="24"/>
      <c r="K368" s="1"/>
      <c r="M368" s="1"/>
      <c r="R368" s="1"/>
      <c r="S368" s="24" t="str">
        <f>IF(B368="","",(U368-B368))</f>
        <v/>
      </c>
      <c r="U368" s="24"/>
      <c r="BC368" s="1"/>
      <c r="BD368" s="1"/>
      <c r="BE368" s="1"/>
      <c r="BF368" s="1"/>
      <c r="BG368" s="1"/>
      <c r="BH368" s="1"/>
      <c r="BI368" s="1"/>
      <c r="BJ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P368" s="1"/>
      <c r="EQ368" s="1"/>
      <c r="ER368" s="1"/>
      <c r="ES368" s="1"/>
      <c r="EU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U368" s="1"/>
      <c r="GV368" s="1"/>
      <c r="GW368" s="1"/>
      <c r="GX368" s="1"/>
      <c r="GZ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Z368" s="1"/>
      <c r="JA368" s="1"/>
      <c r="JB368" s="1"/>
      <c r="JC368" s="1"/>
      <c r="JE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LE368" s="1"/>
      <c r="LF368" s="1"/>
      <c r="LG368" s="1"/>
      <c r="LH368" s="1"/>
      <c r="LJ368" s="1"/>
      <c r="LZ368" s="1"/>
      <c r="MA368" s="1"/>
      <c r="MC368" s="1"/>
    </row>
    <row r="369" spans="1:341" x14ac:dyDescent="0.2">
      <c r="A369" s="66" t="s">
        <v>169</v>
      </c>
      <c r="B369" s="67"/>
      <c r="C369" s="24">
        <f>IF(B369="",+(C368+(IF(YEAR(A369)&gt;YEAR($M$98),-$Q$98,$E$98*+((($O$101-((YEAR(A369)-(YEAR($J$98)-$O$101))/$O$98))/100)+$Q$101)))+(C357*$G$98/12)),B369)</f>
        <v>836595.90198947024</v>
      </c>
      <c r="D369" s="22" t="str">
        <f t="shared" si="224"/>
        <v/>
      </c>
      <c r="E369" s="59">
        <f t="shared" si="223"/>
        <v>3126.0963764941553</v>
      </c>
      <c r="F369" s="24"/>
      <c r="K369" s="1"/>
      <c r="M369" s="1"/>
      <c r="R369" s="1"/>
      <c r="S369" s="24" t="str">
        <f>IF(B369="","",(U369-B369))</f>
        <v/>
      </c>
      <c r="U369" s="29"/>
      <c r="BC369" s="1"/>
      <c r="BD369" s="1"/>
      <c r="BE369" s="1"/>
      <c r="BF369" s="1"/>
      <c r="BG369" s="1"/>
      <c r="BH369" s="1"/>
      <c r="BI369" s="1"/>
      <c r="BJ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P369" s="1"/>
      <c r="EQ369" s="1"/>
      <c r="ER369" s="1"/>
      <c r="ES369" s="1"/>
      <c r="EU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U369" s="1"/>
      <c r="GV369" s="1"/>
      <c r="GW369" s="1"/>
      <c r="GX369" s="1"/>
      <c r="GZ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Z369" s="1"/>
      <c r="JA369" s="1"/>
      <c r="JB369" s="1"/>
      <c r="JC369" s="1"/>
      <c r="JE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LE369" s="1"/>
      <c r="LF369" s="1"/>
      <c r="LG369" s="1"/>
      <c r="LH369" s="1"/>
      <c r="LJ369" s="1"/>
      <c r="LZ369" s="1"/>
      <c r="MA369" s="1"/>
      <c r="MC369" s="1"/>
    </row>
    <row r="370" spans="1:341" x14ac:dyDescent="0.2">
      <c r="A370" s="65" t="s">
        <v>385</v>
      </c>
      <c r="B370" s="48"/>
      <c r="C370" s="24">
        <f>IF(B370="",+(C369+(IF(YEAR(A370)&gt;YEAR($M$98),-$Q$98,$E$98*+((($O$101-((YEAR(A370)-(YEAR($J$98)-$O$101))/$O$98))/100)+$Q$101)))+(C358*$G$98/12)),B370)</f>
        <v>839651.58457362524</v>
      </c>
      <c r="D370" s="22" t="str">
        <f t="shared" si="224"/>
        <v/>
      </c>
      <c r="E370" s="59">
        <f t="shared" si="223"/>
        <v>3055.6825841550017</v>
      </c>
      <c r="F370" s="24"/>
      <c r="K370" s="1"/>
      <c r="M370" s="1"/>
      <c r="R370" s="1"/>
      <c r="S370" s="24" t="str">
        <f>IF(B370="","",(U370-B370))</f>
        <v/>
      </c>
      <c r="U370" s="24"/>
      <c r="BC370" s="1"/>
      <c r="BD370" s="1"/>
      <c r="BE370" s="1"/>
      <c r="BF370" s="1"/>
      <c r="BG370" s="1"/>
      <c r="BH370" s="1"/>
      <c r="BI370" s="1"/>
      <c r="BJ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P370" s="1"/>
      <c r="EQ370" s="1"/>
      <c r="ER370" s="1"/>
      <c r="ES370" s="1"/>
      <c r="EU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U370" s="1"/>
      <c r="GV370" s="1"/>
      <c r="GW370" s="1"/>
      <c r="GX370" s="1"/>
      <c r="GZ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Z370" s="1"/>
      <c r="JA370" s="1"/>
      <c r="JB370" s="1"/>
      <c r="JC370" s="1"/>
      <c r="JE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LE370" s="1"/>
      <c r="LF370" s="1"/>
      <c r="LG370" s="1"/>
      <c r="LH370" s="1"/>
      <c r="LJ370" s="1"/>
      <c r="LZ370" s="1"/>
      <c r="MA370" s="1"/>
      <c r="MC370" s="1"/>
    </row>
    <row r="371" spans="1:341" x14ac:dyDescent="0.2">
      <c r="A371" s="65" t="s">
        <v>386</v>
      </c>
      <c r="B371" s="48"/>
      <c r="C371" s="24">
        <f>IF(B371="",+(C370+(IF(YEAR(A371)&gt;YEAR($M$98),-$Q$98,$E$98*+((($O$101-((YEAR(A371)-(YEAR($J$98)-$O$101))/$O$98))/100)+$Q$101)))+(C359*$G$98/12)),B371)</f>
        <v>842717.34969443886</v>
      </c>
      <c r="D371" s="22" t="str">
        <f t="shared" si="224"/>
        <v/>
      </c>
      <c r="E371" s="59">
        <f t="shared" si="223"/>
        <v>3065.7651208136231</v>
      </c>
      <c r="F371" s="24"/>
      <c r="K371" s="1"/>
      <c r="M371" s="1"/>
      <c r="R371" s="1"/>
      <c r="S371" s="24" t="str">
        <f>IF(B371="","",(U371-B371))</f>
        <v/>
      </c>
      <c r="U371" s="24"/>
      <c r="BC371" s="1"/>
      <c r="BD371" s="1"/>
      <c r="BE371" s="1"/>
      <c r="BF371" s="1"/>
      <c r="BG371" s="1"/>
      <c r="BH371" s="1"/>
      <c r="BI371" s="1"/>
      <c r="BJ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P371" s="1"/>
      <c r="EQ371" s="1"/>
      <c r="ER371" s="1"/>
      <c r="ES371" s="1"/>
      <c r="EU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U371" s="1"/>
      <c r="GV371" s="1"/>
      <c r="GW371" s="1"/>
      <c r="GX371" s="1"/>
      <c r="GZ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Z371" s="1"/>
      <c r="JA371" s="1"/>
      <c r="JB371" s="1"/>
      <c r="JC371" s="1"/>
      <c r="JE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LE371" s="1"/>
      <c r="LF371" s="1"/>
      <c r="LG371" s="1"/>
      <c r="LH371" s="1"/>
      <c r="LJ371" s="1"/>
      <c r="LZ371" s="1"/>
      <c r="MA371" s="1"/>
      <c r="MC371" s="1"/>
    </row>
    <row r="372" spans="1:341" x14ac:dyDescent="0.2">
      <c r="A372" s="65" t="s">
        <v>387</v>
      </c>
      <c r="B372" s="48"/>
      <c r="C372" s="24">
        <f>IF(B372="",+(C371+(IF(YEAR(A372)&gt;YEAR($M$98),-$Q$98,$E$98*+((($O$101-((YEAR(A372)-(YEAR($J$98)-$O$101))/$O$98))/100)+$Q$101)))+(C360*$G$98/12)),B372)</f>
        <v>845793.23063151562</v>
      </c>
      <c r="D372" s="22" t="str">
        <f t="shared" si="224"/>
        <v/>
      </c>
      <c r="E372" s="59">
        <f t="shared" si="223"/>
        <v>3075.8809370767558</v>
      </c>
      <c r="F372" s="24"/>
      <c r="K372" s="1"/>
      <c r="M372" s="1"/>
      <c r="R372" s="1"/>
      <c r="S372" s="24" t="str">
        <f>IF(B372="","",(U372-B372))</f>
        <v/>
      </c>
      <c r="U372" s="24"/>
      <c r="BC372" s="1"/>
      <c r="BD372" s="1"/>
      <c r="BE372" s="1"/>
      <c r="BF372" s="1"/>
      <c r="BG372" s="1"/>
      <c r="BH372" s="1"/>
      <c r="BI372" s="1"/>
      <c r="BJ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P372" s="1"/>
      <c r="EQ372" s="1"/>
      <c r="ER372" s="1"/>
      <c r="ES372" s="1"/>
      <c r="EU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U372" s="1"/>
      <c r="GV372" s="1"/>
      <c r="GW372" s="1"/>
      <c r="GX372" s="1"/>
      <c r="GZ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Z372" s="1"/>
      <c r="JA372" s="1"/>
      <c r="JB372" s="1"/>
      <c r="JC372" s="1"/>
      <c r="JE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LE372" s="1"/>
      <c r="LF372" s="1"/>
      <c r="LG372" s="1"/>
      <c r="LH372" s="1"/>
      <c r="LJ372" s="1"/>
      <c r="LZ372" s="1"/>
      <c r="MA372" s="1"/>
      <c r="MC372" s="1"/>
    </row>
    <row r="373" spans="1:341" x14ac:dyDescent="0.2">
      <c r="A373" s="65" t="s">
        <v>388</v>
      </c>
      <c r="B373" s="48"/>
      <c r="C373" s="24">
        <f>IF(B373="",+(C372+(IF(YEAR(A373)&gt;YEAR($M$98),-$Q$98,$E$98*+((($O$101-((YEAR(A373)-(YEAR($J$98)-$O$101))/$O$98))/100)+$Q$101)))+(C361*$G$98/12)),B373)</f>
        <v>848879.26077434339</v>
      </c>
      <c r="D373" s="22" t="str">
        <f t="shared" si="224"/>
        <v/>
      </c>
      <c r="E373" s="59">
        <f t="shared" si="223"/>
        <v>3086.0301428277744</v>
      </c>
      <c r="F373" s="24"/>
      <c r="K373" s="1"/>
      <c r="M373" s="1"/>
      <c r="R373" s="1"/>
      <c r="S373" s="24" t="str">
        <f>IF(B373="","",(U373-B373))</f>
        <v/>
      </c>
      <c r="U373" s="24"/>
      <c r="BC373" s="1"/>
      <c r="BD373" s="1"/>
      <c r="BE373" s="1"/>
      <c r="BF373" s="1"/>
      <c r="BG373" s="1"/>
      <c r="BH373" s="1"/>
      <c r="BI373" s="1"/>
      <c r="DY373" s="120"/>
      <c r="DZ373" s="18"/>
      <c r="EA373" s="2"/>
      <c r="EC373" s="2"/>
      <c r="ED373" s="20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120"/>
      <c r="EQ373" s="18"/>
      <c r="ER373" s="2"/>
      <c r="ES373" s="12"/>
      <c r="GD373" s="120"/>
      <c r="GE373" s="18"/>
      <c r="GF373" s="2"/>
      <c r="GH373" s="2"/>
      <c r="GI373" s="20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120"/>
      <c r="GV373" s="18"/>
      <c r="GW373" s="2"/>
      <c r="GX373" s="12"/>
      <c r="II373" s="120"/>
      <c r="IJ373" s="18"/>
      <c r="IK373" s="2"/>
      <c r="IM373" s="2"/>
      <c r="IN373" s="20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120"/>
      <c r="JA373" s="18"/>
      <c r="JB373" s="2"/>
      <c r="JC373" s="12"/>
      <c r="KN373" s="120"/>
      <c r="KO373" s="18"/>
      <c r="KP373" s="2"/>
      <c r="KR373" s="2"/>
      <c r="KS373" s="20"/>
      <c r="KT373" s="2"/>
      <c r="KU373" s="2"/>
      <c r="KV373" s="2"/>
      <c r="KW373" s="2"/>
      <c r="KX373" s="2"/>
      <c r="KY373" s="2"/>
      <c r="KZ373" s="2"/>
      <c r="LA373" s="2"/>
      <c r="LB373" s="2"/>
      <c r="LC373" s="2"/>
      <c r="LD373" s="2"/>
      <c r="LE373" s="120"/>
      <c r="LF373" s="18"/>
      <c r="LG373" s="2"/>
      <c r="LH373" s="12"/>
      <c r="LZ373" s="2"/>
      <c r="MA373" s="12"/>
    </row>
    <row r="374" spans="1:341" x14ac:dyDescent="0.2">
      <c r="A374" s="65" t="s">
        <v>389</v>
      </c>
      <c r="B374" s="48"/>
      <c r="C374" s="24">
        <f>IF(B374="",+(C373+(IF(YEAR(A374)&gt;YEAR($M$98),-$Q$98,$E$98*+((($O$101-((YEAR(A374)-(YEAR($J$98)-$O$101))/$O$98))/100)+$Q$101)))+(C362*$G$98/12)),B374)</f>
        <v>851975.47362265608</v>
      </c>
      <c r="D374" s="22" t="str">
        <f t="shared" si="224"/>
        <v/>
      </c>
      <c r="E374" s="59">
        <f t="shared" si="223"/>
        <v>3096.2128483126871</v>
      </c>
      <c r="F374" s="24"/>
      <c r="K374" s="1"/>
      <c r="M374" s="1"/>
      <c r="R374" s="1"/>
      <c r="S374" s="24" t="str">
        <f>IF(B374="","",(U374-B374))</f>
        <v/>
      </c>
      <c r="U374" s="24"/>
      <c r="BC374" s="1"/>
      <c r="BD374" s="1"/>
      <c r="BE374" s="1"/>
      <c r="BF374" s="1"/>
      <c r="BG374" s="1"/>
      <c r="BH374" s="1"/>
      <c r="BI374" s="1"/>
      <c r="DY374" s="2"/>
      <c r="DZ374" s="18"/>
      <c r="EC374" s="6"/>
      <c r="ED374" s="104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2"/>
      <c r="EQ374" s="18"/>
      <c r="ES374" s="12"/>
      <c r="GD374" s="2"/>
      <c r="GE374" s="18"/>
      <c r="GH374" s="6"/>
      <c r="GI374" s="104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2"/>
      <c r="GV374" s="18"/>
      <c r="GX374" s="12"/>
      <c r="II374" s="2"/>
      <c r="IJ374" s="18"/>
      <c r="IM374" s="6"/>
      <c r="IN374" s="104"/>
      <c r="IO374" s="6"/>
      <c r="IP374" s="6"/>
      <c r="IQ374" s="6"/>
      <c r="IR374" s="6"/>
      <c r="IS374" s="6"/>
      <c r="IT374" s="6"/>
      <c r="IU374" s="6"/>
      <c r="IV374" s="6"/>
      <c r="IW374" s="6"/>
      <c r="IX374" s="6"/>
      <c r="IY374" s="6"/>
      <c r="IZ374" s="2"/>
      <c r="JA374" s="18"/>
      <c r="JC374" s="12"/>
      <c r="KN374" s="2"/>
      <c r="KO374" s="18"/>
      <c r="KR374" s="6"/>
      <c r="KS374" s="104"/>
      <c r="KT374" s="6"/>
      <c r="KU374" s="6"/>
      <c r="KV374" s="6"/>
      <c r="KW374" s="6"/>
      <c r="KX374" s="6"/>
      <c r="KY374" s="6"/>
      <c r="KZ374" s="6"/>
      <c r="LA374" s="6"/>
      <c r="LB374" s="6"/>
      <c r="LC374" s="6"/>
      <c r="LD374" s="6"/>
      <c r="LE374" s="2"/>
      <c r="LF374" s="18"/>
      <c r="LH374" s="12"/>
      <c r="MA374" s="12"/>
    </row>
    <row r="375" spans="1:341" x14ac:dyDescent="0.2">
      <c r="A375" s="65" t="s">
        <v>390</v>
      </c>
      <c r="B375" s="48"/>
      <c r="C375" s="24">
        <f>IF(B375="",+(C374+(IF(YEAR(A375)&gt;YEAR($M$98),-$Q$98,$E$98*+((($O$101-((YEAR(A375)-(YEAR($J$98)-$O$101))/$O$98))/100)+$Q$101)))+(C363*$G$98/12)),B375)</f>
        <v>855081.90278679796</v>
      </c>
      <c r="D375" s="22" t="str">
        <f t="shared" si="224"/>
        <v/>
      </c>
      <c r="E375" s="59">
        <f t="shared" si="223"/>
        <v>3106.4291641418822</v>
      </c>
      <c r="F375" s="24"/>
      <c r="K375" s="1"/>
      <c r="M375" s="1"/>
      <c r="R375" s="1"/>
      <c r="S375" s="24" t="str">
        <f>IF(B375="","",(U375-B375))</f>
        <v/>
      </c>
      <c r="U375" s="24"/>
      <c r="BC375" s="1"/>
      <c r="BD375" s="1"/>
      <c r="BE375" s="1"/>
      <c r="BF375" s="1"/>
      <c r="BG375" s="1"/>
      <c r="BH375" s="1"/>
      <c r="BI375" s="1"/>
      <c r="DY375" s="121"/>
      <c r="DZ375" s="18"/>
      <c r="EA375" s="122"/>
      <c r="EC375" s="29"/>
      <c r="ED375" s="26"/>
      <c r="EE375" s="29"/>
      <c r="EF375" s="29"/>
      <c r="EG375" s="29"/>
      <c r="EH375" s="29"/>
      <c r="EI375" s="29"/>
      <c r="EJ375" s="29"/>
      <c r="EK375" s="29"/>
      <c r="EL375" s="29"/>
      <c r="EM375" s="29"/>
      <c r="EN375" s="29"/>
      <c r="EO375" s="29"/>
      <c r="EP375" s="121"/>
      <c r="EQ375" s="18"/>
      <c r="ER375" s="122"/>
      <c r="ES375" s="12"/>
      <c r="GD375" s="121"/>
      <c r="GE375" s="18"/>
      <c r="GF375" s="122"/>
      <c r="GH375" s="29"/>
      <c r="GI375" s="26"/>
      <c r="GJ375" s="29"/>
      <c r="GK375" s="29"/>
      <c r="GL375" s="29"/>
      <c r="GM375" s="29"/>
      <c r="GN375" s="29"/>
      <c r="GO375" s="29"/>
      <c r="GP375" s="29"/>
      <c r="GQ375" s="29"/>
      <c r="GR375" s="29"/>
      <c r="GS375" s="29"/>
      <c r="GT375" s="29"/>
      <c r="GU375" s="121"/>
      <c r="GV375" s="18"/>
      <c r="GW375" s="122"/>
      <c r="GX375" s="12"/>
      <c r="II375" s="121"/>
      <c r="IJ375" s="18"/>
      <c r="IK375" s="122"/>
      <c r="IM375" s="29"/>
      <c r="IN375" s="26"/>
      <c r="IO375" s="29"/>
      <c r="IP375" s="29"/>
      <c r="IQ375" s="29"/>
      <c r="IR375" s="29"/>
      <c r="IS375" s="29"/>
      <c r="IT375" s="29"/>
      <c r="IU375" s="29"/>
      <c r="IV375" s="29"/>
      <c r="IW375" s="29"/>
      <c r="IX375" s="29"/>
      <c r="IY375" s="29"/>
      <c r="IZ375" s="121"/>
      <c r="JA375" s="18"/>
      <c r="JB375" s="122"/>
      <c r="JC375" s="12"/>
      <c r="KN375" s="121"/>
      <c r="KO375" s="18"/>
      <c r="KP375" s="122"/>
      <c r="KR375" s="29"/>
      <c r="KS375" s="26"/>
      <c r="KT375" s="29"/>
      <c r="KU375" s="29"/>
      <c r="KV375" s="29"/>
      <c r="KW375" s="29"/>
      <c r="KX375" s="29"/>
      <c r="KY375" s="29"/>
      <c r="KZ375" s="29"/>
      <c r="LA375" s="29"/>
      <c r="LB375" s="29"/>
      <c r="LC375" s="29"/>
      <c r="LD375" s="29"/>
      <c r="LE375" s="121"/>
      <c r="LF375" s="18"/>
      <c r="LG375" s="122"/>
      <c r="LH375" s="12"/>
      <c r="LZ375" s="122"/>
      <c r="MA375" s="12"/>
    </row>
    <row r="376" spans="1:341" x14ac:dyDescent="0.2">
      <c r="A376" s="65" t="s">
        <v>391</v>
      </c>
      <c r="B376" s="48"/>
      <c r="C376" s="24">
        <f>IF(B376="",+(C375+(IF(YEAR(A376)&gt;YEAR($M$98),-$Q$98,$E$98*+((($O$101-((YEAR(A376)-(YEAR($J$98)-$O$101))/$O$98))/100)+$Q$101)))+(C364*$G$98/12)),B376)</f>
        <v>858198.5819880889</v>
      </c>
      <c r="D376" s="22" t="str">
        <f t="shared" si="224"/>
        <v/>
      </c>
      <c r="E376" s="59">
        <f t="shared" si="223"/>
        <v>3116.6792012909427</v>
      </c>
      <c r="F376" s="24"/>
      <c r="K376" s="1"/>
      <c r="M376" s="1"/>
      <c r="R376" s="1"/>
      <c r="S376" s="24" t="str">
        <f>IF(B376="","",(U376-B376))</f>
        <v/>
      </c>
      <c r="U376" s="24"/>
      <c r="BC376" s="1"/>
      <c r="BD376" s="1"/>
      <c r="BE376" s="1"/>
      <c r="BF376" s="1"/>
      <c r="BG376" s="1"/>
      <c r="BH376" s="1"/>
      <c r="BI376" s="1"/>
      <c r="DZ376" s="18"/>
      <c r="EA376" s="24"/>
      <c r="EC376" s="24"/>
      <c r="ED376" s="25"/>
      <c r="EE376" s="24"/>
      <c r="EF376" s="24"/>
      <c r="EG376" s="24"/>
      <c r="EH376" s="24"/>
      <c r="EI376" s="24"/>
      <c r="EJ376" s="24"/>
      <c r="EK376" s="24"/>
      <c r="EL376" s="24"/>
      <c r="EM376" s="24"/>
      <c r="EN376" s="24"/>
      <c r="EO376" s="24"/>
      <c r="EQ376" s="18"/>
      <c r="ER376" s="24"/>
      <c r="ES376" s="12"/>
      <c r="GE376" s="18"/>
      <c r="GF376" s="24"/>
      <c r="GH376" s="24"/>
      <c r="GI376" s="25"/>
      <c r="GJ376" s="24"/>
      <c r="GK376" s="24"/>
      <c r="GL376" s="24"/>
      <c r="GM376" s="24"/>
      <c r="GN376" s="24"/>
      <c r="GO376" s="24"/>
      <c r="GP376" s="24"/>
      <c r="GQ376" s="24"/>
      <c r="GR376" s="24"/>
      <c r="GS376" s="24"/>
      <c r="GT376" s="24"/>
      <c r="GV376" s="18"/>
      <c r="GW376" s="24"/>
      <c r="GX376" s="12"/>
      <c r="IJ376" s="18"/>
      <c r="IK376" s="24"/>
      <c r="IM376" s="24"/>
      <c r="IN376" s="25"/>
      <c r="IO376" s="24"/>
      <c r="IP376" s="24"/>
      <c r="IQ376" s="24"/>
      <c r="IR376" s="24"/>
      <c r="IS376" s="24"/>
      <c r="IT376" s="24"/>
      <c r="IU376" s="24"/>
      <c r="IV376" s="24"/>
      <c r="IW376" s="24"/>
      <c r="IX376" s="24"/>
      <c r="IY376" s="24"/>
      <c r="JA376" s="18"/>
      <c r="JB376" s="24"/>
      <c r="JC376" s="12"/>
      <c r="KO376" s="18"/>
      <c r="KP376" s="24"/>
      <c r="KR376" s="24"/>
      <c r="KS376" s="25"/>
      <c r="KT376" s="24"/>
      <c r="KU376" s="24"/>
      <c r="KV376" s="24"/>
      <c r="KW376" s="24"/>
      <c r="KX376" s="24"/>
      <c r="KY376" s="24"/>
      <c r="KZ376" s="24"/>
      <c r="LA376" s="24"/>
      <c r="LB376" s="24"/>
      <c r="LC376" s="24"/>
      <c r="LD376" s="24"/>
      <c r="LF376" s="18"/>
      <c r="LG376" s="24"/>
      <c r="LH376" s="12"/>
      <c r="LZ376" s="24"/>
      <c r="MA376" s="12"/>
    </row>
    <row r="377" spans="1:341" x14ac:dyDescent="0.2">
      <c r="A377" s="65" t="s">
        <v>392</v>
      </c>
      <c r="B377" s="48"/>
      <c r="C377" s="24">
        <f>IF(B377="",+(C376+(IF(YEAR(A377)&gt;YEAR($M$98),-$Q$98,$E$98*+((($O$101-((YEAR(A377)-(YEAR($J$98)-$O$101))/$O$98))/100)+$Q$101)))+(C365*$G$98/12)),B377)</f>
        <v>861325.54505919106</v>
      </c>
      <c r="D377" s="22" t="str">
        <f t="shared" si="224"/>
        <v/>
      </c>
      <c r="E377" s="59">
        <f t="shared" si="223"/>
        <v>3126.96307110216</v>
      </c>
      <c r="F377" s="24"/>
      <c r="K377" s="1"/>
      <c r="M377" s="1"/>
      <c r="R377" s="1"/>
      <c r="S377" s="24" t="str">
        <f>IF(B377="","",(U377-B377))</f>
        <v/>
      </c>
      <c r="U377" s="24"/>
      <c r="BC377" s="1"/>
      <c r="BD377" s="1"/>
      <c r="BE377" s="1"/>
      <c r="BF377" s="1"/>
      <c r="BG377" s="1"/>
      <c r="BH377" s="1"/>
      <c r="BI377" s="1"/>
      <c r="DY377" s="121"/>
      <c r="DZ377" s="18"/>
      <c r="EA377" s="24"/>
      <c r="EC377" s="24"/>
      <c r="ED377" s="25"/>
      <c r="EE377" s="24"/>
      <c r="EF377" s="24"/>
      <c r="EG377" s="24"/>
      <c r="EH377" s="24"/>
      <c r="EI377" s="24"/>
      <c r="EJ377" s="24"/>
      <c r="EK377" s="24"/>
      <c r="EL377" s="24"/>
      <c r="EM377" s="24"/>
      <c r="EN377" s="24"/>
      <c r="EO377" s="24"/>
      <c r="EP377" s="121"/>
      <c r="EQ377" s="18"/>
      <c r="ER377" s="24"/>
      <c r="ES377" s="12"/>
      <c r="GD377" s="121"/>
      <c r="GE377" s="18"/>
      <c r="GF377" s="24"/>
      <c r="GH377" s="24"/>
      <c r="GI377" s="25"/>
      <c r="GJ377" s="24"/>
      <c r="GK377" s="24"/>
      <c r="GL377" s="24"/>
      <c r="GM377" s="24"/>
      <c r="GN377" s="24"/>
      <c r="GO377" s="24"/>
      <c r="GP377" s="24"/>
      <c r="GQ377" s="24"/>
      <c r="GR377" s="24"/>
      <c r="GS377" s="24"/>
      <c r="GT377" s="24"/>
      <c r="GU377" s="121"/>
      <c r="GV377" s="18"/>
      <c r="GW377" s="24"/>
      <c r="GX377" s="12"/>
      <c r="II377" s="121"/>
      <c r="IJ377" s="18"/>
      <c r="IK377" s="24"/>
      <c r="IM377" s="24"/>
      <c r="IN377" s="25"/>
      <c r="IO377" s="24"/>
      <c r="IP377" s="24"/>
      <c r="IQ377" s="24"/>
      <c r="IR377" s="24"/>
      <c r="IS377" s="24"/>
      <c r="IT377" s="24"/>
      <c r="IU377" s="24"/>
      <c r="IV377" s="24"/>
      <c r="IW377" s="24"/>
      <c r="IX377" s="24"/>
      <c r="IY377" s="24"/>
      <c r="IZ377" s="121"/>
      <c r="JA377" s="18"/>
      <c r="JB377" s="24"/>
      <c r="JC377" s="12"/>
      <c r="KN377" s="121"/>
      <c r="KO377" s="18"/>
      <c r="KP377" s="24"/>
      <c r="KR377" s="24"/>
      <c r="KS377" s="25"/>
      <c r="KT377" s="24"/>
      <c r="KU377" s="24"/>
      <c r="KV377" s="24"/>
      <c r="KW377" s="24"/>
      <c r="KX377" s="24"/>
      <c r="KY377" s="24"/>
      <c r="KZ377" s="24"/>
      <c r="LA377" s="24"/>
      <c r="LB377" s="24"/>
      <c r="LC377" s="24"/>
      <c r="LD377" s="24"/>
      <c r="LE377" s="121"/>
      <c r="LF377" s="18"/>
      <c r="LG377" s="24"/>
      <c r="LH377" s="12"/>
      <c r="LZ377" s="24"/>
      <c r="MA377" s="12"/>
    </row>
    <row r="378" spans="1:341" x14ac:dyDescent="0.2">
      <c r="A378" s="65" t="s">
        <v>393</v>
      </c>
      <c r="B378" s="48"/>
      <c r="C378" s="24">
        <f>IF(B378="",+(C377+(IF(YEAR(A378)&gt;YEAR($M$98),-$Q$98,$E$98*+((($O$101-((YEAR(A378)-(YEAR($J$98)-$O$101))/$O$98))/100)+$Q$101)))+(C366*$G$98/12)),B378)</f>
        <v>864462.82594447653</v>
      </c>
      <c r="D378" s="22" t="str">
        <f t="shared" si="224"/>
        <v/>
      </c>
      <c r="E378" s="59">
        <f t="shared" si="223"/>
        <v>3137.280885285465</v>
      </c>
      <c r="F378" s="24"/>
      <c r="K378" s="1"/>
      <c r="M378" s="1"/>
      <c r="R378" s="1"/>
      <c r="S378" s="24" t="str">
        <f>IF(B378="","",(U378-B378))</f>
        <v/>
      </c>
      <c r="U378" s="24"/>
      <c r="BC378" s="1"/>
      <c r="BD378" s="1"/>
      <c r="BE378" s="1"/>
      <c r="BF378" s="1"/>
      <c r="BG378" s="1"/>
      <c r="BH378" s="1"/>
      <c r="BI378" s="1"/>
      <c r="DZ378" s="18"/>
      <c r="EA378" s="24"/>
      <c r="EC378" s="24"/>
      <c r="ED378" s="25"/>
      <c r="EE378" s="24"/>
      <c r="EF378" s="24"/>
      <c r="EG378" s="24"/>
      <c r="EH378" s="24"/>
      <c r="EI378" s="24"/>
      <c r="EJ378" s="24"/>
      <c r="EK378" s="24"/>
      <c r="EL378" s="24"/>
      <c r="EM378" s="24"/>
      <c r="EN378" s="24"/>
      <c r="EO378" s="24"/>
      <c r="EQ378" s="18"/>
      <c r="ER378" s="24"/>
      <c r="ES378" s="15"/>
      <c r="GE378" s="18"/>
      <c r="GF378" s="24"/>
      <c r="GH378" s="24"/>
      <c r="GI378" s="25"/>
      <c r="GJ378" s="24"/>
      <c r="GK378" s="24"/>
      <c r="GL378" s="24"/>
      <c r="GM378" s="24"/>
      <c r="GN378" s="24"/>
      <c r="GO378" s="24"/>
      <c r="GP378" s="24"/>
      <c r="GQ378" s="24"/>
      <c r="GR378" s="24"/>
      <c r="GS378" s="24"/>
      <c r="GT378" s="24"/>
      <c r="GV378" s="18"/>
      <c r="GW378" s="24"/>
      <c r="GX378" s="15"/>
      <c r="IJ378" s="18"/>
      <c r="IK378" s="24"/>
      <c r="IM378" s="24"/>
      <c r="IN378" s="25"/>
      <c r="IO378" s="24"/>
      <c r="IP378" s="24"/>
      <c r="IQ378" s="24"/>
      <c r="IR378" s="24"/>
      <c r="IS378" s="24"/>
      <c r="IT378" s="24"/>
      <c r="IU378" s="24"/>
      <c r="IV378" s="24"/>
      <c r="IW378" s="24"/>
      <c r="IX378" s="24"/>
      <c r="IY378" s="24"/>
      <c r="JA378" s="18"/>
      <c r="JB378" s="24"/>
      <c r="JC378" s="15"/>
      <c r="KO378" s="18"/>
      <c r="KP378" s="24"/>
      <c r="KR378" s="24"/>
      <c r="KS378" s="25"/>
      <c r="KT378" s="24"/>
      <c r="KU378" s="24"/>
      <c r="KV378" s="24"/>
      <c r="KW378" s="24"/>
      <c r="KX378" s="24"/>
      <c r="KY378" s="24"/>
      <c r="KZ378" s="24"/>
      <c r="LA378" s="24"/>
      <c r="LB378" s="24"/>
      <c r="LC378" s="24"/>
      <c r="LD378" s="24"/>
      <c r="LF378" s="18"/>
      <c r="LG378" s="24"/>
      <c r="LH378" s="15"/>
      <c r="LZ378" s="24"/>
      <c r="MA378" s="15"/>
    </row>
    <row r="379" spans="1:341" x14ac:dyDescent="0.2">
      <c r="A379" s="65" t="s">
        <v>394</v>
      </c>
      <c r="B379" s="48"/>
      <c r="C379" s="24">
        <f>IF(B379="",+(C378+(IF(YEAR(A379)&gt;YEAR($M$98),-$Q$98,$E$98*+((($O$101-((YEAR(A379)-(YEAR($J$98)-$O$101))/$O$98))/100)+$Q$101)))+(C367*$G$98/12)),B379)</f>
        <v>867610.45870039624</v>
      </c>
      <c r="D379" s="22" t="str">
        <f t="shared" si="224"/>
        <v/>
      </c>
      <c r="E379" s="59">
        <f t="shared" si="223"/>
        <v>3147.6327559197089</v>
      </c>
      <c r="F379" s="24"/>
      <c r="K379" s="1"/>
      <c r="M379" s="1"/>
      <c r="R379" s="1"/>
      <c r="S379" s="24" t="str">
        <f>IF(B379="","",(U379-B379))</f>
        <v/>
      </c>
      <c r="U379" s="24"/>
      <c r="BC379" s="1"/>
      <c r="BD379" s="1"/>
      <c r="BE379" s="1"/>
      <c r="BF379" s="1"/>
      <c r="BG379" s="1"/>
      <c r="BH379" s="1"/>
      <c r="BI379" s="1"/>
      <c r="DZ379" s="24"/>
      <c r="EA379" s="24"/>
      <c r="EC379" s="24"/>
      <c r="ED379" s="25"/>
      <c r="EE379" s="24"/>
      <c r="EF379" s="24"/>
      <c r="EG379" s="24"/>
      <c r="EH379" s="24"/>
      <c r="EI379" s="24"/>
      <c r="EJ379" s="24"/>
      <c r="EK379" s="24"/>
      <c r="EL379" s="24"/>
      <c r="EM379" s="24"/>
      <c r="EN379" s="24"/>
      <c r="EO379" s="24"/>
      <c r="EQ379" s="24"/>
      <c r="ER379" s="24"/>
      <c r="ES379" s="15"/>
      <c r="GE379" s="24"/>
      <c r="GF379" s="24"/>
      <c r="GH379" s="24"/>
      <c r="GI379" s="25"/>
      <c r="GJ379" s="24"/>
      <c r="GK379" s="24"/>
      <c r="GL379" s="24"/>
      <c r="GM379" s="24"/>
      <c r="GN379" s="24"/>
      <c r="GO379" s="24"/>
      <c r="GP379" s="24"/>
      <c r="GQ379" s="24"/>
      <c r="GR379" s="24"/>
      <c r="GS379" s="24"/>
      <c r="GT379" s="24"/>
      <c r="GV379" s="24"/>
      <c r="GW379" s="24"/>
      <c r="GX379" s="15"/>
      <c r="IJ379" s="24"/>
      <c r="IK379" s="24"/>
      <c r="IM379" s="24"/>
      <c r="IN379" s="25"/>
      <c r="IO379" s="24"/>
      <c r="IP379" s="24"/>
      <c r="IQ379" s="24"/>
      <c r="IR379" s="24"/>
      <c r="IS379" s="24"/>
      <c r="IT379" s="24"/>
      <c r="IU379" s="24"/>
      <c r="IV379" s="24"/>
      <c r="IW379" s="24"/>
      <c r="IX379" s="24"/>
      <c r="IY379" s="24"/>
      <c r="JA379" s="24"/>
      <c r="JB379" s="24"/>
      <c r="JC379" s="15"/>
      <c r="KO379" s="24"/>
      <c r="KP379" s="24"/>
      <c r="KR379" s="24"/>
      <c r="KS379" s="25"/>
      <c r="KT379" s="24"/>
      <c r="KU379" s="24"/>
      <c r="KV379" s="24"/>
      <c r="KW379" s="24"/>
      <c r="KX379" s="24"/>
      <c r="KY379" s="24"/>
      <c r="KZ379" s="24"/>
      <c r="LA379" s="24"/>
      <c r="LB379" s="24"/>
      <c r="LC379" s="24"/>
      <c r="LD379" s="24"/>
      <c r="LF379" s="24"/>
      <c r="LG379" s="24"/>
      <c r="LH379" s="15"/>
      <c r="LZ379" s="24"/>
      <c r="MA379" s="15"/>
    </row>
    <row r="380" spans="1:341" x14ac:dyDescent="0.2">
      <c r="A380" s="65" t="s">
        <v>395</v>
      </c>
      <c r="B380" s="48"/>
      <c r="C380" s="24">
        <f>IF(B380="",+(C379+(IF(YEAR(A380)&gt;YEAR($M$98),-$Q$98,$E$98*+((($O$101-((YEAR(A380)-(YEAR($J$98)-$O$101))/$O$98))/100)+$Q$101)))+(C368*$G$98/12)),B380)</f>
        <v>870768.4774958503</v>
      </c>
      <c r="D380" s="22" t="str">
        <f t="shared" si="224"/>
        <v/>
      </c>
      <c r="E380" s="59">
        <f t="shared" si="223"/>
        <v>3158.0187954540597</v>
      </c>
      <c r="F380" s="24"/>
      <c r="K380" s="1"/>
      <c r="M380" s="1"/>
      <c r="R380" s="1"/>
      <c r="S380" s="24" t="str">
        <f>IF(B380="","",(U380-B380))</f>
        <v/>
      </c>
      <c r="U380" s="24"/>
      <c r="BC380" s="1"/>
      <c r="BD380" s="1"/>
      <c r="BE380" s="1"/>
      <c r="BF380" s="1"/>
      <c r="BG380" s="1"/>
      <c r="BH380" s="1"/>
      <c r="BI380" s="1"/>
      <c r="DZ380" s="24"/>
      <c r="EA380" s="24"/>
      <c r="EC380" s="24"/>
      <c r="ED380" s="25"/>
      <c r="EE380" s="24"/>
      <c r="EF380" s="24"/>
      <c r="EG380" s="24"/>
      <c r="EH380" s="24"/>
      <c r="EI380" s="24"/>
      <c r="EJ380" s="24"/>
      <c r="EK380" s="24"/>
      <c r="EL380" s="24"/>
      <c r="EM380" s="24"/>
      <c r="EN380" s="24"/>
      <c r="EO380" s="24"/>
      <c r="EQ380" s="24"/>
      <c r="ER380" s="24"/>
      <c r="ES380" s="15"/>
      <c r="GE380" s="24"/>
      <c r="GF380" s="24"/>
      <c r="GH380" s="24"/>
      <c r="GI380" s="25"/>
      <c r="GJ380" s="24"/>
      <c r="GK380" s="24"/>
      <c r="GL380" s="24"/>
      <c r="GM380" s="24"/>
      <c r="GN380" s="24"/>
      <c r="GO380" s="24"/>
      <c r="GP380" s="24"/>
      <c r="GQ380" s="24"/>
      <c r="GR380" s="24"/>
      <c r="GS380" s="24"/>
      <c r="GT380" s="24"/>
      <c r="GV380" s="24"/>
      <c r="GW380" s="24"/>
      <c r="GX380" s="15"/>
      <c r="IJ380" s="24"/>
      <c r="IK380" s="24"/>
      <c r="IM380" s="24"/>
      <c r="IN380" s="25"/>
      <c r="IO380" s="24"/>
      <c r="IP380" s="24"/>
      <c r="IQ380" s="24"/>
      <c r="IR380" s="24"/>
      <c r="IS380" s="24"/>
      <c r="IT380" s="24"/>
      <c r="IU380" s="24"/>
      <c r="IV380" s="24"/>
      <c r="IW380" s="24"/>
      <c r="IX380" s="24"/>
      <c r="IY380" s="24"/>
      <c r="JA380" s="24"/>
      <c r="JB380" s="24"/>
      <c r="JC380" s="15"/>
      <c r="KO380" s="24"/>
      <c r="KP380" s="24"/>
      <c r="KR380" s="24"/>
      <c r="KS380" s="25"/>
      <c r="KT380" s="24"/>
      <c r="KU380" s="24"/>
      <c r="KV380" s="24"/>
      <c r="KW380" s="24"/>
      <c r="KX380" s="24"/>
      <c r="KY380" s="24"/>
      <c r="KZ380" s="24"/>
      <c r="LA380" s="24"/>
      <c r="LB380" s="24"/>
      <c r="LC380" s="24"/>
      <c r="LD380" s="24"/>
      <c r="LF380" s="24"/>
      <c r="LG380" s="24"/>
      <c r="LH380" s="15"/>
      <c r="LZ380" s="24"/>
      <c r="MA380" s="15"/>
    </row>
    <row r="381" spans="1:341" x14ac:dyDescent="0.2">
      <c r="A381" s="66" t="s">
        <v>170</v>
      </c>
      <c r="B381" s="67"/>
      <c r="C381" s="24">
        <f>IF(B381="",+(C380+(IF(YEAR(A381)&gt;YEAR($M$98),-$Q$98,$E$98*+((($O$101-((YEAR(A381)-(YEAR($J$98)-$O$101))/$O$98))/100)+$Q$101)))+(C369*$G$98/12)),B381)</f>
        <v>873936.91661255935</v>
      </c>
      <c r="D381" s="22" t="str">
        <f t="shared" si="224"/>
        <v/>
      </c>
      <c r="E381" s="59">
        <f t="shared" si="223"/>
        <v>3168.4391167090507</v>
      </c>
      <c r="F381" s="24"/>
      <c r="K381" s="1"/>
      <c r="M381" s="1"/>
      <c r="R381" s="1"/>
      <c r="S381" s="24" t="str">
        <f>IF(B381="","",(U381-B381))</f>
        <v/>
      </c>
      <c r="U381" s="29"/>
      <c r="BC381" s="1"/>
      <c r="BD381" s="1"/>
      <c r="BE381" s="1"/>
      <c r="BF381" s="1"/>
      <c r="BG381" s="1"/>
      <c r="BH381" s="1"/>
      <c r="BI381" s="1"/>
      <c r="DZ381" s="24"/>
      <c r="EA381" s="24"/>
      <c r="EC381" s="24"/>
      <c r="ED381" s="25"/>
      <c r="EE381" s="24"/>
      <c r="EF381" s="24"/>
      <c r="EG381" s="24"/>
      <c r="EH381" s="24"/>
      <c r="EI381" s="24"/>
      <c r="EJ381" s="24"/>
      <c r="EK381" s="24"/>
      <c r="EL381" s="24"/>
      <c r="EM381" s="24"/>
      <c r="EN381" s="24"/>
      <c r="EO381" s="24"/>
      <c r="EQ381" s="24"/>
      <c r="ER381" s="24"/>
      <c r="ES381" s="15"/>
      <c r="GE381" s="24"/>
      <c r="GF381" s="24"/>
      <c r="GH381" s="24"/>
      <c r="GI381" s="25"/>
      <c r="GJ381" s="24"/>
      <c r="GK381" s="24"/>
      <c r="GL381" s="24"/>
      <c r="GM381" s="24"/>
      <c r="GN381" s="24"/>
      <c r="GO381" s="24"/>
      <c r="GP381" s="24"/>
      <c r="GQ381" s="24"/>
      <c r="GR381" s="24"/>
      <c r="GS381" s="24"/>
      <c r="GT381" s="24"/>
      <c r="GV381" s="24"/>
      <c r="GW381" s="24"/>
      <c r="GX381" s="15"/>
      <c r="IJ381" s="24"/>
      <c r="IK381" s="24"/>
      <c r="IM381" s="24"/>
      <c r="IN381" s="25"/>
      <c r="IO381" s="24"/>
      <c r="IP381" s="24"/>
      <c r="IQ381" s="24"/>
      <c r="IR381" s="24"/>
      <c r="IS381" s="24"/>
      <c r="IT381" s="24"/>
      <c r="IU381" s="24"/>
      <c r="IV381" s="24"/>
      <c r="IW381" s="24"/>
      <c r="IX381" s="24"/>
      <c r="IY381" s="24"/>
      <c r="JA381" s="24"/>
      <c r="JB381" s="24"/>
      <c r="JC381" s="15"/>
      <c r="KO381" s="24"/>
      <c r="KP381" s="24"/>
      <c r="KR381" s="24"/>
      <c r="KS381" s="25"/>
      <c r="KT381" s="24"/>
      <c r="KU381" s="24"/>
      <c r="KV381" s="24"/>
      <c r="KW381" s="24"/>
      <c r="KX381" s="24"/>
      <c r="KY381" s="24"/>
      <c r="KZ381" s="24"/>
      <c r="LA381" s="24"/>
      <c r="LB381" s="24"/>
      <c r="LC381" s="24"/>
      <c r="LD381" s="24"/>
      <c r="LF381" s="24"/>
      <c r="LG381" s="24"/>
      <c r="LH381" s="15"/>
      <c r="LZ381" s="24"/>
      <c r="MA381" s="15"/>
    </row>
    <row r="382" spans="1:341" x14ac:dyDescent="0.2">
      <c r="A382" s="65" t="s">
        <v>396</v>
      </c>
      <c r="B382" s="48"/>
      <c r="C382" s="24">
        <f>IF(B382="",+(C381+(IF(YEAR(A382)&gt;YEAR($M$98),-$Q$98,$E$98*+((($O$101-((YEAR(A382)-(YEAR($J$98)-$O$101))/$O$98))/100)+$Q$101)))+(C370*$G$98/12)),B382)</f>
        <v>877035.07817896758</v>
      </c>
      <c r="D382" s="22" t="str">
        <f t="shared" si="224"/>
        <v/>
      </c>
      <c r="E382" s="59">
        <f t="shared" si="223"/>
        <v>3098.1615664082346</v>
      </c>
      <c r="F382" s="24"/>
      <c r="K382" s="1"/>
      <c r="M382" s="1"/>
      <c r="R382" s="1"/>
      <c r="S382" s="24" t="str">
        <f>IF(B382="","",(U382-B382))</f>
        <v/>
      </c>
      <c r="U382" s="24"/>
      <c r="BC382" s="1"/>
      <c r="BD382" s="1"/>
      <c r="BE382" s="1"/>
      <c r="BF382" s="1"/>
      <c r="BG382" s="1"/>
      <c r="BH382" s="1"/>
      <c r="BI382" s="1"/>
      <c r="DZ382" s="24"/>
      <c r="EA382" s="24"/>
      <c r="EC382" s="24"/>
      <c r="ED382" s="25"/>
      <c r="EE382" s="24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Q382" s="24"/>
      <c r="ER382" s="24"/>
      <c r="ES382" s="15"/>
      <c r="GE382" s="24"/>
      <c r="GF382" s="24"/>
      <c r="GH382" s="24"/>
      <c r="GI382" s="25"/>
      <c r="GJ382" s="24"/>
      <c r="GK382" s="24"/>
      <c r="GL382" s="24"/>
      <c r="GM382" s="24"/>
      <c r="GN382" s="24"/>
      <c r="GO382" s="24"/>
      <c r="GP382" s="24"/>
      <c r="GQ382" s="24"/>
      <c r="GR382" s="24"/>
      <c r="GS382" s="24"/>
      <c r="GT382" s="24"/>
      <c r="GV382" s="24"/>
      <c r="GW382" s="24"/>
      <c r="GX382" s="15"/>
      <c r="IJ382" s="24"/>
      <c r="IK382" s="24"/>
      <c r="IM382" s="24"/>
      <c r="IN382" s="25"/>
      <c r="IO382" s="24"/>
      <c r="IP382" s="24"/>
      <c r="IQ382" s="24"/>
      <c r="IR382" s="24"/>
      <c r="IS382" s="24"/>
      <c r="IT382" s="24"/>
      <c r="IU382" s="24"/>
      <c r="IV382" s="24"/>
      <c r="IW382" s="24"/>
      <c r="IX382" s="24"/>
      <c r="IY382" s="24"/>
      <c r="JA382" s="24"/>
      <c r="JB382" s="24"/>
      <c r="JC382" s="15"/>
      <c r="KO382" s="24"/>
      <c r="KP382" s="24"/>
      <c r="KR382" s="24"/>
      <c r="KS382" s="25"/>
      <c r="KT382" s="24"/>
      <c r="KU382" s="24"/>
      <c r="KV382" s="24"/>
      <c r="KW382" s="24"/>
      <c r="KX382" s="24"/>
      <c r="KY382" s="24"/>
      <c r="KZ382" s="24"/>
      <c r="LA382" s="24"/>
      <c r="LB382" s="24"/>
      <c r="LC382" s="24"/>
      <c r="LD382" s="24"/>
      <c r="LF382" s="24"/>
      <c r="LG382" s="24"/>
      <c r="LH382" s="15"/>
      <c r="LZ382" s="24"/>
      <c r="MA382" s="15"/>
    </row>
    <row r="383" spans="1:341" x14ac:dyDescent="0.2">
      <c r="A383" s="65" t="s">
        <v>397</v>
      </c>
      <c r="B383" s="48"/>
      <c r="C383" s="24">
        <f>IF(B383="",+(C382+(IF(YEAR(A383)&gt;YEAR($M$98),-$Q$98,$E$98*+((($O$101-((YEAR(A383)-(YEAR($J$98)-$O$101))/$O$98))/100)+$Q$101)))+(C371*$G$98/12)),B383)</f>
        <v>880143.45896244515</v>
      </c>
      <c r="D383" s="22" t="str">
        <f t="shared" si="224"/>
        <v/>
      </c>
      <c r="E383" s="59">
        <f t="shared" si="223"/>
        <v>3108.3807834775653</v>
      </c>
      <c r="F383" s="24"/>
      <c r="K383" s="1"/>
      <c r="M383" s="1"/>
      <c r="R383" s="1"/>
      <c r="S383" s="24" t="str">
        <f>IF(B383="","",(U383-B383))</f>
        <v/>
      </c>
      <c r="U383" s="24"/>
      <c r="BC383" s="1"/>
      <c r="BD383" s="1"/>
      <c r="BE383" s="1"/>
      <c r="BF383" s="1"/>
      <c r="BG383" s="1"/>
      <c r="BH383" s="1"/>
      <c r="BI383" s="1"/>
      <c r="DZ383" s="24"/>
      <c r="EA383" s="24"/>
      <c r="EC383" s="24"/>
      <c r="ED383" s="25"/>
      <c r="EE383" s="24"/>
      <c r="EF383" s="24"/>
      <c r="EG383" s="24"/>
      <c r="EH383" s="24"/>
      <c r="EI383" s="24"/>
      <c r="EJ383" s="24"/>
      <c r="EK383" s="24"/>
      <c r="EL383" s="24"/>
      <c r="EM383" s="24"/>
      <c r="EN383" s="24"/>
      <c r="EO383" s="24"/>
      <c r="EQ383" s="24"/>
      <c r="ER383" s="24"/>
      <c r="ES383" s="15"/>
      <c r="GE383" s="24"/>
      <c r="GF383" s="24"/>
      <c r="GH383" s="24"/>
      <c r="GI383" s="25"/>
      <c r="GJ383" s="24"/>
      <c r="GK383" s="24"/>
      <c r="GL383" s="24"/>
      <c r="GM383" s="24"/>
      <c r="GN383" s="24"/>
      <c r="GO383" s="24"/>
      <c r="GP383" s="24"/>
      <c r="GQ383" s="24"/>
      <c r="GR383" s="24"/>
      <c r="GS383" s="24"/>
      <c r="GT383" s="24"/>
      <c r="GV383" s="24"/>
      <c r="GW383" s="24"/>
      <c r="GX383" s="15"/>
      <c r="IJ383" s="24"/>
      <c r="IK383" s="24"/>
      <c r="IM383" s="24"/>
      <c r="IN383" s="25"/>
      <c r="IO383" s="24"/>
      <c r="IP383" s="24"/>
      <c r="IQ383" s="24"/>
      <c r="IR383" s="24"/>
      <c r="IS383" s="24"/>
      <c r="IT383" s="24"/>
      <c r="IU383" s="24"/>
      <c r="IV383" s="24"/>
      <c r="IW383" s="24"/>
      <c r="IX383" s="24"/>
      <c r="IY383" s="24"/>
      <c r="JA383" s="24"/>
      <c r="JB383" s="24"/>
      <c r="JC383" s="15"/>
      <c r="KO383" s="24"/>
      <c r="KP383" s="24"/>
      <c r="KR383" s="24"/>
      <c r="KS383" s="25"/>
      <c r="KT383" s="24"/>
      <c r="KU383" s="24"/>
      <c r="KV383" s="24"/>
      <c r="KW383" s="24"/>
      <c r="KX383" s="24"/>
      <c r="KY383" s="24"/>
      <c r="KZ383" s="24"/>
      <c r="LA383" s="24"/>
      <c r="LB383" s="24"/>
      <c r="LC383" s="24"/>
      <c r="LD383" s="24"/>
      <c r="LF383" s="24"/>
      <c r="LG383" s="24"/>
      <c r="LH383" s="15"/>
      <c r="LZ383" s="24"/>
      <c r="MA383" s="15"/>
    </row>
    <row r="384" spans="1:341" x14ac:dyDescent="0.2">
      <c r="A384" s="65" t="s">
        <v>398</v>
      </c>
      <c r="B384" s="48"/>
      <c r="C384" s="24">
        <f>IF(B384="",+(C383+(IF(YEAR(A384)&gt;YEAR($M$98),-$Q$98,$E$98*+((($O$101-((YEAR(A384)-(YEAR($J$98)-$O$101))/$O$98))/100)+$Q$101)))+(C372*$G$98/12)),B384)</f>
        <v>883262.09268237965</v>
      </c>
      <c r="D384" s="22" t="str">
        <f t="shared" si="224"/>
        <v/>
      </c>
      <c r="E384" s="59">
        <f t="shared" si="223"/>
        <v>3118.6337199344998</v>
      </c>
      <c r="F384" s="24"/>
      <c r="K384" s="1"/>
      <c r="M384" s="1"/>
      <c r="R384" s="1"/>
      <c r="S384" s="24" t="str">
        <f>IF(B384="","",(U384-B384))</f>
        <v/>
      </c>
      <c r="U384" s="24"/>
      <c r="BC384" s="1"/>
      <c r="BD384" s="1"/>
      <c r="BE384" s="1"/>
      <c r="BF384" s="1"/>
      <c r="BG384" s="1"/>
      <c r="BH384" s="1"/>
      <c r="BI384" s="1"/>
      <c r="DZ384" s="24"/>
      <c r="EA384" s="31"/>
      <c r="EC384" s="30"/>
      <c r="ED384" s="27"/>
      <c r="EE384" s="30"/>
      <c r="EF384" s="30"/>
      <c r="EG384" s="30"/>
      <c r="EH384" s="30"/>
      <c r="EI384" s="30"/>
      <c r="EJ384" s="30"/>
      <c r="EK384" s="30"/>
      <c r="EL384" s="30"/>
      <c r="EM384" s="30"/>
      <c r="EN384" s="30"/>
      <c r="EO384" s="30"/>
      <c r="EQ384" s="24"/>
      <c r="ER384" s="31"/>
      <c r="ES384" s="17"/>
      <c r="GE384" s="24"/>
      <c r="GF384" s="31"/>
      <c r="GH384" s="30"/>
      <c r="GI384" s="27"/>
      <c r="GJ384" s="30"/>
      <c r="GK384" s="30"/>
      <c r="GL384" s="30"/>
      <c r="GM384" s="30"/>
      <c r="GN384" s="30"/>
      <c r="GO384" s="30"/>
      <c r="GP384" s="30"/>
      <c r="GQ384" s="30"/>
      <c r="GR384" s="30"/>
      <c r="GS384" s="30"/>
      <c r="GT384" s="30"/>
      <c r="GV384" s="24"/>
      <c r="GW384" s="31"/>
      <c r="GX384" s="17"/>
      <c r="IJ384" s="24"/>
      <c r="IK384" s="31"/>
      <c r="IM384" s="30"/>
      <c r="IN384" s="27"/>
      <c r="IO384" s="30"/>
      <c r="IP384" s="30"/>
      <c r="IQ384" s="30"/>
      <c r="IR384" s="30"/>
      <c r="IS384" s="30"/>
      <c r="IT384" s="30"/>
      <c r="IU384" s="30"/>
      <c r="IV384" s="30"/>
      <c r="IW384" s="30"/>
      <c r="IX384" s="30"/>
      <c r="IY384" s="30"/>
      <c r="JA384" s="24"/>
      <c r="JB384" s="31"/>
      <c r="JC384" s="17"/>
      <c r="KO384" s="24"/>
      <c r="KP384" s="31"/>
      <c r="KR384" s="30"/>
      <c r="KS384" s="27"/>
      <c r="KT384" s="30"/>
      <c r="KU384" s="30"/>
      <c r="KV384" s="30"/>
      <c r="KW384" s="30"/>
      <c r="KX384" s="30"/>
      <c r="KY384" s="30"/>
      <c r="KZ384" s="30"/>
      <c r="LA384" s="30"/>
      <c r="LB384" s="30"/>
      <c r="LC384" s="30"/>
      <c r="LD384" s="30"/>
      <c r="LF384" s="24"/>
      <c r="LG384" s="31"/>
      <c r="LH384" s="17"/>
      <c r="LZ384" s="31"/>
      <c r="MA384" s="17"/>
    </row>
    <row r="385" spans="1:339" x14ac:dyDescent="0.2">
      <c r="A385" s="65" t="s">
        <v>399</v>
      </c>
      <c r="B385" s="48"/>
      <c r="C385" s="24">
        <f>IF(B385="",+(C384+(IF(YEAR(A385)&gt;YEAR($M$98),-$Q$98,$E$98*+((($O$101-((YEAR(A385)-(YEAR($J$98)-$O$101))/$O$98))/100)+$Q$101)))+(C373*$G$98/12)),B385)</f>
        <v>886391.01316945697</v>
      </c>
      <c r="D385" s="22" t="str">
        <f t="shared" si="224"/>
        <v/>
      </c>
      <c r="E385" s="59">
        <f t="shared" si="223"/>
        <v>3128.9204870773247</v>
      </c>
      <c r="F385" s="24"/>
      <c r="K385" s="1"/>
      <c r="M385" s="1"/>
      <c r="R385" s="1"/>
      <c r="S385" s="24" t="str">
        <f>IF(B385="","",(U385-B385))</f>
        <v/>
      </c>
      <c r="U385" s="24"/>
      <c r="BC385" s="1"/>
      <c r="BD385" s="1"/>
      <c r="BE385" s="1"/>
      <c r="BF385" s="1"/>
      <c r="BG385" s="1"/>
      <c r="BH385" s="1"/>
      <c r="BI385" s="1"/>
      <c r="DZ385" s="24"/>
      <c r="EA385" s="122"/>
      <c r="EC385" s="29"/>
      <c r="ED385" s="26"/>
      <c r="EE385" s="29"/>
      <c r="EF385" s="29"/>
      <c r="EG385" s="29"/>
      <c r="EH385" s="29"/>
      <c r="EI385" s="29"/>
      <c r="EJ385" s="29"/>
      <c r="EK385" s="29"/>
      <c r="EL385" s="29"/>
      <c r="EM385" s="29"/>
      <c r="EN385" s="29"/>
      <c r="EO385" s="29"/>
      <c r="EQ385" s="24"/>
      <c r="ER385" s="122"/>
      <c r="ES385" s="16"/>
      <c r="GE385" s="24"/>
      <c r="GF385" s="122"/>
      <c r="GH385" s="29"/>
      <c r="GI385" s="26"/>
      <c r="GJ385" s="29"/>
      <c r="GK385" s="29"/>
      <c r="GL385" s="29"/>
      <c r="GM385" s="29"/>
      <c r="GN385" s="29"/>
      <c r="GO385" s="29"/>
      <c r="GP385" s="29"/>
      <c r="GQ385" s="29"/>
      <c r="GR385" s="29"/>
      <c r="GS385" s="29"/>
      <c r="GT385" s="29"/>
      <c r="GV385" s="24"/>
      <c r="GW385" s="122"/>
      <c r="GX385" s="16"/>
      <c r="IJ385" s="24"/>
      <c r="IK385" s="122"/>
      <c r="IM385" s="29"/>
      <c r="IN385" s="26"/>
      <c r="IO385" s="29"/>
      <c r="IP385" s="29"/>
      <c r="IQ385" s="29"/>
      <c r="IR385" s="29"/>
      <c r="IS385" s="29"/>
      <c r="IT385" s="29"/>
      <c r="IU385" s="29"/>
      <c r="IV385" s="29"/>
      <c r="IW385" s="29"/>
      <c r="IX385" s="29"/>
      <c r="IY385" s="29"/>
      <c r="JA385" s="24"/>
      <c r="JB385" s="122"/>
      <c r="JC385" s="16"/>
      <c r="KO385" s="24"/>
      <c r="KP385" s="122"/>
      <c r="KR385" s="29"/>
      <c r="KS385" s="26"/>
      <c r="KT385" s="29"/>
      <c r="KU385" s="29"/>
      <c r="KV385" s="29"/>
      <c r="KW385" s="29"/>
      <c r="KX385" s="29"/>
      <c r="KY385" s="29"/>
      <c r="KZ385" s="29"/>
      <c r="LA385" s="29"/>
      <c r="LB385" s="29"/>
      <c r="LC385" s="29"/>
      <c r="LD385" s="29"/>
      <c r="LF385" s="24"/>
      <c r="LG385" s="122"/>
      <c r="LH385" s="16"/>
      <c r="LZ385" s="122"/>
      <c r="MA385" s="16"/>
    </row>
    <row r="386" spans="1:339" x14ac:dyDescent="0.2">
      <c r="A386" s="65" t="s">
        <v>400</v>
      </c>
      <c r="B386" s="48"/>
      <c r="C386" s="24">
        <f>IF(B386="",+(C385+(IF(YEAR(A386)&gt;YEAR($M$98),-$Q$98,$E$98*+((($O$101-((YEAR(A386)-(YEAR($J$98)-$O$101))/$O$98))/100)+$Q$101)))+(C374*$G$98/12)),B386)</f>
        <v>889530.25436602859</v>
      </c>
      <c r="D386" s="22" t="str">
        <f t="shared" si="224"/>
        <v/>
      </c>
      <c r="E386" s="59">
        <f t="shared" si="223"/>
        <v>3139.2411965716165</v>
      </c>
      <c r="F386" s="24"/>
      <c r="K386" s="1"/>
      <c r="M386" s="1"/>
      <c r="R386" s="1"/>
      <c r="S386" s="24" t="str">
        <f>IF(B386="","",(U386-B386))</f>
        <v/>
      </c>
      <c r="U386" s="24"/>
      <c r="BC386" s="1"/>
      <c r="BD386" s="1"/>
      <c r="BE386" s="1"/>
      <c r="BF386" s="1"/>
      <c r="BG386" s="1"/>
      <c r="BH386" s="1"/>
      <c r="BI386" s="1"/>
      <c r="DY386" s="121"/>
      <c r="DZ386" s="24"/>
      <c r="EA386" s="24"/>
      <c r="EC386" s="24"/>
      <c r="ED386" s="25"/>
      <c r="EE386" s="24"/>
      <c r="EF386" s="24"/>
      <c r="EG386" s="24"/>
      <c r="EH386" s="24"/>
      <c r="EI386" s="24"/>
      <c r="EJ386" s="24"/>
      <c r="EK386" s="24"/>
      <c r="EL386" s="24"/>
      <c r="EM386" s="24"/>
      <c r="EN386" s="24"/>
      <c r="EO386" s="24"/>
      <c r="EP386" s="121"/>
      <c r="EQ386" s="24"/>
      <c r="ER386" s="24"/>
      <c r="ES386" s="13"/>
      <c r="GD386" s="121"/>
      <c r="GE386" s="24"/>
      <c r="GF386" s="24"/>
      <c r="GH386" s="24"/>
      <c r="GI386" s="25"/>
      <c r="GJ386" s="24"/>
      <c r="GK386" s="24"/>
      <c r="GL386" s="24"/>
      <c r="GM386" s="24"/>
      <c r="GN386" s="24"/>
      <c r="GO386" s="24"/>
      <c r="GP386" s="24"/>
      <c r="GQ386" s="24"/>
      <c r="GR386" s="24"/>
      <c r="GS386" s="24"/>
      <c r="GT386" s="24"/>
      <c r="GU386" s="121"/>
      <c r="GV386" s="24"/>
      <c r="GW386" s="24"/>
      <c r="GX386" s="13"/>
      <c r="II386" s="121"/>
      <c r="IJ386" s="24"/>
      <c r="IK386" s="24"/>
      <c r="IM386" s="24"/>
      <c r="IN386" s="25"/>
      <c r="IO386" s="24"/>
      <c r="IP386" s="24"/>
      <c r="IQ386" s="24"/>
      <c r="IR386" s="24"/>
      <c r="IS386" s="24"/>
      <c r="IT386" s="24"/>
      <c r="IU386" s="24"/>
      <c r="IV386" s="24"/>
      <c r="IW386" s="24"/>
      <c r="IX386" s="24"/>
      <c r="IY386" s="24"/>
      <c r="IZ386" s="121"/>
      <c r="JA386" s="24"/>
      <c r="JB386" s="24"/>
      <c r="JC386" s="13"/>
      <c r="KN386" s="121"/>
      <c r="KO386" s="24"/>
      <c r="KP386" s="24"/>
      <c r="KR386" s="24"/>
      <c r="KS386" s="25"/>
      <c r="KT386" s="24"/>
      <c r="KU386" s="24"/>
      <c r="KV386" s="24"/>
      <c r="KW386" s="24"/>
      <c r="KX386" s="24"/>
      <c r="KY386" s="24"/>
      <c r="KZ386" s="24"/>
      <c r="LA386" s="24"/>
      <c r="LB386" s="24"/>
      <c r="LC386" s="24"/>
      <c r="LD386" s="24"/>
      <c r="LE386" s="121"/>
      <c r="LF386" s="24"/>
      <c r="LG386" s="24"/>
      <c r="LH386" s="13"/>
      <c r="LZ386" s="24"/>
      <c r="MA386" s="13"/>
    </row>
    <row r="387" spans="1:339" x14ac:dyDescent="0.2">
      <c r="A387" s="65" t="s">
        <v>401</v>
      </c>
      <c r="B387" s="48"/>
      <c r="C387" s="24">
        <f>IF(B387="",+(C386+(IF(YEAR(A387)&gt;YEAR($M$98),-$Q$98,$E$98*+((($O$101-((YEAR(A387)-(YEAR($J$98)-$O$101))/$O$98))/100)+$Q$101)))+(C375*$G$98/12)),B387)</f>
        <v>892679.85032648069</v>
      </c>
      <c r="D387" s="22" t="str">
        <f t="shared" si="224"/>
        <v/>
      </c>
      <c r="E387" s="59">
        <f t="shared" si="223"/>
        <v>3149.5959604521049</v>
      </c>
      <c r="F387" s="24"/>
      <c r="K387" s="1"/>
      <c r="M387" s="1"/>
      <c r="R387" s="1"/>
      <c r="S387" s="24" t="str">
        <f>IF(B387="","",(U387-B387))</f>
        <v/>
      </c>
      <c r="U387" s="24"/>
      <c r="BC387" s="1"/>
      <c r="BD387" s="1"/>
      <c r="BE387" s="1"/>
      <c r="BF387" s="1"/>
      <c r="BG387" s="1"/>
      <c r="BH387" s="1"/>
      <c r="BI387" s="1"/>
      <c r="DZ387" s="24"/>
      <c r="EA387" s="24"/>
      <c r="EC387" s="24"/>
      <c r="ED387" s="25"/>
      <c r="EE387" s="24"/>
      <c r="EF387" s="24"/>
      <c r="EG387" s="24"/>
      <c r="EH387" s="24"/>
      <c r="EI387" s="24"/>
      <c r="EJ387" s="24"/>
      <c r="EK387" s="24"/>
      <c r="EL387" s="24"/>
      <c r="EM387" s="24"/>
      <c r="EN387" s="24"/>
      <c r="EO387" s="24"/>
      <c r="EQ387" s="24"/>
      <c r="ER387" s="24"/>
      <c r="ES387" s="15"/>
      <c r="GE387" s="24"/>
      <c r="GF387" s="24"/>
      <c r="GH387" s="24"/>
      <c r="GI387" s="25"/>
      <c r="GJ387" s="24"/>
      <c r="GK387" s="24"/>
      <c r="GL387" s="24"/>
      <c r="GM387" s="24"/>
      <c r="GN387" s="24"/>
      <c r="GO387" s="24"/>
      <c r="GP387" s="24"/>
      <c r="GQ387" s="24"/>
      <c r="GR387" s="24"/>
      <c r="GS387" s="24"/>
      <c r="GT387" s="24"/>
      <c r="GV387" s="24"/>
      <c r="GW387" s="24"/>
      <c r="GX387" s="15"/>
      <c r="IJ387" s="24"/>
      <c r="IK387" s="24"/>
      <c r="IM387" s="24"/>
      <c r="IN387" s="25"/>
      <c r="IO387" s="24"/>
      <c r="IP387" s="24"/>
      <c r="IQ387" s="24"/>
      <c r="IR387" s="24"/>
      <c r="IS387" s="24"/>
      <c r="IT387" s="24"/>
      <c r="IU387" s="24"/>
      <c r="IV387" s="24"/>
      <c r="IW387" s="24"/>
      <c r="IX387" s="24"/>
      <c r="IY387" s="24"/>
      <c r="JA387" s="24"/>
      <c r="JB387" s="24"/>
      <c r="JC387" s="15"/>
      <c r="KO387" s="24"/>
      <c r="KP387" s="24"/>
      <c r="KR387" s="24"/>
      <c r="KS387" s="25"/>
      <c r="KT387" s="24"/>
      <c r="KU387" s="24"/>
      <c r="KV387" s="24"/>
      <c r="KW387" s="24"/>
      <c r="KX387" s="24"/>
      <c r="KY387" s="24"/>
      <c r="KZ387" s="24"/>
      <c r="LA387" s="24"/>
      <c r="LB387" s="24"/>
      <c r="LC387" s="24"/>
      <c r="LD387" s="24"/>
      <c r="LF387" s="24"/>
      <c r="LG387" s="24"/>
      <c r="LH387" s="15"/>
      <c r="LZ387" s="24"/>
      <c r="MA387" s="15"/>
    </row>
    <row r="388" spans="1:339" x14ac:dyDescent="0.2">
      <c r="A388" s="65" t="s">
        <v>402</v>
      </c>
      <c r="B388" s="48"/>
      <c r="C388" s="24">
        <f>IF(B388="",+(C387+(IF(YEAR(A388)&gt;YEAR($M$98),-$Q$98,$E$98*+((($O$101-((YEAR(A388)-(YEAR($J$98)-$O$101))/$O$98))/100)+$Q$101)))+(C376*$G$98/12)),B388)</f>
        <v>895839.83521760383</v>
      </c>
      <c r="D388" s="22" t="str">
        <f t="shared" si="224"/>
        <v/>
      </c>
      <c r="E388" s="59">
        <f t="shared" si="223"/>
        <v>3159.9848911231384</v>
      </c>
      <c r="F388" s="24"/>
      <c r="K388" s="1"/>
      <c r="M388" s="1"/>
      <c r="R388" s="1"/>
      <c r="S388" s="24" t="str">
        <f>IF(B388="","",(U388-B388))</f>
        <v/>
      </c>
      <c r="U388" s="24"/>
      <c r="BC388" s="1"/>
      <c r="BD388" s="1"/>
      <c r="BE388" s="1"/>
      <c r="BF388" s="1"/>
      <c r="BG388" s="1"/>
      <c r="BH388" s="1"/>
      <c r="BI388" s="1"/>
      <c r="DZ388" s="24"/>
      <c r="EA388" s="24"/>
      <c r="EC388" s="24"/>
      <c r="ED388" s="25"/>
      <c r="EE388" s="24"/>
      <c r="EF388" s="24"/>
      <c r="EG388" s="24"/>
      <c r="EH388" s="24"/>
      <c r="EI388" s="24"/>
      <c r="EJ388" s="24"/>
      <c r="EK388" s="24"/>
      <c r="EL388" s="24"/>
      <c r="EM388" s="24"/>
      <c r="EN388" s="24"/>
      <c r="EO388" s="24"/>
      <c r="EQ388" s="24"/>
      <c r="ER388" s="24"/>
      <c r="ES388" s="15"/>
      <c r="GE388" s="24"/>
      <c r="GF388" s="24"/>
      <c r="GH388" s="24"/>
      <c r="GI388" s="25"/>
      <c r="GJ388" s="24"/>
      <c r="GK388" s="24"/>
      <c r="GL388" s="24"/>
      <c r="GM388" s="24"/>
      <c r="GN388" s="24"/>
      <c r="GO388" s="24"/>
      <c r="GP388" s="24"/>
      <c r="GQ388" s="24"/>
      <c r="GR388" s="24"/>
      <c r="GS388" s="24"/>
      <c r="GT388" s="24"/>
      <c r="GV388" s="24"/>
      <c r="GW388" s="24"/>
      <c r="GX388" s="15"/>
      <c r="IJ388" s="24"/>
      <c r="IK388" s="24"/>
      <c r="IM388" s="24"/>
      <c r="IN388" s="25"/>
      <c r="IO388" s="24"/>
      <c r="IP388" s="24"/>
      <c r="IQ388" s="24"/>
      <c r="IR388" s="24"/>
      <c r="IS388" s="24"/>
      <c r="IT388" s="24"/>
      <c r="IU388" s="24"/>
      <c r="IV388" s="24"/>
      <c r="IW388" s="24"/>
      <c r="IX388" s="24"/>
      <c r="IY388" s="24"/>
      <c r="JA388" s="24"/>
      <c r="JB388" s="24"/>
      <c r="JC388" s="15"/>
      <c r="KO388" s="24"/>
      <c r="KP388" s="24"/>
      <c r="KR388" s="24"/>
      <c r="KS388" s="25"/>
      <c r="KT388" s="24"/>
      <c r="KU388" s="24"/>
      <c r="KV388" s="24"/>
      <c r="KW388" s="24"/>
      <c r="KX388" s="24"/>
      <c r="KY388" s="24"/>
      <c r="KZ388" s="24"/>
      <c r="LA388" s="24"/>
      <c r="LB388" s="24"/>
      <c r="LC388" s="24"/>
      <c r="LD388" s="24"/>
      <c r="LF388" s="24"/>
      <c r="LG388" s="24"/>
      <c r="LH388" s="15"/>
      <c r="LZ388" s="24"/>
      <c r="MA388" s="15"/>
    </row>
    <row r="389" spans="1:339" x14ac:dyDescent="0.2">
      <c r="A389" s="65" t="s">
        <v>403</v>
      </c>
      <c r="B389" s="48"/>
      <c r="C389" s="24">
        <f>IF(B389="",+(C388+(IF(YEAR(A389)&gt;YEAR($M$98),-$Q$98,$E$98*+((($O$101-((YEAR(A389)-(YEAR($J$98)-$O$101))/$O$98))/100)+$Q$101)))+(C377*$G$98/12)),B389)</f>
        <v>899010.24331896391</v>
      </c>
      <c r="D389" s="22" t="str">
        <f t="shared" si="224"/>
        <v/>
      </c>
      <c r="E389" s="59">
        <f t="shared" si="223"/>
        <v>3170.4081013600808</v>
      </c>
      <c r="F389" s="24"/>
      <c r="K389" s="1"/>
      <c r="M389" s="1"/>
      <c r="R389" s="1"/>
      <c r="S389" s="24" t="str">
        <f>IF(B389="","",(U389-B389))</f>
        <v/>
      </c>
      <c r="U389" s="24"/>
      <c r="BC389" s="1"/>
      <c r="BD389" s="1"/>
      <c r="BE389" s="1"/>
      <c r="BF389" s="1"/>
      <c r="BG389" s="1"/>
      <c r="BH389" s="1"/>
      <c r="BI389" s="1"/>
      <c r="DZ389" s="24"/>
      <c r="EA389" s="24"/>
      <c r="EC389" s="24"/>
      <c r="ED389" s="25"/>
      <c r="EE389" s="24"/>
      <c r="EF389" s="24"/>
      <c r="EG389" s="24"/>
      <c r="EH389" s="24"/>
      <c r="EI389" s="24"/>
      <c r="EJ389" s="24"/>
      <c r="EK389" s="24"/>
      <c r="EL389" s="24"/>
      <c r="EM389" s="24"/>
      <c r="EN389" s="24"/>
      <c r="EO389" s="24"/>
      <c r="EQ389" s="24"/>
      <c r="ER389" s="24"/>
      <c r="ES389" s="15"/>
      <c r="GE389" s="24"/>
      <c r="GF389" s="24"/>
      <c r="GH389" s="24"/>
      <c r="GI389" s="25"/>
      <c r="GJ389" s="24"/>
      <c r="GK389" s="24"/>
      <c r="GL389" s="24"/>
      <c r="GM389" s="24"/>
      <c r="GN389" s="24"/>
      <c r="GO389" s="24"/>
      <c r="GP389" s="24"/>
      <c r="GQ389" s="24"/>
      <c r="GR389" s="24"/>
      <c r="GS389" s="24"/>
      <c r="GT389" s="24"/>
      <c r="GV389" s="24"/>
      <c r="GW389" s="24"/>
      <c r="GX389" s="15"/>
      <c r="IJ389" s="24"/>
      <c r="IK389" s="24"/>
      <c r="IM389" s="24"/>
      <c r="IN389" s="25"/>
      <c r="IO389" s="24"/>
      <c r="IP389" s="24"/>
      <c r="IQ389" s="24"/>
      <c r="IR389" s="24"/>
      <c r="IS389" s="24"/>
      <c r="IT389" s="24"/>
      <c r="IU389" s="24"/>
      <c r="IV389" s="24"/>
      <c r="IW389" s="24"/>
      <c r="IX389" s="24"/>
      <c r="IY389" s="24"/>
      <c r="JA389" s="24"/>
      <c r="JB389" s="24"/>
      <c r="JC389" s="15"/>
      <c r="KO389" s="24"/>
      <c r="KP389" s="24"/>
      <c r="KR389" s="24"/>
      <c r="KS389" s="25"/>
      <c r="KT389" s="24"/>
      <c r="KU389" s="24"/>
      <c r="KV389" s="24"/>
      <c r="KW389" s="24"/>
      <c r="KX389" s="24"/>
      <c r="KY389" s="24"/>
      <c r="KZ389" s="24"/>
      <c r="LA389" s="24"/>
      <c r="LB389" s="24"/>
      <c r="LC389" s="24"/>
      <c r="LD389" s="24"/>
      <c r="LF389" s="24"/>
      <c r="LG389" s="24"/>
      <c r="LH389" s="15"/>
      <c r="LZ389" s="24"/>
      <c r="MA389" s="15"/>
    </row>
    <row r="390" spans="1:339" x14ac:dyDescent="0.2">
      <c r="A390" s="65" t="s">
        <v>404</v>
      </c>
      <c r="B390" s="48"/>
      <c r="C390" s="24">
        <f>IF(B390="",+(C389+(IF(YEAR(A390)&gt;YEAR($M$98),-$Q$98,$E$98*+((($O$101-((YEAR(A390)-(YEAR($J$98)-$O$101))/$O$98))/100)+$Q$101)))+(C378*$G$98/12)),B390)</f>
        <v>902191.10902327497</v>
      </c>
      <c r="D390" s="22" t="str">
        <f t="shared" si="224"/>
        <v/>
      </c>
      <c r="E390" s="59">
        <f t="shared" si="223"/>
        <v>3180.8657043110579</v>
      </c>
      <c r="F390" s="24"/>
      <c r="K390" s="1"/>
      <c r="M390" s="1"/>
      <c r="R390" s="1"/>
      <c r="S390" s="24" t="str">
        <f>IF(B390="","",(U390-B390))</f>
        <v/>
      </c>
      <c r="U390" s="24"/>
      <c r="BC390" s="1"/>
      <c r="BD390" s="1"/>
      <c r="BE390" s="1"/>
      <c r="BF390" s="1"/>
      <c r="BG390" s="1"/>
      <c r="BH390" s="1"/>
      <c r="BI390" s="1"/>
      <c r="DZ390" s="24"/>
      <c r="EA390" s="24"/>
      <c r="EC390" s="24"/>
      <c r="ED390" s="25"/>
      <c r="EE390" s="24"/>
      <c r="EF390" s="24"/>
      <c r="EG390" s="24"/>
      <c r="EH390" s="24"/>
      <c r="EI390" s="24"/>
      <c r="EJ390" s="24"/>
      <c r="EK390" s="24"/>
      <c r="EL390" s="24"/>
      <c r="EM390" s="24"/>
      <c r="EN390" s="24"/>
      <c r="EO390" s="24"/>
      <c r="EQ390" s="24"/>
      <c r="ER390" s="24"/>
      <c r="ES390" s="15"/>
      <c r="GE390" s="24"/>
      <c r="GF390" s="24"/>
      <c r="GH390" s="24"/>
      <c r="GI390" s="25"/>
      <c r="GJ390" s="24"/>
      <c r="GK390" s="24"/>
      <c r="GL390" s="24"/>
      <c r="GM390" s="24"/>
      <c r="GN390" s="24"/>
      <c r="GO390" s="24"/>
      <c r="GP390" s="24"/>
      <c r="GQ390" s="24"/>
      <c r="GR390" s="24"/>
      <c r="GS390" s="24"/>
      <c r="GT390" s="24"/>
      <c r="GV390" s="24"/>
      <c r="GW390" s="24"/>
      <c r="GX390" s="15"/>
      <c r="IJ390" s="24"/>
      <c r="IK390" s="24"/>
      <c r="IM390" s="24"/>
      <c r="IN390" s="25"/>
      <c r="IO390" s="24"/>
      <c r="IP390" s="24"/>
      <c r="IQ390" s="24"/>
      <c r="IR390" s="24"/>
      <c r="IS390" s="24"/>
      <c r="IT390" s="24"/>
      <c r="IU390" s="24"/>
      <c r="IV390" s="24"/>
      <c r="IW390" s="24"/>
      <c r="IX390" s="24"/>
      <c r="IY390" s="24"/>
      <c r="JA390" s="24"/>
      <c r="JB390" s="24"/>
      <c r="JC390" s="15"/>
      <c r="KO390" s="24"/>
      <c r="KP390" s="24"/>
      <c r="KR390" s="24"/>
      <c r="KS390" s="25"/>
      <c r="KT390" s="24"/>
      <c r="KU390" s="24"/>
      <c r="KV390" s="24"/>
      <c r="KW390" s="24"/>
      <c r="KX390" s="24"/>
      <c r="KY390" s="24"/>
      <c r="KZ390" s="24"/>
      <c r="LA390" s="24"/>
      <c r="LB390" s="24"/>
      <c r="LC390" s="24"/>
      <c r="LD390" s="24"/>
      <c r="LF390" s="24"/>
      <c r="LG390" s="24"/>
      <c r="LH390" s="15"/>
      <c r="LZ390" s="24"/>
      <c r="MA390" s="15"/>
    </row>
    <row r="391" spans="1:339" x14ac:dyDescent="0.2">
      <c r="A391" s="65" t="s">
        <v>405</v>
      </c>
      <c r="B391" s="48"/>
      <c r="C391" s="24">
        <f>IF(B391="",+(C390+(IF(YEAR(A391)&gt;YEAR($M$98),-$Q$98,$E$98*+((($O$101-((YEAR(A391)-(YEAR($J$98)-$O$101))/$O$98))/100)+$Q$101)))+(C379*$G$98/12)),B391)</f>
        <v>905382.46683677239</v>
      </c>
      <c r="D391" s="22" t="str">
        <f t="shared" si="224"/>
        <v/>
      </c>
      <c r="E391" s="59">
        <f t="shared" si="223"/>
        <v>3191.3578134974232</v>
      </c>
      <c r="F391" s="24"/>
      <c r="K391" s="1"/>
      <c r="M391" s="1"/>
      <c r="R391" s="1"/>
      <c r="S391" s="24" t="str">
        <f>IF(B391="","",(U391-B391))</f>
        <v/>
      </c>
      <c r="U391" s="24"/>
      <c r="BC391" s="1"/>
      <c r="BD391" s="1"/>
      <c r="BE391" s="1"/>
      <c r="BF391" s="1"/>
      <c r="BG391" s="1"/>
      <c r="BH391" s="1"/>
      <c r="BI391" s="1"/>
      <c r="DZ391" s="24"/>
      <c r="EA391" s="24"/>
      <c r="EC391" s="24"/>
      <c r="ED391" s="25"/>
      <c r="EE391" s="24"/>
      <c r="EF391" s="24"/>
      <c r="EG391" s="24"/>
      <c r="EH391" s="24"/>
      <c r="EI391" s="24"/>
      <c r="EJ391" s="24"/>
      <c r="EK391" s="24"/>
      <c r="EL391" s="24"/>
      <c r="EM391" s="24"/>
      <c r="EN391" s="24"/>
      <c r="EO391" s="24"/>
      <c r="EQ391" s="24"/>
      <c r="ER391" s="24"/>
      <c r="ES391" s="15"/>
      <c r="GE391" s="24"/>
      <c r="GF391" s="24"/>
      <c r="GH391" s="24"/>
      <c r="GI391" s="25"/>
      <c r="GJ391" s="24"/>
      <c r="GK391" s="24"/>
      <c r="GL391" s="24"/>
      <c r="GM391" s="24"/>
      <c r="GN391" s="24"/>
      <c r="GO391" s="24"/>
      <c r="GP391" s="24"/>
      <c r="GQ391" s="24"/>
      <c r="GR391" s="24"/>
      <c r="GS391" s="24"/>
      <c r="GT391" s="24"/>
      <c r="GV391" s="24"/>
      <c r="GW391" s="24"/>
      <c r="GX391" s="15"/>
      <c r="IJ391" s="24"/>
      <c r="IK391" s="24"/>
      <c r="IM391" s="24"/>
      <c r="IN391" s="25"/>
      <c r="IO391" s="24"/>
      <c r="IP391" s="24"/>
      <c r="IQ391" s="24"/>
      <c r="IR391" s="24"/>
      <c r="IS391" s="24"/>
      <c r="IT391" s="24"/>
      <c r="IU391" s="24"/>
      <c r="IV391" s="24"/>
      <c r="IW391" s="24"/>
      <c r="IX391" s="24"/>
      <c r="IY391" s="24"/>
      <c r="JA391" s="24"/>
      <c r="JB391" s="24"/>
      <c r="JC391" s="15"/>
      <c r="KO391" s="24"/>
      <c r="KP391" s="24"/>
      <c r="KR391" s="24"/>
      <c r="KS391" s="25"/>
      <c r="KT391" s="24"/>
      <c r="KU391" s="24"/>
      <c r="KV391" s="24"/>
      <c r="KW391" s="24"/>
      <c r="KX391" s="24"/>
      <c r="KY391" s="24"/>
      <c r="KZ391" s="24"/>
      <c r="LA391" s="24"/>
      <c r="LB391" s="24"/>
      <c r="LC391" s="24"/>
      <c r="LD391" s="24"/>
      <c r="LF391" s="24"/>
      <c r="LG391" s="24"/>
      <c r="LH391" s="15"/>
      <c r="LZ391" s="24"/>
      <c r="MA391" s="15"/>
    </row>
    <row r="392" spans="1:339" x14ac:dyDescent="0.2">
      <c r="A392" s="65" t="s">
        <v>406</v>
      </c>
      <c r="B392" s="48"/>
      <c r="C392" s="24">
        <f>IF(B392="",+(C391+(IF(YEAR(A392)&gt;YEAR($M$98),-$Q$98,$E$98*+((($O$101-((YEAR(A392)-(YEAR($J$98)-$O$101))/$O$98))/100)+$Q$101)))+(C380*$G$98/12)),B392)</f>
        <v>908584.35137958801</v>
      </c>
      <c r="D392" s="22" t="str">
        <f t="shared" si="224"/>
        <v/>
      </c>
      <c r="E392" s="59">
        <f t="shared" si="223"/>
        <v>3201.8845428156201</v>
      </c>
      <c r="F392" s="24"/>
      <c r="K392" s="1"/>
      <c r="M392" s="1"/>
      <c r="R392" s="1"/>
      <c r="S392" s="24" t="str">
        <f>IF(B392="","",(U392-B392))</f>
        <v/>
      </c>
      <c r="U392" s="24"/>
      <c r="BC392" s="1"/>
      <c r="BD392" s="1"/>
      <c r="BE392" s="1"/>
      <c r="BF392" s="1"/>
      <c r="BG392" s="1"/>
      <c r="BH392" s="1"/>
      <c r="BI392" s="1"/>
      <c r="DZ392" s="24"/>
      <c r="EA392" s="31"/>
      <c r="EC392" s="30"/>
      <c r="ED392" s="27"/>
      <c r="EE392" s="30"/>
      <c r="EF392" s="30"/>
      <c r="EG392" s="30"/>
      <c r="EH392" s="30"/>
      <c r="EI392" s="30"/>
      <c r="EJ392" s="30"/>
      <c r="EK392" s="30"/>
      <c r="EL392" s="30"/>
      <c r="EM392" s="30"/>
      <c r="EN392" s="30"/>
      <c r="EO392" s="30"/>
      <c r="EQ392" s="24"/>
      <c r="ER392" s="31"/>
      <c r="ES392" s="17"/>
      <c r="GE392" s="24"/>
      <c r="GF392" s="31"/>
      <c r="GH392" s="30"/>
      <c r="GI392" s="27"/>
      <c r="GJ392" s="30"/>
      <c r="GK392" s="30"/>
      <c r="GL392" s="30"/>
      <c r="GM392" s="30"/>
      <c r="GN392" s="30"/>
      <c r="GO392" s="30"/>
      <c r="GP392" s="30"/>
      <c r="GQ392" s="30"/>
      <c r="GR392" s="30"/>
      <c r="GS392" s="30"/>
      <c r="GT392" s="30"/>
      <c r="GV392" s="24"/>
      <c r="GW392" s="31"/>
      <c r="GX392" s="17"/>
      <c r="IJ392" s="24"/>
      <c r="IK392" s="31"/>
      <c r="IM392" s="30"/>
      <c r="IN392" s="27"/>
      <c r="IO392" s="30"/>
      <c r="IP392" s="30"/>
      <c r="IQ392" s="30"/>
      <c r="IR392" s="30"/>
      <c r="IS392" s="30"/>
      <c r="IT392" s="30"/>
      <c r="IU392" s="30"/>
      <c r="IV392" s="30"/>
      <c r="IW392" s="30"/>
      <c r="IX392" s="30"/>
      <c r="IY392" s="30"/>
      <c r="JA392" s="24"/>
      <c r="JB392" s="31"/>
      <c r="JC392" s="17"/>
      <c r="KO392" s="24"/>
      <c r="KP392" s="31"/>
      <c r="KR392" s="30"/>
      <c r="KS392" s="27"/>
      <c r="KT392" s="30"/>
      <c r="KU392" s="30"/>
      <c r="KV392" s="30"/>
      <c r="KW392" s="30"/>
      <c r="KX392" s="30"/>
      <c r="KY392" s="30"/>
      <c r="KZ392" s="30"/>
      <c r="LA392" s="30"/>
      <c r="LB392" s="30"/>
      <c r="LC392" s="30"/>
      <c r="LD392" s="30"/>
      <c r="LF392" s="24"/>
      <c r="LG392" s="31"/>
      <c r="LH392" s="17"/>
      <c r="LZ392" s="31"/>
      <c r="MA392" s="17"/>
    </row>
    <row r="393" spans="1:339" x14ac:dyDescent="0.2">
      <c r="A393" s="66" t="s">
        <v>172</v>
      </c>
      <c r="B393" s="67"/>
      <c r="C393" s="24">
        <f>IF(B393="",+(C392+(IF(YEAR(A393)&gt;YEAR($M$98),-$Q$98,$E$98*+((($O$101-((YEAR(A393)-(YEAR($J$98)-$O$101))/$O$98))/100)+$Q$101)))+(C381*$G$98/12)),B393)</f>
        <v>911796.79738612601</v>
      </c>
      <c r="D393" s="22" t="str">
        <f t="shared" si="224"/>
        <v/>
      </c>
      <c r="E393" s="59">
        <f t="shared" si="223"/>
        <v>3212.4460065379972</v>
      </c>
      <c r="F393" s="24"/>
      <c r="K393" s="1"/>
      <c r="M393" s="1"/>
      <c r="R393" s="1"/>
      <c r="S393" s="24" t="str">
        <f>IF(B393="","",(U393-B393))</f>
        <v/>
      </c>
      <c r="U393" s="29"/>
      <c r="BC393" s="1"/>
      <c r="BD393" s="1"/>
      <c r="BE393" s="1"/>
      <c r="BF393" s="1"/>
      <c r="BG393" s="1"/>
      <c r="BH393" s="1"/>
      <c r="BI393" s="1"/>
      <c r="DZ393" s="24"/>
      <c r="EA393" s="122"/>
      <c r="EC393" s="29"/>
      <c r="ED393" s="26"/>
      <c r="EE393" s="29"/>
      <c r="EF393" s="29"/>
      <c r="EG393" s="29"/>
      <c r="EH393" s="29"/>
      <c r="EI393" s="29"/>
      <c r="EJ393" s="29"/>
      <c r="EK393" s="29"/>
      <c r="EL393" s="29"/>
      <c r="EM393" s="29"/>
      <c r="EN393" s="29"/>
      <c r="EO393" s="29"/>
      <c r="EQ393" s="24"/>
      <c r="ER393" s="122"/>
      <c r="ES393" s="16"/>
      <c r="GE393" s="24"/>
      <c r="GF393" s="122"/>
      <c r="GH393" s="29"/>
      <c r="GI393" s="26"/>
      <c r="GJ393" s="29"/>
      <c r="GK393" s="29"/>
      <c r="GL393" s="29"/>
      <c r="GM393" s="29"/>
      <c r="GN393" s="29"/>
      <c r="GO393" s="29"/>
      <c r="GP393" s="29"/>
      <c r="GQ393" s="29"/>
      <c r="GR393" s="29"/>
      <c r="GS393" s="29"/>
      <c r="GT393" s="29"/>
      <c r="GV393" s="24"/>
      <c r="GW393" s="122"/>
      <c r="GX393" s="16"/>
      <c r="IJ393" s="24"/>
      <c r="IK393" s="122"/>
      <c r="IM393" s="29"/>
      <c r="IN393" s="26"/>
      <c r="IO393" s="29"/>
      <c r="IP393" s="29"/>
      <c r="IQ393" s="29"/>
      <c r="IR393" s="29"/>
      <c r="IS393" s="29"/>
      <c r="IT393" s="29"/>
      <c r="IU393" s="29"/>
      <c r="IV393" s="29"/>
      <c r="IW393" s="29"/>
      <c r="IX393" s="29"/>
      <c r="IY393" s="29"/>
      <c r="JA393" s="24"/>
      <c r="JB393" s="122"/>
      <c r="JC393" s="16"/>
      <c r="KO393" s="24"/>
      <c r="KP393" s="122"/>
      <c r="KR393" s="29"/>
      <c r="KS393" s="26"/>
      <c r="KT393" s="29"/>
      <c r="KU393" s="29"/>
      <c r="KV393" s="29"/>
      <c r="KW393" s="29"/>
      <c r="KX393" s="29"/>
      <c r="KY393" s="29"/>
      <c r="KZ393" s="29"/>
      <c r="LA393" s="29"/>
      <c r="LB393" s="29"/>
      <c r="LC393" s="29"/>
      <c r="LD393" s="29"/>
      <c r="LF393" s="24"/>
      <c r="LG393" s="122"/>
      <c r="LH393" s="16"/>
      <c r="LZ393" s="122"/>
      <c r="MA393" s="16"/>
    </row>
    <row r="394" spans="1:339" x14ac:dyDescent="0.2">
      <c r="A394" s="65" t="s">
        <v>407</v>
      </c>
      <c r="B394" s="48"/>
      <c r="C394" s="24">
        <f>IF(B394="",+(C393+(IF(YEAR(A394)&gt;YEAR($M$98),-$Q$98,$E$98*+((($O$101-((YEAR(A394)-(YEAR($J$98)-$O$101))/$O$98))/100)+$Q$101)))+(C382*$G$98/12)),B394)</f>
        <v>914939.10743897071</v>
      </c>
      <c r="D394" s="22" t="str">
        <f t="shared" si="224"/>
        <v/>
      </c>
      <c r="E394" s="59">
        <f t="shared" si="223"/>
        <v>3142.3100528446957</v>
      </c>
      <c r="F394" s="24"/>
      <c r="K394" s="1"/>
      <c r="M394" s="1"/>
      <c r="R394" s="1"/>
      <c r="S394" s="24" t="str">
        <f>IF(B394="","",(U394-B394))</f>
        <v/>
      </c>
      <c r="U394" s="24"/>
      <c r="BC394" s="1"/>
      <c r="BD394" s="1"/>
      <c r="BE394" s="1"/>
      <c r="BF394" s="1"/>
      <c r="BG394" s="1"/>
      <c r="BH394" s="1"/>
      <c r="BI394" s="1"/>
      <c r="DZ394" s="24"/>
      <c r="EA394" s="24"/>
      <c r="EC394" s="24"/>
      <c r="ED394" s="25"/>
      <c r="EE394" s="24"/>
      <c r="EF394" s="24"/>
      <c r="EG394" s="24"/>
      <c r="EH394" s="24"/>
      <c r="EI394" s="24"/>
      <c r="EJ394" s="24"/>
      <c r="EK394" s="24"/>
      <c r="EL394" s="24"/>
      <c r="EM394" s="24"/>
      <c r="EN394" s="24"/>
      <c r="EO394" s="24"/>
      <c r="EQ394" s="24"/>
      <c r="ER394" s="24"/>
      <c r="ES394" s="13"/>
      <c r="GE394" s="24"/>
      <c r="GF394" s="24"/>
      <c r="GH394" s="24"/>
      <c r="GI394" s="25"/>
      <c r="GJ394" s="24"/>
      <c r="GK394" s="24"/>
      <c r="GL394" s="24"/>
      <c r="GM394" s="24"/>
      <c r="GN394" s="24"/>
      <c r="GO394" s="24"/>
      <c r="GP394" s="24"/>
      <c r="GQ394" s="24"/>
      <c r="GR394" s="24"/>
      <c r="GS394" s="24"/>
      <c r="GT394" s="24"/>
      <c r="GV394" s="24"/>
      <c r="GW394" s="24"/>
      <c r="GX394" s="13"/>
      <c r="IJ394" s="24"/>
      <c r="IK394" s="24"/>
      <c r="IM394" s="24"/>
      <c r="IN394" s="25"/>
      <c r="IO394" s="24"/>
      <c r="IP394" s="24"/>
      <c r="IQ394" s="24"/>
      <c r="IR394" s="24"/>
      <c r="IS394" s="24"/>
      <c r="IT394" s="24"/>
      <c r="IU394" s="24"/>
      <c r="IV394" s="24"/>
      <c r="IW394" s="24"/>
      <c r="IX394" s="24"/>
      <c r="IY394" s="24"/>
      <c r="JA394" s="24"/>
      <c r="JB394" s="24"/>
      <c r="JC394" s="13"/>
      <c r="KO394" s="24"/>
      <c r="KP394" s="24"/>
      <c r="KR394" s="24"/>
      <c r="KS394" s="25"/>
      <c r="KT394" s="24"/>
      <c r="KU394" s="24"/>
      <c r="KV394" s="24"/>
      <c r="KW394" s="24"/>
      <c r="KX394" s="24"/>
      <c r="KY394" s="24"/>
      <c r="KZ394" s="24"/>
      <c r="LA394" s="24"/>
      <c r="LB394" s="24"/>
      <c r="LC394" s="24"/>
      <c r="LD394" s="24"/>
      <c r="LF394" s="24"/>
      <c r="LG394" s="24"/>
      <c r="LH394" s="13"/>
      <c r="LZ394" s="24"/>
      <c r="MA394" s="13"/>
    </row>
    <row r="395" spans="1:339" x14ac:dyDescent="0.2">
      <c r="A395" s="65" t="s">
        <v>408</v>
      </c>
      <c r="B395" s="48"/>
      <c r="C395" s="24">
        <f>IF(B395="",+(C394+(IF(YEAR(A395)&gt;YEAR($M$98),-$Q$98,$E$98*+((($O$101-((YEAR(A395)-(YEAR($J$98)-$O$101))/$O$98))/100)+$Q$101)))+(C383*$G$98/12)),B395)</f>
        <v>918091.77876109362</v>
      </c>
      <c r="D395" s="22" t="str">
        <f t="shared" si="224"/>
        <v/>
      </c>
      <c r="E395" s="59">
        <f t="shared" si="223"/>
        <v>3152.6713221229147</v>
      </c>
      <c r="F395" s="24"/>
      <c r="K395" s="1"/>
      <c r="M395" s="1"/>
      <c r="R395" s="1"/>
      <c r="S395" s="24" t="str">
        <f>IF(B395="","",(U395-B395))</f>
        <v/>
      </c>
      <c r="U395" s="24"/>
      <c r="BC395" s="1"/>
      <c r="BD395" s="1"/>
      <c r="BE395" s="1"/>
      <c r="BF395" s="1"/>
      <c r="BG395" s="1"/>
      <c r="BH395" s="1"/>
      <c r="BI395" s="1"/>
      <c r="DZ395" s="24"/>
      <c r="EA395" s="24"/>
      <c r="EC395" s="24"/>
      <c r="ED395" s="25"/>
      <c r="EE395" s="24"/>
      <c r="EF395" s="24"/>
      <c r="EG395" s="24"/>
      <c r="EH395" s="24"/>
      <c r="EI395" s="24"/>
      <c r="EJ395" s="24"/>
      <c r="EK395" s="24"/>
      <c r="EL395" s="24"/>
      <c r="EM395" s="24"/>
      <c r="EN395" s="24"/>
      <c r="EO395" s="24"/>
      <c r="EQ395" s="24"/>
      <c r="ER395" s="24"/>
      <c r="ES395" s="15"/>
      <c r="GE395" s="24"/>
      <c r="GF395" s="24"/>
      <c r="GH395" s="24"/>
      <c r="GI395" s="25"/>
      <c r="GJ395" s="24"/>
      <c r="GK395" s="24"/>
      <c r="GL395" s="24"/>
      <c r="GM395" s="24"/>
      <c r="GN395" s="24"/>
      <c r="GO395" s="24"/>
      <c r="GP395" s="24"/>
      <c r="GQ395" s="24"/>
      <c r="GR395" s="24"/>
      <c r="GS395" s="24"/>
      <c r="GT395" s="24"/>
      <c r="GV395" s="24"/>
      <c r="GW395" s="24"/>
      <c r="GX395" s="15"/>
      <c r="IJ395" s="24"/>
      <c r="IK395" s="24"/>
      <c r="IM395" s="24"/>
      <c r="IN395" s="25"/>
      <c r="IO395" s="24"/>
      <c r="IP395" s="24"/>
      <c r="IQ395" s="24"/>
      <c r="IR395" s="24"/>
      <c r="IS395" s="24"/>
      <c r="IT395" s="24"/>
      <c r="IU395" s="24"/>
      <c r="IV395" s="24"/>
      <c r="IW395" s="24"/>
      <c r="IX395" s="24"/>
      <c r="IY395" s="24"/>
      <c r="JA395" s="24"/>
      <c r="JB395" s="24"/>
      <c r="JC395" s="15"/>
      <c r="KO395" s="24"/>
      <c r="KP395" s="24"/>
      <c r="KR395" s="24"/>
      <c r="KS395" s="25"/>
      <c r="KT395" s="24"/>
      <c r="KU395" s="24"/>
      <c r="KV395" s="24"/>
      <c r="KW395" s="24"/>
      <c r="KX395" s="24"/>
      <c r="KY395" s="24"/>
      <c r="KZ395" s="24"/>
      <c r="LA395" s="24"/>
      <c r="LB395" s="24"/>
      <c r="LC395" s="24"/>
      <c r="LD395" s="24"/>
      <c r="LF395" s="24"/>
      <c r="LG395" s="24"/>
      <c r="LH395" s="15"/>
      <c r="LZ395" s="24"/>
      <c r="MA395" s="15"/>
    </row>
    <row r="396" spans="1:339" x14ac:dyDescent="0.2">
      <c r="A396" s="65" t="s">
        <v>409</v>
      </c>
      <c r="B396" s="48"/>
      <c r="C396" s="24">
        <f>IF(B396="",+(C395+(IF(YEAR(A396)&gt;YEAR($M$98),-$Q$98,$E$98*+((($O$101-((YEAR(A396)-(YEAR($J$98)-$O$101))/$O$98))/100)+$Q$101)))+(C384*$G$98/12)),B396)</f>
        <v>921254.84552894963</v>
      </c>
      <c r="D396" s="22" t="str">
        <f t="shared" si="224"/>
        <v/>
      </c>
      <c r="E396" s="59">
        <f t="shared" si="223"/>
        <v>3163.066767856013</v>
      </c>
      <c r="F396" s="24"/>
      <c r="K396" s="1"/>
      <c r="M396" s="1"/>
      <c r="R396" s="1"/>
      <c r="S396" s="24" t="str">
        <f>IF(B396="","",(U396-B396))</f>
        <v/>
      </c>
      <c r="U396" s="24"/>
      <c r="BC396" s="1"/>
      <c r="BD396" s="1"/>
      <c r="BE396" s="1"/>
      <c r="BF396" s="1"/>
      <c r="BG396" s="1"/>
      <c r="BH396" s="1"/>
      <c r="BI396" s="1"/>
      <c r="DZ396" s="24"/>
      <c r="EA396" s="24"/>
      <c r="EC396" s="24"/>
      <c r="ED396" s="25"/>
      <c r="EE396" s="24"/>
      <c r="EF396" s="24"/>
      <c r="EG396" s="24"/>
      <c r="EH396" s="24"/>
      <c r="EI396" s="24"/>
      <c r="EJ396" s="24"/>
      <c r="EK396" s="24"/>
      <c r="EL396" s="24"/>
      <c r="EM396" s="24"/>
      <c r="EN396" s="24"/>
      <c r="EO396" s="24"/>
      <c r="EQ396" s="24"/>
      <c r="ER396" s="24"/>
      <c r="ES396" s="12"/>
      <c r="GE396" s="24"/>
      <c r="GF396" s="24"/>
      <c r="GH396" s="24"/>
      <c r="GI396" s="25"/>
      <c r="GJ396" s="24"/>
      <c r="GK396" s="24"/>
      <c r="GL396" s="24"/>
      <c r="GM396" s="24"/>
      <c r="GN396" s="24"/>
      <c r="GO396" s="24"/>
      <c r="GP396" s="24"/>
      <c r="GQ396" s="24"/>
      <c r="GR396" s="24"/>
      <c r="GS396" s="24"/>
      <c r="GT396" s="24"/>
      <c r="GV396" s="24"/>
      <c r="GW396" s="24"/>
      <c r="GX396" s="12"/>
      <c r="IJ396" s="24"/>
      <c r="IK396" s="24"/>
      <c r="IM396" s="24"/>
      <c r="IN396" s="25"/>
      <c r="IO396" s="24"/>
      <c r="IP396" s="24"/>
      <c r="IQ396" s="24"/>
      <c r="IR396" s="24"/>
      <c r="IS396" s="24"/>
      <c r="IT396" s="24"/>
      <c r="IU396" s="24"/>
      <c r="IV396" s="24"/>
      <c r="IW396" s="24"/>
      <c r="IX396" s="24"/>
      <c r="IY396" s="24"/>
      <c r="JA396" s="24"/>
      <c r="JB396" s="24"/>
      <c r="JC396" s="12"/>
      <c r="KO396" s="24"/>
      <c r="KP396" s="24"/>
      <c r="KR396" s="24"/>
      <c r="KS396" s="25"/>
      <c r="KT396" s="24"/>
      <c r="KU396" s="24"/>
      <c r="KV396" s="24"/>
      <c r="KW396" s="24"/>
      <c r="KX396" s="24"/>
      <c r="KY396" s="24"/>
      <c r="KZ396" s="24"/>
      <c r="LA396" s="24"/>
      <c r="LB396" s="24"/>
      <c r="LC396" s="24"/>
      <c r="LD396" s="24"/>
      <c r="LF396" s="24"/>
      <c r="LG396" s="24"/>
      <c r="LH396" s="12"/>
      <c r="LZ396" s="24"/>
      <c r="MA396" s="12"/>
    </row>
    <row r="397" spans="1:339" x14ac:dyDescent="0.2">
      <c r="A397" s="65" t="s">
        <v>410</v>
      </c>
      <c r="B397" s="48"/>
      <c r="C397" s="24">
        <f>IF(B397="",+(C396+(IF(YEAR(A397)&gt;YEAR($M$98),-$Q$98,$E$98*+((($O$101-((YEAR(A397)-(YEAR($J$98)-$O$101))/$O$98))/100)+$Q$101)))+(C385*$G$98/12)),B397)</f>
        <v>924428.34203176259</v>
      </c>
      <c r="D397" s="22" t="str">
        <f t="shared" si="224"/>
        <v/>
      </c>
      <c r="E397" s="59">
        <f t="shared" si="223"/>
        <v>3173.4965028129518</v>
      </c>
      <c r="F397" s="24"/>
      <c r="K397" s="1"/>
      <c r="M397" s="1"/>
      <c r="R397" s="1"/>
      <c r="S397" s="24" t="str">
        <f>IF(B397="","",(U397-B397))</f>
        <v/>
      </c>
      <c r="U397" s="24"/>
      <c r="BC397" s="1"/>
      <c r="BD397" s="1"/>
      <c r="BE397" s="1"/>
      <c r="BF397" s="1"/>
      <c r="BG397" s="1"/>
      <c r="BH397" s="1"/>
      <c r="BI397" s="1"/>
      <c r="DZ397" s="24"/>
      <c r="EA397" s="24"/>
      <c r="EC397" s="24"/>
      <c r="ED397" s="25"/>
      <c r="EE397" s="24"/>
      <c r="EF397" s="24"/>
      <c r="EG397" s="24"/>
      <c r="EH397" s="24"/>
      <c r="EI397" s="24"/>
      <c r="EJ397" s="24"/>
      <c r="EK397" s="24"/>
      <c r="EL397" s="24"/>
      <c r="EM397" s="24"/>
      <c r="EN397" s="24"/>
      <c r="EO397" s="24"/>
      <c r="EQ397" s="24"/>
      <c r="ER397" s="24"/>
      <c r="ES397" s="14"/>
      <c r="GE397" s="24"/>
      <c r="GF397" s="24"/>
      <c r="GH397" s="24"/>
      <c r="GI397" s="25"/>
      <c r="GJ397" s="24"/>
      <c r="GK397" s="24"/>
      <c r="GL397" s="24"/>
      <c r="GM397" s="24"/>
      <c r="GN397" s="24"/>
      <c r="GO397" s="24"/>
      <c r="GP397" s="24"/>
      <c r="GQ397" s="24"/>
      <c r="GR397" s="24"/>
      <c r="GS397" s="24"/>
      <c r="GT397" s="24"/>
      <c r="GV397" s="24"/>
      <c r="GW397" s="24"/>
      <c r="GX397" s="14"/>
      <c r="IJ397" s="24"/>
      <c r="IK397" s="24"/>
      <c r="IM397" s="24"/>
      <c r="IN397" s="25"/>
      <c r="IO397" s="24"/>
      <c r="IP397" s="24"/>
      <c r="IQ397" s="24"/>
      <c r="IR397" s="24"/>
      <c r="IS397" s="24"/>
      <c r="IT397" s="24"/>
      <c r="IU397" s="24"/>
      <c r="IV397" s="24"/>
      <c r="IW397" s="24"/>
      <c r="IX397" s="24"/>
      <c r="IY397" s="24"/>
      <c r="JA397" s="24"/>
      <c r="JB397" s="24"/>
      <c r="JC397" s="14"/>
      <c r="KO397" s="24"/>
      <c r="KP397" s="24"/>
      <c r="KR397" s="24"/>
      <c r="KS397" s="25"/>
      <c r="KT397" s="24"/>
      <c r="KU397" s="24"/>
      <c r="KV397" s="24"/>
      <c r="KW397" s="24"/>
      <c r="KX397" s="24"/>
      <c r="KY397" s="24"/>
      <c r="KZ397" s="24"/>
      <c r="LA397" s="24"/>
      <c r="LB397" s="24"/>
      <c r="LC397" s="24"/>
      <c r="LD397" s="24"/>
      <c r="LF397" s="24"/>
      <c r="LG397" s="24"/>
      <c r="LH397" s="14"/>
      <c r="LZ397" s="24"/>
      <c r="MA397" s="14"/>
    </row>
    <row r="398" spans="1:339" x14ac:dyDescent="0.2">
      <c r="A398" s="65" t="s">
        <v>411</v>
      </c>
      <c r="B398" s="48"/>
      <c r="C398" s="24">
        <f>IF(B398="",+(C397+(IF(YEAR(A398)&gt;YEAR($M$98),-$Q$98,$E$98*+((($O$101-((YEAR(A398)-(YEAR($J$98)-$O$101))/$O$98))/100)+$Q$101)))+(C386*$G$98/12)),B398)</f>
        <v>927612.30267189746</v>
      </c>
      <c r="D398" s="22" t="str">
        <f t="shared" si="224"/>
        <v/>
      </c>
      <c r="E398" s="59">
        <f t="shared" si="223"/>
        <v>3183.9606401348719</v>
      </c>
      <c r="F398" s="24"/>
      <c r="K398" s="1"/>
      <c r="M398" s="1"/>
      <c r="R398" s="1"/>
      <c r="S398" s="24" t="str">
        <f>IF(B398="","",(U398-B398))</f>
        <v/>
      </c>
      <c r="U398" s="24"/>
      <c r="BC398" s="1"/>
      <c r="BD398" s="1"/>
      <c r="BE398" s="1"/>
      <c r="BF398" s="1"/>
      <c r="BG398" s="1"/>
      <c r="BH398" s="1"/>
      <c r="BI398" s="1"/>
      <c r="DY398" s="121"/>
      <c r="DZ398" s="24"/>
      <c r="EA398" s="95"/>
      <c r="EC398" s="95"/>
      <c r="ED398" s="119"/>
      <c r="EE398" s="95"/>
      <c r="EF398" s="95"/>
      <c r="EG398" s="95"/>
      <c r="EH398" s="95"/>
      <c r="EI398" s="95"/>
      <c r="EJ398" s="95"/>
      <c r="EK398" s="95"/>
      <c r="EL398" s="95"/>
      <c r="EM398" s="95"/>
      <c r="EN398" s="95"/>
      <c r="EO398" s="95"/>
      <c r="EP398" s="121"/>
      <c r="EQ398" s="24"/>
      <c r="ER398" s="95"/>
      <c r="ES398" s="14"/>
      <c r="GD398" s="121"/>
      <c r="GE398" s="24"/>
      <c r="GF398" s="95"/>
      <c r="GH398" s="95"/>
      <c r="GI398" s="119"/>
      <c r="GJ398" s="95"/>
      <c r="GK398" s="95"/>
      <c r="GL398" s="95"/>
      <c r="GM398" s="95"/>
      <c r="GN398" s="95"/>
      <c r="GO398" s="95"/>
      <c r="GP398" s="95"/>
      <c r="GQ398" s="95"/>
      <c r="GR398" s="95"/>
      <c r="GS398" s="95"/>
      <c r="GT398" s="95"/>
      <c r="GU398" s="121"/>
      <c r="GV398" s="24"/>
      <c r="GW398" s="95"/>
      <c r="GX398" s="14"/>
      <c r="II398" s="121"/>
      <c r="IJ398" s="24"/>
      <c r="IK398" s="95"/>
      <c r="IM398" s="95"/>
      <c r="IN398" s="119"/>
      <c r="IO398" s="95"/>
      <c r="IP398" s="95"/>
      <c r="IQ398" s="95"/>
      <c r="IR398" s="95"/>
      <c r="IS398" s="95"/>
      <c r="IT398" s="95"/>
      <c r="IU398" s="95"/>
      <c r="IV398" s="95"/>
      <c r="IW398" s="95"/>
      <c r="IX398" s="95"/>
      <c r="IY398" s="95"/>
      <c r="IZ398" s="121"/>
      <c r="JA398" s="24"/>
      <c r="JB398" s="95"/>
      <c r="JC398" s="14"/>
      <c r="KN398" s="121"/>
      <c r="KO398" s="24"/>
      <c r="KP398" s="95"/>
      <c r="KR398" s="95"/>
      <c r="KS398" s="119"/>
      <c r="KT398" s="95"/>
      <c r="KU398" s="95"/>
      <c r="KV398" s="95"/>
      <c r="KW398" s="95"/>
      <c r="KX398" s="95"/>
      <c r="KY398" s="95"/>
      <c r="KZ398" s="95"/>
      <c r="LA398" s="95"/>
      <c r="LB398" s="95"/>
      <c r="LC398" s="95"/>
      <c r="LD398" s="95"/>
      <c r="LE398" s="121"/>
      <c r="LF398" s="24"/>
      <c r="LG398" s="95"/>
      <c r="LH398" s="14"/>
      <c r="LZ398" s="95"/>
      <c r="MA398" s="14"/>
    </row>
    <row r="399" spans="1:339" x14ac:dyDescent="0.2">
      <c r="A399" s="65" t="s">
        <v>412</v>
      </c>
      <c r="B399" s="48"/>
      <c r="C399" s="24">
        <f>IF(B399="",+(C398+(IF(YEAR(A399)&gt;YEAR($M$98),-$Q$98,$E$98*+((($O$101-((YEAR(A399)-(YEAR($J$98)-$O$101))/$O$98))/100)+$Q$101)))+(C387*$G$98/12)),B399)</f>
        <v>930806.76196523383</v>
      </c>
      <c r="D399" s="22" t="str">
        <f t="shared" si="224"/>
        <v/>
      </c>
      <c r="E399" s="59">
        <f t="shared" si="223"/>
        <v>3194.4592933363747</v>
      </c>
      <c r="F399" s="24"/>
      <c r="K399" s="1"/>
      <c r="M399" s="1"/>
      <c r="R399" s="1"/>
      <c r="S399" s="24" t="str">
        <f>IF(B399="","",(U399-B399))</f>
        <v/>
      </c>
      <c r="U399" s="24"/>
      <c r="BC399" s="1"/>
      <c r="BD399" s="1"/>
      <c r="BE399" s="1"/>
      <c r="BF399" s="1"/>
      <c r="BG399" s="1"/>
      <c r="BH399" s="1"/>
      <c r="BI399" s="1"/>
      <c r="DY399" s="18"/>
      <c r="DZ399" s="18"/>
      <c r="EA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/>
      <c r="EO399" s="18"/>
      <c r="EP399" s="18"/>
      <c r="EQ399" s="18"/>
      <c r="ER399" s="18"/>
      <c r="ES399" s="18"/>
      <c r="GD399" s="18"/>
      <c r="GE399" s="18"/>
      <c r="GF399" s="18"/>
      <c r="GH399" s="18"/>
      <c r="GI399" s="18"/>
      <c r="GJ399" s="18"/>
      <c r="GK399" s="18"/>
      <c r="GL399" s="18"/>
      <c r="GM399" s="18"/>
      <c r="GN399" s="18"/>
      <c r="GO399" s="18"/>
      <c r="GP399" s="18"/>
      <c r="GQ399" s="18"/>
      <c r="GR399" s="18"/>
      <c r="GS399" s="18"/>
      <c r="GT399" s="18"/>
      <c r="GU399" s="18"/>
      <c r="GV399" s="18"/>
      <c r="GW399" s="18"/>
      <c r="GX399" s="18"/>
      <c r="II399" s="18"/>
      <c r="IJ399" s="18"/>
      <c r="IK399" s="18"/>
      <c r="IM399" s="18"/>
      <c r="IN399" s="18"/>
      <c r="IO399" s="18"/>
      <c r="IP399" s="18"/>
      <c r="IQ399" s="18"/>
      <c r="IR399" s="18"/>
      <c r="IS399" s="18"/>
      <c r="IT399" s="18"/>
      <c r="IU399" s="18"/>
      <c r="IV399" s="18"/>
      <c r="IW399" s="18"/>
      <c r="IX399" s="18"/>
      <c r="IY399" s="18"/>
      <c r="IZ399" s="18"/>
      <c r="JA399" s="18"/>
      <c r="JB399" s="18"/>
      <c r="JC399" s="18"/>
      <c r="KN399" s="18"/>
      <c r="KO399" s="18"/>
      <c r="KP399" s="18"/>
      <c r="KR399" s="18"/>
      <c r="KS399" s="18"/>
      <c r="KT399" s="18"/>
      <c r="KU399" s="18"/>
      <c r="KV399" s="18"/>
      <c r="KW399" s="18"/>
      <c r="KX399" s="18"/>
      <c r="KY399" s="18"/>
      <c r="KZ399" s="18"/>
      <c r="LA399" s="18"/>
      <c r="LB399" s="18"/>
      <c r="LC399" s="18"/>
      <c r="LD399" s="18"/>
      <c r="LE399" s="18"/>
      <c r="LF399" s="18"/>
      <c r="LG399" s="18"/>
      <c r="LH399" s="18"/>
      <c r="LZ399" s="18"/>
      <c r="MA399" s="18"/>
    </row>
    <row r="400" spans="1:339" x14ac:dyDescent="0.2">
      <c r="A400" s="65" t="s">
        <v>413</v>
      </c>
      <c r="B400" s="48"/>
      <c r="C400" s="24">
        <f>IF(B400="",+(C399+(IF(YEAR(A400)&gt;YEAR($M$98),-$Q$98,$E$98*+((($O$101-((YEAR(A400)-(YEAR($J$98)-$O$101))/$O$98))/100)+$Q$101)))+(C388*$G$98/12)),B400)</f>
        <v>934011.75454154063</v>
      </c>
      <c r="D400" s="22" t="str">
        <f t="shared" si="224"/>
        <v/>
      </c>
      <c r="E400" s="59">
        <f t="shared" si="223"/>
        <v>3204.9925763068022</v>
      </c>
      <c r="F400" s="24"/>
      <c r="K400" s="1"/>
      <c r="M400" s="1"/>
      <c r="R400" s="1"/>
      <c r="S400" s="24" t="str">
        <f>IF(B400="","",(U400-B400))</f>
        <v/>
      </c>
      <c r="U400" s="24"/>
      <c r="BC400" s="1"/>
      <c r="BD400" s="1"/>
      <c r="BE400" s="1"/>
      <c r="BF400" s="1"/>
      <c r="BG400" s="1"/>
      <c r="BH400" s="1"/>
      <c r="BI400" s="1"/>
      <c r="DY400" s="18"/>
      <c r="DZ400" s="18"/>
      <c r="EA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GD400" s="18"/>
      <c r="GE400" s="18"/>
      <c r="GF400" s="18"/>
      <c r="GH400" s="18"/>
      <c r="GI400" s="18"/>
      <c r="GJ400" s="18"/>
      <c r="GK400" s="18"/>
      <c r="GL400" s="18"/>
      <c r="GM400" s="18"/>
      <c r="GN400" s="18"/>
      <c r="GO400" s="18"/>
      <c r="GP400" s="18"/>
      <c r="GQ400" s="18"/>
      <c r="GR400" s="18"/>
      <c r="GS400" s="18"/>
      <c r="GT400" s="18"/>
      <c r="GU400" s="18"/>
      <c r="GV400" s="18"/>
      <c r="GW400" s="18"/>
      <c r="GX400" s="18"/>
      <c r="II400" s="18"/>
      <c r="IJ400" s="18"/>
      <c r="IK400" s="18"/>
      <c r="IM400" s="18"/>
      <c r="IN400" s="18"/>
      <c r="IO400" s="18"/>
      <c r="IP400" s="18"/>
      <c r="IQ400" s="18"/>
      <c r="IR400" s="18"/>
      <c r="IS400" s="18"/>
      <c r="IT400" s="18"/>
      <c r="IU400" s="18"/>
      <c r="IV400" s="18"/>
      <c r="IW400" s="18"/>
      <c r="IX400" s="18"/>
      <c r="IY400" s="18"/>
      <c r="IZ400" s="18"/>
      <c r="JA400" s="18"/>
      <c r="JB400" s="18"/>
      <c r="JC400" s="18"/>
      <c r="KN400" s="18"/>
      <c r="KO400" s="18"/>
      <c r="KP400" s="18"/>
      <c r="KR400" s="18"/>
      <c r="KS400" s="18"/>
      <c r="KT400" s="18"/>
      <c r="KU400" s="18"/>
      <c r="KV400" s="18"/>
      <c r="KW400" s="18"/>
      <c r="KX400" s="18"/>
      <c r="KY400" s="18"/>
      <c r="KZ400" s="18"/>
      <c r="LA400" s="18"/>
      <c r="LB400" s="18"/>
      <c r="LC400" s="18"/>
      <c r="LD400" s="18"/>
      <c r="LE400" s="18"/>
      <c r="LF400" s="18"/>
      <c r="LG400" s="18"/>
      <c r="LH400" s="18"/>
      <c r="LZ400" s="18"/>
      <c r="MA400" s="18"/>
    </row>
    <row r="401" spans="1:339" x14ac:dyDescent="0.2">
      <c r="A401" s="65" t="s">
        <v>414</v>
      </c>
      <c r="B401" s="48"/>
      <c r="C401" s="24">
        <f>IF(B401="",+(C400+(IF(YEAR(A401)&gt;YEAR($M$98),-$Q$98,$E$98*+((($O$101-((YEAR(A401)-(YEAR($J$98)-$O$101))/$O$98))/100)+$Q$101)))+(C389*$G$98/12)),B401)</f>
        <v>937227.31514485192</v>
      </c>
      <c r="D401" s="22" t="str">
        <f t="shared" si="224"/>
        <v/>
      </c>
      <c r="E401" s="59">
        <f t="shared" si="223"/>
        <v>3215.5606033112854</v>
      </c>
      <c r="F401" s="24"/>
      <c r="K401" s="1"/>
      <c r="M401" s="1"/>
      <c r="R401" s="1"/>
      <c r="S401" s="24" t="str">
        <f>IF(B401="","",(U401-B401))</f>
        <v/>
      </c>
      <c r="U401" s="24"/>
      <c r="BC401" s="1"/>
      <c r="BD401" s="1"/>
      <c r="BE401" s="1"/>
      <c r="BF401" s="1"/>
      <c r="BG401" s="1"/>
      <c r="BH401" s="1"/>
      <c r="BI401" s="1"/>
      <c r="DY401" s="18"/>
      <c r="DZ401" s="18"/>
      <c r="EA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GD401" s="18"/>
      <c r="GE401" s="18"/>
      <c r="GF401" s="18"/>
      <c r="GH401" s="18"/>
      <c r="GI401" s="18"/>
      <c r="GJ401" s="18"/>
      <c r="GK401" s="18"/>
      <c r="GL401" s="18"/>
      <c r="GM401" s="18"/>
      <c r="GN401" s="18"/>
      <c r="GO401" s="18"/>
      <c r="GP401" s="18"/>
      <c r="GQ401" s="18"/>
      <c r="GR401" s="18"/>
      <c r="GS401" s="18"/>
      <c r="GT401" s="18"/>
      <c r="GU401" s="18"/>
      <c r="GV401" s="18"/>
      <c r="GW401" s="18"/>
      <c r="GX401" s="18"/>
      <c r="II401" s="18"/>
      <c r="IJ401" s="18"/>
      <c r="IK401" s="18"/>
      <c r="IM401" s="18"/>
      <c r="IN401" s="18"/>
      <c r="IO401" s="18"/>
      <c r="IP401" s="18"/>
      <c r="IQ401" s="18"/>
      <c r="IR401" s="18"/>
      <c r="IS401" s="18"/>
      <c r="IT401" s="18"/>
      <c r="IU401" s="18"/>
      <c r="IV401" s="18"/>
      <c r="IW401" s="18"/>
      <c r="IX401" s="18"/>
      <c r="IY401" s="18"/>
      <c r="IZ401" s="18"/>
      <c r="JA401" s="18"/>
      <c r="JB401" s="18"/>
      <c r="JC401" s="18"/>
      <c r="KN401" s="18"/>
      <c r="KO401" s="18"/>
      <c r="KP401" s="18"/>
      <c r="KR401" s="18"/>
      <c r="KS401" s="18"/>
      <c r="KT401" s="18"/>
      <c r="KU401" s="18"/>
      <c r="KV401" s="18"/>
      <c r="KW401" s="18"/>
      <c r="KX401" s="18"/>
      <c r="KY401" s="18"/>
      <c r="KZ401" s="18"/>
      <c r="LA401" s="18"/>
      <c r="LB401" s="18"/>
      <c r="LC401" s="18"/>
      <c r="LD401" s="18"/>
      <c r="LE401" s="18"/>
      <c r="LF401" s="18"/>
      <c r="LG401" s="18"/>
      <c r="LH401" s="18"/>
      <c r="LZ401" s="18"/>
      <c r="MA401" s="18"/>
    </row>
    <row r="402" spans="1:339" x14ac:dyDescent="0.2">
      <c r="A402" s="65" t="s">
        <v>415</v>
      </c>
      <c r="B402" s="48"/>
      <c r="C402" s="24">
        <f>IF(B402="",+(C401+(IF(YEAR(A402)&gt;YEAR($M$98),-$Q$98,$E$98*+((($O$101-((YEAR(A402)-(YEAR($J$98)-$O$101))/$O$98))/100)+$Q$101)))+(C390*$G$98/12)),B402)</f>
        <v>940453.47863384429</v>
      </c>
      <c r="D402" s="22" t="str">
        <f t="shared" si="224"/>
        <v/>
      </c>
      <c r="E402" s="59">
        <f t="shared" si="223"/>
        <v>3226.1634889923735</v>
      </c>
      <c r="F402" s="24"/>
      <c r="K402" s="1"/>
      <c r="M402" s="1"/>
      <c r="R402" s="1"/>
      <c r="S402" s="24" t="str">
        <f>IF(B402="","",(U402-B402))</f>
        <v/>
      </c>
      <c r="U402" s="24"/>
      <c r="BC402" s="1"/>
      <c r="BD402" s="1"/>
      <c r="BE402" s="1"/>
      <c r="BF402" s="1"/>
      <c r="BG402" s="1"/>
      <c r="DY402" s="96"/>
      <c r="DZ402" s="96"/>
      <c r="EA402" s="96"/>
      <c r="EC402" s="96"/>
      <c r="ED402" s="96"/>
      <c r="EE402" s="96"/>
      <c r="EF402" s="96"/>
      <c r="EG402" s="96"/>
      <c r="EH402" s="96"/>
      <c r="EI402" s="96"/>
      <c r="EJ402" s="96"/>
      <c r="EK402" s="96"/>
      <c r="EL402" s="96"/>
      <c r="EM402" s="96"/>
      <c r="EN402" s="96"/>
      <c r="EO402" s="96"/>
      <c r="EP402" s="96"/>
      <c r="EQ402" s="96"/>
      <c r="ER402" s="96"/>
      <c r="ES402" s="96"/>
      <c r="GD402" s="96"/>
      <c r="GE402" s="96"/>
      <c r="GF402" s="96"/>
      <c r="GH402" s="96"/>
      <c r="GI402" s="96"/>
      <c r="GJ402" s="96"/>
      <c r="GK402" s="96"/>
      <c r="GL402" s="96"/>
      <c r="GM402" s="96"/>
      <c r="GN402" s="96"/>
      <c r="GO402" s="96"/>
      <c r="GP402" s="96"/>
      <c r="GQ402" s="96"/>
      <c r="GR402" s="96"/>
      <c r="GS402" s="96"/>
      <c r="GT402" s="96"/>
      <c r="GU402" s="96"/>
      <c r="GV402" s="96"/>
      <c r="GW402" s="96"/>
      <c r="GX402" s="96"/>
      <c r="II402" s="96"/>
      <c r="IJ402" s="96"/>
      <c r="IK402" s="96"/>
      <c r="IM402" s="96"/>
      <c r="IN402" s="96"/>
      <c r="IO402" s="96"/>
      <c r="IP402" s="96"/>
      <c r="IQ402" s="96"/>
      <c r="IR402" s="96"/>
      <c r="IS402" s="96"/>
      <c r="IT402" s="96"/>
      <c r="IU402" s="96"/>
      <c r="IV402" s="96"/>
      <c r="IW402" s="96"/>
      <c r="IX402" s="96"/>
      <c r="IY402" s="96"/>
      <c r="IZ402" s="96"/>
      <c r="JA402" s="96"/>
      <c r="JB402" s="96"/>
      <c r="JC402" s="96"/>
      <c r="KN402" s="96"/>
      <c r="KO402" s="96"/>
      <c r="KP402" s="96"/>
      <c r="KR402" s="96"/>
      <c r="KS402" s="96"/>
      <c r="KT402" s="96"/>
      <c r="KU402" s="96"/>
      <c r="KV402" s="96"/>
      <c r="KW402" s="96"/>
      <c r="KX402" s="96"/>
      <c r="KY402" s="96"/>
      <c r="KZ402" s="96"/>
      <c r="LA402" s="96"/>
      <c r="LB402" s="96"/>
      <c r="LC402" s="96"/>
      <c r="LD402" s="96"/>
      <c r="LE402" s="96"/>
      <c r="LF402" s="96"/>
      <c r="LG402" s="96"/>
      <c r="LH402" s="96"/>
      <c r="LZ402" s="96"/>
      <c r="MA402" s="96"/>
    </row>
    <row r="403" spans="1:339" x14ac:dyDescent="0.2">
      <c r="A403" s="65" t="s">
        <v>416</v>
      </c>
      <c r="B403" s="48"/>
      <c r="C403" s="24">
        <f>IF(B403="",+(C402+(IF(YEAR(A403)&gt;YEAR($M$98),-$Q$98,$E$98*+((($O$101-((YEAR(A403)-(YEAR($J$98)-$O$101))/$O$98))/100)+$Q$101)))+(C391*$G$98/12)),B403)</f>
        <v>943690.27998221503</v>
      </c>
      <c r="D403" s="22" t="str">
        <f t="shared" si="224"/>
        <v/>
      </c>
      <c r="E403" s="59">
        <f t="shared" si="223"/>
        <v>3236.8013483707327</v>
      </c>
      <c r="F403" s="24"/>
      <c r="K403" s="1"/>
      <c r="M403" s="1"/>
      <c r="R403" s="1"/>
      <c r="S403" s="24" t="str">
        <f>IF(B403="","",(U403-B403))</f>
        <v/>
      </c>
      <c r="U403" s="24"/>
      <c r="BC403" s="1"/>
      <c r="BD403" s="1"/>
      <c r="BE403" s="1"/>
      <c r="BF403" s="1"/>
      <c r="BG403" s="1"/>
      <c r="DY403" s="18"/>
      <c r="DZ403" s="18"/>
      <c r="EA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GD403" s="18"/>
      <c r="GE403" s="18"/>
      <c r="GF403" s="18"/>
      <c r="GH403" s="18"/>
      <c r="GI403" s="18"/>
      <c r="GJ403" s="18"/>
      <c r="GK403" s="18"/>
      <c r="GL403" s="18"/>
      <c r="GM403" s="18"/>
      <c r="GN403" s="18"/>
      <c r="GO403" s="18"/>
      <c r="GP403" s="18"/>
      <c r="GQ403" s="18"/>
      <c r="GR403" s="18"/>
      <c r="GS403" s="18"/>
      <c r="GT403" s="18"/>
      <c r="GU403" s="18"/>
      <c r="GV403" s="18"/>
      <c r="GW403" s="18"/>
      <c r="GX403" s="18"/>
      <c r="II403" s="18"/>
      <c r="IJ403" s="18"/>
      <c r="IK403" s="18"/>
      <c r="IM403" s="18"/>
      <c r="IN403" s="18"/>
      <c r="IO403" s="18"/>
      <c r="IP403" s="18"/>
      <c r="IQ403" s="18"/>
      <c r="IR403" s="18"/>
      <c r="IS403" s="18"/>
      <c r="IT403" s="18"/>
      <c r="IU403" s="18"/>
      <c r="IV403" s="18"/>
      <c r="IW403" s="18"/>
      <c r="IX403" s="18"/>
      <c r="IY403" s="18"/>
      <c r="IZ403" s="18"/>
      <c r="JA403" s="18"/>
      <c r="JB403" s="18"/>
      <c r="JC403" s="18"/>
      <c r="KN403" s="18"/>
      <c r="KO403" s="18"/>
      <c r="KP403" s="18"/>
      <c r="KR403" s="18"/>
      <c r="KS403" s="18"/>
      <c r="KT403" s="18"/>
      <c r="KU403" s="18"/>
      <c r="KV403" s="18"/>
      <c r="KW403" s="18"/>
      <c r="KX403" s="18"/>
      <c r="KY403" s="18"/>
      <c r="KZ403" s="18"/>
      <c r="LA403" s="18"/>
      <c r="LB403" s="18"/>
      <c r="LC403" s="18"/>
      <c r="LD403" s="18"/>
      <c r="LE403" s="18"/>
      <c r="LF403" s="18"/>
      <c r="LG403" s="18"/>
      <c r="LH403" s="18"/>
      <c r="LZ403" s="18"/>
      <c r="MA403" s="18"/>
    </row>
    <row r="404" spans="1:339" x14ac:dyDescent="0.2">
      <c r="A404" s="65" t="s">
        <v>417</v>
      </c>
      <c r="B404" s="48"/>
      <c r="C404" s="24">
        <f>IF(B404="",+(C403+(IF(YEAR(A404)&gt;YEAR($M$98),-$Q$98,$E$98*+((($O$101-((YEAR(A404)-(YEAR($J$98)-$O$101))/$O$98))/100)+$Q$101)))+(C392*$G$98/12)),B404)</f>
        <v>946937.7542790618</v>
      </c>
      <c r="D404" s="22" t="str">
        <f t="shared" si="224"/>
        <v/>
      </c>
      <c r="E404" s="59">
        <f t="shared" si="223"/>
        <v>3247.4742968467763</v>
      </c>
      <c r="F404" s="24"/>
      <c r="K404" s="1"/>
      <c r="M404" s="1"/>
      <c r="R404" s="1"/>
      <c r="S404" s="24" t="str">
        <f>IF(B404="","",(U404-B404))</f>
        <v/>
      </c>
      <c r="U404" s="24"/>
      <c r="BC404" s="1"/>
      <c r="BD404" s="1"/>
      <c r="BE404" s="1"/>
      <c r="BF404" s="1"/>
      <c r="BG404" s="1"/>
      <c r="DY404" s="102"/>
      <c r="DZ404" s="102"/>
      <c r="EA404" s="102"/>
      <c r="EC404" s="102"/>
      <c r="ED404" s="102"/>
      <c r="EE404" s="102"/>
      <c r="EF404" s="102"/>
      <c r="EG404" s="102"/>
      <c r="EH404" s="102"/>
      <c r="EI404" s="102"/>
      <c r="EJ404" s="102"/>
      <c r="EK404" s="102"/>
      <c r="EL404" s="102"/>
      <c r="EM404" s="102"/>
      <c r="EN404" s="102"/>
      <c r="EO404" s="102"/>
      <c r="EP404" s="102"/>
      <c r="EQ404" s="102"/>
      <c r="ER404" s="102"/>
      <c r="ES404" s="102"/>
      <c r="GD404" s="102"/>
      <c r="GE404" s="102"/>
      <c r="GF404" s="102"/>
      <c r="GH404" s="102"/>
      <c r="GI404" s="102"/>
      <c r="GJ404" s="102"/>
      <c r="GK404" s="102"/>
      <c r="GL404" s="102"/>
      <c r="GM404" s="102"/>
      <c r="GN404" s="102"/>
      <c r="GO404" s="102"/>
      <c r="GP404" s="102"/>
      <c r="GQ404" s="102"/>
      <c r="GR404" s="102"/>
      <c r="GS404" s="102"/>
      <c r="GT404" s="102"/>
      <c r="GU404" s="102"/>
      <c r="GV404" s="102"/>
      <c r="GW404" s="102"/>
      <c r="GX404" s="102"/>
      <c r="II404" s="102"/>
      <c r="IJ404" s="102"/>
      <c r="IK404" s="102"/>
      <c r="IM404" s="102"/>
      <c r="IN404" s="102"/>
      <c r="IO404" s="102"/>
      <c r="IP404" s="102"/>
      <c r="IQ404" s="102"/>
      <c r="IR404" s="102"/>
      <c r="IS404" s="102"/>
      <c r="IT404" s="102"/>
      <c r="IU404" s="102"/>
      <c r="IV404" s="102"/>
      <c r="IW404" s="102"/>
      <c r="IX404" s="102"/>
      <c r="IY404" s="102"/>
      <c r="IZ404" s="102"/>
      <c r="JA404" s="102"/>
      <c r="JB404" s="102"/>
      <c r="JC404" s="102"/>
      <c r="KN404" s="102"/>
      <c r="KO404" s="102"/>
      <c r="KP404" s="102"/>
      <c r="KR404" s="102"/>
      <c r="KS404" s="102"/>
      <c r="KT404" s="102"/>
      <c r="KU404" s="102"/>
      <c r="KV404" s="102"/>
      <c r="KW404" s="102"/>
      <c r="KX404" s="102"/>
      <c r="KY404" s="102"/>
      <c r="KZ404" s="102"/>
      <c r="LA404" s="102"/>
      <c r="LB404" s="102"/>
      <c r="LC404" s="102"/>
      <c r="LD404" s="102"/>
      <c r="LE404" s="102"/>
      <c r="LF404" s="102"/>
      <c r="LG404" s="102"/>
      <c r="LH404" s="102"/>
      <c r="LZ404" s="102"/>
      <c r="MA404" s="102"/>
    </row>
    <row r="405" spans="1:339" x14ac:dyDescent="0.2">
      <c r="A405" s="66" t="s">
        <v>174</v>
      </c>
      <c r="B405" s="67"/>
      <c r="C405" s="24">
        <f>IF(B405="",+(C404+(IF(YEAR(A405)&gt;YEAR($M$98),-$Q$98,$E$98*+((($O$101-((YEAR(A405)-(YEAR($J$98)-$O$101))/$O$98))/100)+$Q$101)))+(C393*$G$98/12)),B405)</f>
        <v>950195.93672926363</v>
      </c>
      <c r="D405" s="22" t="str">
        <f t="shared" si="224"/>
        <v/>
      </c>
      <c r="E405" s="59">
        <f t="shared" si="223"/>
        <v>3258.182450201828</v>
      </c>
      <c r="F405" s="24"/>
      <c r="K405" s="1"/>
      <c r="M405" s="1"/>
      <c r="R405" s="1"/>
      <c r="S405" s="24" t="str">
        <f>IF(B405="","",(U405-B405))</f>
        <v/>
      </c>
      <c r="U405" s="29"/>
      <c r="BC405" s="1"/>
      <c r="BD405" s="1"/>
      <c r="BE405" s="1"/>
      <c r="BF405" s="1"/>
      <c r="BG405" s="1"/>
      <c r="DY405" s="120"/>
      <c r="DZ405" s="18"/>
      <c r="EA405" s="2"/>
      <c r="EC405" s="2"/>
      <c r="ED405" s="20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120"/>
      <c r="EQ405" s="18"/>
      <c r="ER405" s="2"/>
      <c r="ES405" s="12"/>
      <c r="GD405" s="120"/>
      <c r="GE405" s="18"/>
      <c r="GF405" s="2"/>
      <c r="GH405" s="2"/>
      <c r="GI405" s="20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120"/>
      <c r="GV405" s="18"/>
      <c r="GW405" s="2"/>
      <c r="GX405" s="12"/>
      <c r="II405" s="120"/>
      <c r="IJ405" s="18"/>
      <c r="IK405" s="2"/>
      <c r="IM405" s="2"/>
      <c r="IN405" s="20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120"/>
      <c r="JA405" s="18"/>
      <c r="JB405" s="2"/>
      <c r="JC405" s="12"/>
      <c r="KN405" s="120"/>
      <c r="KO405" s="18"/>
      <c r="KP405" s="2"/>
      <c r="KR405" s="2"/>
      <c r="KS405" s="20"/>
      <c r="KT405" s="2"/>
      <c r="KU405" s="2"/>
      <c r="KV405" s="2"/>
      <c r="KW405" s="2"/>
      <c r="KX405" s="2"/>
      <c r="KY405" s="2"/>
      <c r="KZ405" s="2"/>
      <c r="LA405" s="2"/>
      <c r="LB405" s="2"/>
      <c r="LC405" s="2"/>
      <c r="LD405" s="2"/>
      <c r="LE405" s="120"/>
      <c r="LF405" s="18"/>
      <c r="LG405" s="2"/>
      <c r="LH405" s="12"/>
      <c r="LZ405" s="2"/>
      <c r="MA405" s="12"/>
    </row>
    <row r="406" spans="1:339" x14ac:dyDescent="0.2">
      <c r="A406" s="65" t="s">
        <v>418</v>
      </c>
      <c r="B406" s="48"/>
      <c r="C406" s="24">
        <f>IF(B406="",+(C405+(IF(YEAR(A406)&gt;YEAR($M$98),-$Q$98,$E$98*+((($O$101-((YEAR(A406)-(YEAR($J$98)-$O$101))/$O$98))/100)+$Q$101)))+(C394*$G$98/12)),B406)</f>
        <v>953384.13038739352</v>
      </c>
      <c r="D406" s="22" t="str">
        <f t="shared" si="224"/>
        <v/>
      </c>
      <c r="E406" s="59">
        <f t="shared" si="223"/>
        <v>3188.1936581298942</v>
      </c>
      <c r="F406" s="24"/>
      <c r="K406" s="1"/>
      <c r="M406" s="1"/>
      <c r="R406" s="1"/>
      <c r="S406" s="24" t="str">
        <f>IF(B406="","",(U406-B406))</f>
        <v/>
      </c>
      <c r="U406" s="24"/>
      <c r="BC406" s="1"/>
      <c r="BD406" s="1"/>
      <c r="BE406" s="1"/>
      <c r="BF406" s="1"/>
      <c r="BG406" s="1"/>
      <c r="DY406" s="2"/>
      <c r="DZ406" s="18"/>
      <c r="EC406" s="2"/>
      <c r="ED406" s="65"/>
      <c r="EP406" s="2"/>
      <c r="EQ406" s="18"/>
      <c r="ES406" s="12"/>
      <c r="GD406" s="2"/>
      <c r="GE406" s="18"/>
      <c r="GH406" s="2"/>
      <c r="GI406" s="65"/>
      <c r="GU406" s="2"/>
      <c r="GV406" s="18"/>
      <c r="GX406" s="12"/>
      <c r="II406" s="2"/>
      <c r="IJ406" s="18"/>
      <c r="IM406" s="2"/>
      <c r="IN406" s="65"/>
      <c r="IZ406" s="2"/>
      <c r="JA406" s="18"/>
      <c r="JC406" s="12"/>
      <c r="KN406" s="2"/>
      <c r="KO406" s="18"/>
      <c r="KR406" s="2"/>
      <c r="KS406" s="65"/>
      <c r="LE406" s="2"/>
      <c r="LF406" s="18"/>
      <c r="LH406" s="12"/>
      <c r="MA406" s="12"/>
    </row>
    <row r="407" spans="1:339" x14ac:dyDescent="0.2">
      <c r="A407" s="65" t="s">
        <v>419</v>
      </c>
      <c r="B407" s="48"/>
      <c r="C407" s="24">
        <f>IF(B407="",+(C406+(IF(YEAR(A407)&gt;YEAR($M$98),-$Q$98,$E$98*+((($O$101-((YEAR(A407)-(YEAR($J$98)-$O$101))/$O$98))/100)+$Q$101)))+(C395*$G$98/12)),B407)</f>
        <v>956582.83294993045</v>
      </c>
      <c r="D407" s="22" t="str">
        <f t="shared" si="224"/>
        <v/>
      </c>
      <c r="E407" s="59">
        <f t="shared" si="223"/>
        <v>3198.7025625369279</v>
      </c>
      <c r="F407" s="24"/>
      <c r="K407" s="1"/>
      <c r="M407" s="1"/>
      <c r="R407" s="1"/>
      <c r="S407" s="24" t="str">
        <f>IF(B407="","",(U407-B407))</f>
        <v/>
      </c>
      <c r="U407" s="24"/>
      <c r="BC407" s="1"/>
      <c r="BD407" s="1"/>
      <c r="BE407" s="1"/>
      <c r="BF407" s="1"/>
      <c r="BG407" s="1"/>
      <c r="DY407" s="121"/>
      <c r="DZ407" s="18"/>
      <c r="EA407" s="122"/>
      <c r="EC407" s="2"/>
      <c r="ED407" s="124"/>
      <c r="EE407" s="122"/>
      <c r="EF407" s="122"/>
      <c r="EG407" s="122"/>
      <c r="EH407" s="122"/>
      <c r="EI407" s="122"/>
      <c r="EJ407" s="122"/>
      <c r="EK407" s="122"/>
      <c r="EL407" s="122"/>
      <c r="EM407" s="122"/>
      <c r="EN407" s="122"/>
      <c r="EO407" s="122"/>
      <c r="EP407" s="121"/>
      <c r="EQ407" s="18"/>
      <c r="ER407" s="122"/>
      <c r="ES407" s="12"/>
      <c r="GD407" s="121"/>
      <c r="GE407" s="18"/>
      <c r="GF407" s="122"/>
      <c r="GH407" s="2"/>
      <c r="GI407" s="124"/>
      <c r="GJ407" s="122"/>
      <c r="GK407" s="122"/>
      <c r="GL407" s="122"/>
      <c r="GM407" s="122"/>
      <c r="GN407" s="122"/>
      <c r="GO407" s="122"/>
      <c r="GP407" s="122"/>
      <c r="GQ407" s="122"/>
      <c r="GR407" s="122"/>
      <c r="GS407" s="122"/>
      <c r="GT407" s="122"/>
      <c r="GU407" s="121"/>
      <c r="GV407" s="18"/>
      <c r="GW407" s="122"/>
      <c r="GX407" s="12"/>
      <c r="II407" s="121"/>
      <c r="IJ407" s="18"/>
      <c r="IK407" s="122"/>
      <c r="IM407" s="2"/>
      <c r="IN407" s="124"/>
      <c r="IO407" s="122"/>
      <c r="IP407" s="122"/>
      <c r="IQ407" s="122"/>
      <c r="IR407" s="122"/>
      <c r="IS407" s="122"/>
      <c r="IT407" s="122"/>
      <c r="IU407" s="122"/>
      <c r="IV407" s="122"/>
      <c r="IW407" s="122"/>
      <c r="IX407" s="122"/>
      <c r="IY407" s="122"/>
      <c r="IZ407" s="121"/>
      <c r="JA407" s="18"/>
      <c r="JB407" s="122"/>
      <c r="JC407" s="12"/>
      <c r="KN407" s="121"/>
      <c r="KO407" s="18"/>
      <c r="KP407" s="122"/>
      <c r="KR407" s="2"/>
      <c r="KS407" s="124"/>
      <c r="KT407" s="122"/>
      <c r="KU407" s="122"/>
      <c r="KV407" s="122"/>
      <c r="KW407" s="122"/>
      <c r="KX407" s="122"/>
      <c r="KY407" s="122"/>
      <c r="KZ407" s="122"/>
      <c r="LA407" s="122"/>
      <c r="LB407" s="122"/>
      <c r="LC407" s="122"/>
      <c r="LD407" s="122"/>
      <c r="LE407" s="121"/>
      <c r="LF407" s="18"/>
      <c r="LG407" s="122"/>
      <c r="LH407" s="12"/>
      <c r="LZ407" s="122"/>
      <c r="MA407" s="12"/>
    </row>
    <row r="408" spans="1:339" x14ac:dyDescent="0.2">
      <c r="A408" s="65" t="s">
        <v>420</v>
      </c>
      <c r="B408" s="48"/>
      <c r="C408" s="24">
        <f>IF(B408="",+(C407+(IF(YEAR(A408)&gt;YEAR($M$98),-$Q$98,$E$98*+((($O$101-((YEAR(A408)-(YEAR($J$98)-$O$101))/$O$98))/100)+$Q$101)))+(C396*$G$98/12)),B408)</f>
        <v>959792.07906836027</v>
      </c>
      <c r="D408" s="22" t="str">
        <f t="shared" si="224"/>
        <v/>
      </c>
      <c r="E408" s="59">
        <f t="shared" si="223"/>
        <v>3209.2461184298154</v>
      </c>
      <c r="F408" s="24"/>
      <c r="K408" s="1"/>
      <c r="M408" s="1"/>
      <c r="R408" s="1"/>
      <c r="S408" s="24" t="str">
        <f>IF(B408="","",(U408-B408))</f>
        <v/>
      </c>
      <c r="U408" s="24"/>
      <c r="BC408" s="1"/>
      <c r="BD408" s="1"/>
      <c r="BE408" s="1"/>
      <c r="BF408" s="1"/>
      <c r="BG408" s="1"/>
      <c r="DZ408" s="18"/>
      <c r="EA408" s="24"/>
      <c r="EC408" s="2"/>
      <c r="ED408" s="25"/>
      <c r="EE408" s="24"/>
      <c r="EF408" s="24"/>
      <c r="EG408" s="24"/>
      <c r="EH408" s="24"/>
      <c r="EI408" s="24"/>
      <c r="EJ408" s="24"/>
      <c r="EK408" s="24"/>
      <c r="EL408" s="24"/>
      <c r="EM408" s="24"/>
      <c r="EN408" s="24"/>
      <c r="EO408" s="24"/>
      <c r="EQ408" s="18"/>
      <c r="ER408" s="24"/>
      <c r="ES408" s="12"/>
      <c r="GE408" s="18"/>
      <c r="GF408" s="24"/>
      <c r="GH408" s="2"/>
      <c r="GI408" s="25"/>
      <c r="GJ408" s="24"/>
      <c r="GK408" s="24"/>
      <c r="GL408" s="24"/>
      <c r="GM408" s="24"/>
      <c r="GN408" s="24"/>
      <c r="GO408" s="24"/>
      <c r="GP408" s="24"/>
      <c r="GQ408" s="24"/>
      <c r="GR408" s="24"/>
      <c r="GS408" s="24"/>
      <c r="GT408" s="24"/>
      <c r="GV408" s="18"/>
      <c r="GW408" s="24"/>
      <c r="GX408" s="12"/>
      <c r="IJ408" s="18"/>
      <c r="IK408" s="24"/>
      <c r="IM408" s="2"/>
      <c r="IN408" s="25"/>
      <c r="IO408" s="24"/>
      <c r="IP408" s="24"/>
      <c r="IQ408" s="24"/>
      <c r="IR408" s="24"/>
      <c r="IS408" s="24"/>
      <c r="IT408" s="24"/>
      <c r="IU408" s="24"/>
      <c r="IV408" s="24"/>
      <c r="IW408" s="24"/>
      <c r="IX408" s="24"/>
      <c r="IY408" s="24"/>
      <c r="JA408" s="18"/>
      <c r="JB408" s="24"/>
      <c r="JC408" s="12"/>
      <c r="KO408" s="18"/>
      <c r="KP408" s="24"/>
      <c r="KR408" s="2"/>
      <c r="KS408" s="25"/>
      <c r="KT408" s="24"/>
      <c r="KU408" s="24"/>
      <c r="KV408" s="24"/>
      <c r="KW408" s="24"/>
      <c r="KX408" s="24"/>
      <c r="KY408" s="24"/>
      <c r="KZ408" s="24"/>
      <c r="LA408" s="24"/>
      <c r="LB408" s="24"/>
      <c r="LC408" s="24"/>
      <c r="LD408" s="24"/>
      <c r="LF408" s="18"/>
      <c r="LG408" s="24"/>
      <c r="LH408" s="12"/>
      <c r="LZ408" s="24"/>
      <c r="MA408" s="12"/>
    </row>
    <row r="409" spans="1:339" x14ac:dyDescent="0.2">
      <c r="A409" s="65" t="s">
        <v>421</v>
      </c>
      <c r="B409" s="48"/>
      <c r="C409" s="24">
        <f>IF(B409="",+(C408+(IF(YEAR(A409)&gt;YEAR($M$98),-$Q$98,$E$98*+((($O$101-((YEAR(A409)-(YEAR($J$98)-$O$101))/$O$98))/100)+$Q$101)))+(C397*$G$98/12)),B409)</f>
        <v>963011.90350846609</v>
      </c>
      <c r="D409" s="22" t="str">
        <f t="shared" si="224"/>
        <v/>
      </c>
      <c r="E409" s="59">
        <f t="shared" si="223"/>
        <v>3219.8244401058182</v>
      </c>
      <c r="F409" s="24"/>
      <c r="K409" s="1"/>
      <c r="M409" s="1"/>
      <c r="R409" s="1"/>
      <c r="S409" s="24" t="str">
        <f>IF(B409="","",(U409-B409))</f>
        <v/>
      </c>
      <c r="U409" s="24"/>
      <c r="BC409" s="1"/>
      <c r="BD409" s="1"/>
      <c r="BE409" s="1"/>
      <c r="BF409" s="1"/>
      <c r="BG409" s="1"/>
      <c r="DY409" s="121"/>
      <c r="DZ409" s="18"/>
      <c r="EA409" s="24"/>
      <c r="EC409" s="2"/>
      <c r="ED409" s="25"/>
      <c r="EE409" s="24"/>
      <c r="EF409" s="24"/>
      <c r="EG409" s="24"/>
      <c r="EH409" s="24"/>
      <c r="EI409" s="24"/>
      <c r="EJ409" s="24"/>
      <c r="EK409" s="24"/>
      <c r="EL409" s="24"/>
      <c r="EM409" s="24"/>
      <c r="EN409" s="24"/>
      <c r="EO409" s="24"/>
      <c r="EP409" s="121"/>
      <c r="EQ409" s="18"/>
      <c r="ER409" s="24"/>
      <c r="ES409" s="12"/>
      <c r="GD409" s="121"/>
      <c r="GE409" s="18"/>
      <c r="GF409" s="24"/>
      <c r="GH409" s="2"/>
      <c r="GI409" s="25"/>
      <c r="GJ409" s="24"/>
      <c r="GK409" s="24"/>
      <c r="GL409" s="24"/>
      <c r="GM409" s="24"/>
      <c r="GN409" s="24"/>
      <c r="GO409" s="24"/>
      <c r="GP409" s="24"/>
      <c r="GQ409" s="24"/>
      <c r="GR409" s="24"/>
      <c r="GS409" s="24"/>
      <c r="GT409" s="24"/>
      <c r="GU409" s="121"/>
      <c r="GV409" s="18"/>
      <c r="GW409" s="24"/>
      <c r="GX409" s="12"/>
      <c r="II409" s="121"/>
      <c r="IJ409" s="18"/>
      <c r="IK409" s="24"/>
      <c r="IM409" s="2"/>
      <c r="IN409" s="25"/>
      <c r="IO409" s="24"/>
      <c r="IP409" s="24"/>
      <c r="IQ409" s="24"/>
      <c r="IR409" s="24"/>
      <c r="IS409" s="24"/>
      <c r="IT409" s="24"/>
      <c r="IU409" s="24"/>
      <c r="IV409" s="24"/>
      <c r="IW409" s="24"/>
      <c r="IX409" s="24"/>
      <c r="IY409" s="24"/>
      <c r="IZ409" s="121"/>
      <c r="JA409" s="18"/>
      <c r="JB409" s="24"/>
      <c r="JC409" s="12"/>
      <c r="KN409" s="121"/>
      <c r="KO409" s="18"/>
      <c r="KP409" s="24"/>
      <c r="KR409" s="2"/>
      <c r="KS409" s="25"/>
      <c r="KT409" s="24"/>
      <c r="KU409" s="24"/>
      <c r="KV409" s="24"/>
      <c r="KW409" s="24"/>
      <c r="KX409" s="24"/>
      <c r="KY409" s="24"/>
      <c r="KZ409" s="24"/>
      <c r="LA409" s="24"/>
      <c r="LB409" s="24"/>
      <c r="LC409" s="24"/>
      <c r="LD409" s="24"/>
      <c r="LE409" s="121"/>
      <c r="LF409" s="18"/>
      <c r="LG409" s="24"/>
      <c r="LH409" s="12"/>
      <c r="LZ409" s="24"/>
      <c r="MA409" s="12"/>
    </row>
    <row r="410" spans="1:339" x14ac:dyDescent="0.2">
      <c r="A410" s="65" t="s">
        <v>422</v>
      </c>
      <c r="B410" s="48"/>
      <c r="C410" s="24">
        <f>IF(B410="",+(C409+(IF(YEAR(A410)&gt;YEAR($M$98),-$Q$98,$E$98*+((($O$101-((YEAR(A410)-(YEAR($J$98)-$O$101))/$O$98))/100)+$Q$101)))+(C398*$G$98/12)),B410)</f>
        <v>966242.3411507057</v>
      </c>
      <c r="D410" s="22" t="str">
        <f t="shared" si="224"/>
        <v/>
      </c>
      <c r="E410" s="59">
        <f t="shared" si="223"/>
        <v>3230.4376422396163</v>
      </c>
      <c r="F410" s="24"/>
      <c r="K410" s="1"/>
      <c r="M410" s="1"/>
      <c r="R410" s="1"/>
      <c r="S410" s="24" t="str">
        <f>IF(B410="","",(U410-B410))</f>
        <v/>
      </c>
      <c r="U410" s="24"/>
      <c r="BC410" s="1"/>
      <c r="BD410" s="1"/>
      <c r="BE410" s="1"/>
      <c r="BF410" s="1"/>
      <c r="BG410" s="1"/>
      <c r="DZ410" s="18"/>
      <c r="EA410" s="24"/>
      <c r="EC410" s="2"/>
      <c r="ED410" s="25"/>
      <c r="EE410" s="24"/>
      <c r="EF410" s="24"/>
      <c r="EG410" s="24"/>
      <c r="EH410" s="24"/>
      <c r="EI410" s="24"/>
      <c r="EJ410" s="24"/>
      <c r="EK410" s="24"/>
      <c r="EL410" s="24"/>
      <c r="EM410" s="24"/>
      <c r="EN410" s="24"/>
      <c r="EO410" s="24"/>
      <c r="EQ410" s="18"/>
      <c r="ER410" s="24"/>
      <c r="ES410" s="15"/>
      <c r="GE410" s="18"/>
      <c r="GF410" s="24"/>
      <c r="GH410" s="2"/>
      <c r="GI410" s="25"/>
      <c r="GJ410" s="24"/>
      <c r="GK410" s="24"/>
      <c r="GL410" s="24"/>
      <c r="GM410" s="24"/>
      <c r="GN410" s="24"/>
      <c r="GO410" s="24"/>
      <c r="GP410" s="24"/>
      <c r="GQ410" s="24"/>
      <c r="GR410" s="24"/>
      <c r="GS410" s="24"/>
      <c r="GT410" s="24"/>
      <c r="GV410" s="18"/>
      <c r="GW410" s="24"/>
      <c r="GX410" s="15"/>
      <c r="IJ410" s="18"/>
      <c r="IK410" s="24"/>
      <c r="IM410" s="2"/>
      <c r="IN410" s="25"/>
      <c r="IO410" s="24"/>
      <c r="IP410" s="24"/>
      <c r="IQ410" s="24"/>
      <c r="IR410" s="24"/>
      <c r="IS410" s="24"/>
      <c r="IT410" s="24"/>
      <c r="IU410" s="24"/>
      <c r="IV410" s="24"/>
      <c r="IW410" s="24"/>
      <c r="IX410" s="24"/>
      <c r="IY410" s="24"/>
      <c r="JA410" s="18"/>
      <c r="JB410" s="24"/>
      <c r="JC410" s="15"/>
      <c r="KO410" s="18"/>
      <c r="KP410" s="24"/>
      <c r="KR410" s="2"/>
      <c r="KS410" s="25"/>
      <c r="KT410" s="24"/>
      <c r="KU410" s="24"/>
      <c r="KV410" s="24"/>
      <c r="KW410" s="24"/>
      <c r="KX410" s="24"/>
      <c r="KY410" s="24"/>
      <c r="KZ410" s="24"/>
      <c r="LA410" s="24"/>
      <c r="LB410" s="24"/>
      <c r="LC410" s="24"/>
      <c r="LD410" s="24"/>
      <c r="LF410" s="18"/>
      <c r="LG410" s="24"/>
      <c r="LH410" s="15"/>
      <c r="LZ410" s="24"/>
      <c r="MA410" s="15"/>
    </row>
    <row r="411" spans="1:339" x14ac:dyDescent="0.2">
      <c r="A411" s="65" t="s">
        <v>423</v>
      </c>
      <c r="B411" s="48"/>
      <c r="C411" s="24">
        <f>IF(B411="",+(C410+(IF(YEAR(A411)&gt;YEAR($M$98),-$Q$98,$E$98*+((($O$101-((YEAR(A411)-(YEAR($J$98)-$O$101))/$O$98))/100)+$Q$101)))+(C399*$G$98/12)),B411)</f>
        <v>969483.42699058983</v>
      </c>
      <c r="D411" s="22" t="str">
        <f t="shared" si="224"/>
        <v/>
      </c>
      <c r="E411" s="59">
        <f t="shared" si="223"/>
        <v>3241.0858398841228</v>
      </c>
      <c r="F411" s="24"/>
      <c r="K411" s="1"/>
      <c r="M411" s="1"/>
      <c r="R411" s="1"/>
      <c r="S411" s="24" t="str">
        <f>IF(B411="","",(U411-B411))</f>
        <v/>
      </c>
      <c r="U411" s="24"/>
      <c r="BC411" s="1"/>
      <c r="BD411" s="1"/>
      <c r="BE411" s="1"/>
      <c r="BF411" s="1"/>
      <c r="BG411" s="1"/>
      <c r="DZ411" s="24"/>
      <c r="EA411" s="24"/>
      <c r="EC411" s="2"/>
      <c r="ED411" s="25"/>
      <c r="EE411" s="24"/>
      <c r="EF411" s="24"/>
      <c r="EG411" s="24"/>
      <c r="EH411" s="24"/>
      <c r="EI411" s="24"/>
      <c r="EJ411" s="24"/>
      <c r="EK411" s="24"/>
      <c r="EL411" s="24"/>
      <c r="EM411" s="24"/>
      <c r="EN411" s="24"/>
      <c r="EO411" s="24"/>
      <c r="EQ411" s="24"/>
      <c r="ER411" s="24"/>
      <c r="ES411" s="15"/>
      <c r="GE411" s="24"/>
      <c r="GF411" s="24"/>
      <c r="GH411" s="2"/>
      <c r="GI411" s="25"/>
      <c r="GJ411" s="24"/>
      <c r="GK411" s="24"/>
      <c r="GL411" s="24"/>
      <c r="GM411" s="24"/>
      <c r="GN411" s="24"/>
      <c r="GO411" s="24"/>
      <c r="GP411" s="24"/>
      <c r="GQ411" s="24"/>
      <c r="GR411" s="24"/>
      <c r="GS411" s="24"/>
      <c r="GT411" s="24"/>
      <c r="GV411" s="24"/>
      <c r="GW411" s="24"/>
      <c r="GX411" s="15"/>
      <c r="IJ411" s="24"/>
      <c r="IK411" s="24"/>
      <c r="IM411" s="2"/>
      <c r="IN411" s="25"/>
      <c r="IO411" s="24"/>
      <c r="IP411" s="24"/>
      <c r="IQ411" s="24"/>
      <c r="IR411" s="24"/>
      <c r="IS411" s="24"/>
      <c r="IT411" s="24"/>
      <c r="IU411" s="24"/>
      <c r="IV411" s="24"/>
      <c r="IW411" s="24"/>
      <c r="IX411" s="24"/>
      <c r="IY411" s="24"/>
      <c r="JA411" s="24"/>
      <c r="JB411" s="24"/>
      <c r="JC411" s="15"/>
      <c r="KO411" s="24"/>
      <c r="KP411" s="24"/>
      <c r="KR411" s="2"/>
      <c r="KS411" s="25"/>
      <c r="KT411" s="24"/>
      <c r="KU411" s="24"/>
      <c r="KV411" s="24"/>
      <c r="KW411" s="24"/>
      <c r="KX411" s="24"/>
      <c r="KY411" s="24"/>
      <c r="KZ411" s="24"/>
      <c r="LA411" s="24"/>
      <c r="LB411" s="24"/>
      <c r="LC411" s="24"/>
      <c r="LD411" s="24"/>
      <c r="LF411" s="24"/>
      <c r="LG411" s="24"/>
      <c r="LH411" s="15"/>
      <c r="LZ411" s="24"/>
      <c r="MA411" s="15"/>
    </row>
    <row r="412" spans="1:339" x14ac:dyDescent="0.2">
      <c r="A412" s="65" t="s">
        <v>424</v>
      </c>
      <c r="B412" s="48"/>
      <c r="C412" s="24">
        <f>IF(B412="",+(C411+(IF(YEAR(A412)&gt;YEAR($M$98),-$Q$98,$E$98*+((($O$101-((YEAR(A412)-(YEAR($J$98)-$O$101))/$O$98))/100)+$Q$101)))+(C400*$G$98/12)),B412)</f>
        <v>972735.19613906159</v>
      </c>
      <c r="D412" s="22" t="str">
        <f t="shared" si="224"/>
        <v/>
      </c>
      <c r="E412" s="59">
        <f t="shared" si="223"/>
        <v>3251.7691484717652</v>
      </c>
      <c r="F412" s="24"/>
      <c r="K412" s="1"/>
      <c r="M412" s="1"/>
      <c r="R412" s="1"/>
      <c r="S412" s="24" t="str">
        <f>IF(B412="","",(U412-B412))</f>
        <v/>
      </c>
      <c r="U412" s="24"/>
      <c r="BC412" s="1"/>
      <c r="BD412" s="1"/>
      <c r="BE412" s="1"/>
      <c r="BF412" s="1"/>
      <c r="BG412" s="1"/>
      <c r="DZ412" s="24"/>
      <c r="EA412" s="24"/>
      <c r="EC412" s="2"/>
      <c r="ED412" s="25"/>
      <c r="EE412" s="24"/>
      <c r="EF412" s="24"/>
      <c r="EG412" s="24"/>
      <c r="EH412" s="24"/>
      <c r="EI412" s="24"/>
      <c r="EJ412" s="24"/>
      <c r="EK412" s="24"/>
      <c r="EL412" s="24"/>
      <c r="EM412" s="24"/>
      <c r="EN412" s="24"/>
      <c r="EO412" s="24"/>
      <c r="EQ412" s="24"/>
      <c r="ER412" s="24"/>
      <c r="ES412" s="15"/>
      <c r="GE412" s="24"/>
      <c r="GF412" s="24"/>
      <c r="GH412" s="2"/>
      <c r="GI412" s="25"/>
      <c r="GJ412" s="24"/>
      <c r="GK412" s="24"/>
      <c r="GL412" s="24"/>
      <c r="GM412" s="24"/>
      <c r="GN412" s="24"/>
      <c r="GO412" s="24"/>
      <c r="GP412" s="24"/>
      <c r="GQ412" s="24"/>
      <c r="GR412" s="24"/>
      <c r="GS412" s="24"/>
      <c r="GT412" s="24"/>
      <c r="GV412" s="24"/>
      <c r="GW412" s="24"/>
      <c r="GX412" s="15"/>
      <c r="IJ412" s="24"/>
      <c r="IK412" s="24"/>
      <c r="IM412" s="2"/>
      <c r="IN412" s="25"/>
      <c r="IO412" s="24"/>
      <c r="IP412" s="24"/>
      <c r="IQ412" s="24"/>
      <c r="IR412" s="24"/>
      <c r="IS412" s="24"/>
      <c r="IT412" s="24"/>
      <c r="IU412" s="24"/>
      <c r="IV412" s="24"/>
      <c r="IW412" s="24"/>
      <c r="IX412" s="24"/>
      <c r="IY412" s="24"/>
      <c r="JA412" s="24"/>
      <c r="JB412" s="24"/>
      <c r="JC412" s="15"/>
      <c r="KO412" s="24"/>
      <c r="KP412" s="24"/>
      <c r="KR412" s="2"/>
      <c r="KS412" s="25"/>
      <c r="KT412" s="24"/>
      <c r="KU412" s="24"/>
      <c r="KV412" s="24"/>
      <c r="KW412" s="24"/>
      <c r="KX412" s="24"/>
      <c r="KY412" s="24"/>
      <c r="KZ412" s="24"/>
      <c r="LA412" s="24"/>
      <c r="LB412" s="24"/>
      <c r="LC412" s="24"/>
      <c r="LD412" s="24"/>
      <c r="LF412" s="24"/>
      <c r="LG412" s="24"/>
      <c r="LH412" s="15"/>
      <c r="LZ412" s="24"/>
      <c r="MA412" s="15"/>
    </row>
    <row r="413" spans="1:339" x14ac:dyDescent="0.2">
      <c r="A413" s="65" t="s">
        <v>425</v>
      </c>
      <c r="B413" s="48"/>
      <c r="C413" s="24">
        <f>IF(B413="",+(C412+(IF(YEAR(A413)&gt;YEAR($M$98),-$Q$98,$E$98*+((($O$101-((YEAR(A413)-(YEAR($J$98)-$O$101))/$O$98))/100)+$Q$101)))+(C401*$G$98/12)),B413)</f>
        <v>975997.68382287771</v>
      </c>
      <c r="D413" s="22" t="str">
        <f t="shared" si="224"/>
        <v/>
      </c>
      <c r="E413" s="59">
        <f t="shared" si="223"/>
        <v>3262.4876838161144</v>
      </c>
      <c r="F413" s="24"/>
      <c r="K413" s="1"/>
      <c r="M413" s="1"/>
      <c r="R413" s="1"/>
      <c r="S413" s="24" t="str">
        <f>IF(B413="","",(U413-B413))</f>
        <v/>
      </c>
      <c r="U413" s="24"/>
      <c r="BC413" s="1"/>
      <c r="BD413" s="1"/>
      <c r="BE413" s="1"/>
      <c r="BF413" s="1"/>
      <c r="BG413" s="1"/>
      <c r="DZ413" s="24"/>
      <c r="EA413" s="24"/>
      <c r="EC413" s="2"/>
      <c r="ED413" s="25"/>
      <c r="EE413" s="24"/>
      <c r="EF413" s="24"/>
      <c r="EG413" s="24"/>
      <c r="EH413" s="24"/>
      <c r="EI413" s="24"/>
      <c r="EJ413" s="24"/>
      <c r="EK413" s="24"/>
      <c r="EL413" s="24"/>
      <c r="EM413" s="24"/>
      <c r="EN413" s="24"/>
      <c r="EO413" s="24"/>
      <c r="EQ413" s="24"/>
      <c r="ER413" s="24"/>
      <c r="ES413" s="15"/>
      <c r="GE413" s="24"/>
      <c r="GF413" s="24"/>
      <c r="GH413" s="2"/>
      <c r="GI413" s="25"/>
      <c r="GJ413" s="24"/>
      <c r="GK413" s="24"/>
      <c r="GL413" s="24"/>
      <c r="GM413" s="24"/>
      <c r="GN413" s="24"/>
      <c r="GO413" s="24"/>
      <c r="GP413" s="24"/>
      <c r="GQ413" s="24"/>
      <c r="GR413" s="24"/>
      <c r="GS413" s="24"/>
      <c r="GT413" s="24"/>
      <c r="GV413" s="24"/>
      <c r="GW413" s="24"/>
      <c r="GX413" s="15"/>
      <c r="IJ413" s="24"/>
      <c r="IK413" s="24"/>
      <c r="IM413" s="2"/>
      <c r="IN413" s="25"/>
      <c r="IO413" s="24"/>
      <c r="IP413" s="24"/>
      <c r="IQ413" s="24"/>
      <c r="IR413" s="24"/>
      <c r="IS413" s="24"/>
      <c r="IT413" s="24"/>
      <c r="IU413" s="24"/>
      <c r="IV413" s="24"/>
      <c r="IW413" s="24"/>
      <c r="IX413" s="24"/>
      <c r="IY413" s="24"/>
      <c r="JA413" s="24"/>
      <c r="JB413" s="24"/>
      <c r="JC413" s="15"/>
      <c r="KO413" s="24"/>
      <c r="KP413" s="24"/>
      <c r="KR413" s="2"/>
      <c r="KS413" s="25"/>
      <c r="KT413" s="24"/>
      <c r="KU413" s="24"/>
      <c r="KV413" s="24"/>
      <c r="KW413" s="24"/>
      <c r="KX413" s="24"/>
      <c r="KY413" s="24"/>
      <c r="KZ413" s="24"/>
      <c r="LA413" s="24"/>
      <c r="LB413" s="24"/>
      <c r="LC413" s="24"/>
      <c r="LD413" s="24"/>
      <c r="LF413" s="24"/>
      <c r="LG413" s="24"/>
      <c r="LH413" s="15"/>
      <c r="LZ413" s="24"/>
      <c r="MA413" s="15"/>
    </row>
    <row r="414" spans="1:339" x14ac:dyDescent="0.2">
      <c r="A414" s="65" t="s">
        <v>426</v>
      </c>
      <c r="B414" s="48"/>
      <c r="C414" s="24">
        <f>IF(B414="",+(C413+(IF(YEAR(A414)&gt;YEAR($M$98),-$Q$98,$E$98*+((($O$101-((YEAR(A414)-(YEAR($J$98)-$O$101))/$O$98))/100)+$Q$101)))+(C402*$G$98/12)),B414)</f>
        <v>979270.92538499052</v>
      </c>
      <c r="D414" s="22" t="str">
        <f t="shared" si="224"/>
        <v/>
      </c>
      <c r="E414" s="59">
        <f t="shared" si="223"/>
        <v>3273.2415621128166</v>
      </c>
      <c r="F414" s="24"/>
      <c r="K414" s="1"/>
      <c r="M414" s="1"/>
      <c r="R414" s="1"/>
      <c r="S414" s="24" t="str">
        <f>IF(B414="","",(U414-B414))</f>
        <v/>
      </c>
      <c r="U414" s="24"/>
      <c r="BC414" s="1"/>
      <c r="BD414" s="1"/>
      <c r="BE414" s="1"/>
      <c r="BF414" s="1"/>
      <c r="BG414" s="1"/>
      <c r="DZ414" s="24"/>
      <c r="EA414" s="24"/>
      <c r="EC414" s="2"/>
      <c r="ED414" s="25"/>
      <c r="EE414" s="24"/>
      <c r="EF414" s="24"/>
      <c r="EG414" s="24"/>
      <c r="EH414" s="24"/>
      <c r="EI414" s="24"/>
      <c r="EJ414" s="24"/>
      <c r="EK414" s="24"/>
      <c r="EL414" s="24"/>
      <c r="EM414" s="24"/>
      <c r="EN414" s="24"/>
      <c r="EO414" s="24"/>
      <c r="EQ414" s="24"/>
      <c r="ER414" s="24"/>
      <c r="ES414" s="15"/>
      <c r="GE414" s="24"/>
      <c r="GF414" s="24"/>
      <c r="GH414" s="2"/>
      <c r="GI414" s="25"/>
      <c r="GJ414" s="24"/>
      <c r="GK414" s="24"/>
      <c r="GL414" s="24"/>
      <c r="GM414" s="24"/>
      <c r="GN414" s="24"/>
      <c r="GO414" s="24"/>
      <c r="GP414" s="24"/>
      <c r="GQ414" s="24"/>
      <c r="GR414" s="24"/>
      <c r="GS414" s="24"/>
      <c r="GT414" s="24"/>
      <c r="GV414" s="24"/>
      <c r="GW414" s="24"/>
      <c r="GX414" s="15"/>
      <c r="IJ414" s="24"/>
      <c r="IK414" s="24"/>
      <c r="IM414" s="2"/>
      <c r="IN414" s="25"/>
      <c r="IO414" s="24"/>
      <c r="IP414" s="24"/>
      <c r="IQ414" s="24"/>
      <c r="IR414" s="24"/>
      <c r="IS414" s="24"/>
      <c r="IT414" s="24"/>
      <c r="IU414" s="24"/>
      <c r="IV414" s="24"/>
      <c r="IW414" s="24"/>
      <c r="IX414" s="24"/>
      <c r="IY414" s="24"/>
      <c r="JA414" s="24"/>
      <c r="JB414" s="24"/>
      <c r="JC414" s="15"/>
      <c r="KO414" s="24"/>
      <c r="KP414" s="24"/>
      <c r="KR414" s="2"/>
      <c r="KS414" s="25"/>
      <c r="KT414" s="24"/>
      <c r="KU414" s="24"/>
      <c r="KV414" s="24"/>
      <c r="KW414" s="24"/>
      <c r="KX414" s="24"/>
      <c r="KY414" s="24"/>
      <c r="KZ414" s="24"/>
      <c r="LA414" s="24"/>
      <c r="LB414" s="24"/>
      <c r="LC414" s="24"/>
      <c r="LD414" s="24"/>
      <c r="LF414" s="24"/>
      <c r="LG414" s="24"/>
      <c r="LH414" s="15"/>
      <c r="LZ414" s="24"/>
      <c r="MA414" s="15"/>
    </row>
    <row r="415" spans="1:339" x14ac:dyDescent="0.2">
      <c r="A415" s="65" t="s">
        <v>427</v>
      </c>
      <c r="B415" s="48"/>
      <c r="C415" s="24">
        <f>IF(B415="",+(C414+(IF(YEAR(A415)&gt;YEAR($M$98),-$Q$98,$E$98*+((($O$101-((YEAR(A415)-(YEAR($J$98)-$O$101))/$O$98))/100)+$Q$101)))+(C403*$G$98/12)),B415)</f>
        <v>982554.95628493116</v>
      </c>
      <c r="D415" s="22" t="str">
        <f t="shared" si="224"/>
        <v/>
      </c>
      <c r="E415" s="59">
        <f t="shared" si="223"/>
        <v>3284.0308999406407</v>
      </c>
      <c r="F415" s="24"/>
      <c r="K415" s="1"/>
      <c r="M415" s="1"/>
      <c r="R415" s="1"/>
      <c r="S415" s="24" t="str">
        <f>IF(B415="","",(U415-B415))</f>
        <v/>
      </c>
      <c r="U415" s="24"/>
      <c r="BC415" s="1"/>
      <c r="BD415" s="1"/>
      <c r="BE415" s="1"/>
      <c r="BF415" s="1"/>
      <c r="BG415" s="1"/>
      <c r="DZ415" s="24"/>
      <c r="EA415" s="24"/>
      <c r="EC415" s="2"/>
      <c r="ED415" s="25"/>
      <c r="EE415" s="24"/>
      <c r="EF415" s="24"/>
      <c r="EG415" s="24"/>
      <c r="EH415" s="24"/>
      <c r="EI415" s="24"/>
      <c r="EJ415" s="24"/>
      <c r="EK415" s="24"/>
      <c r="EL415" s="24"/>
      <c r="EM415" s="24"/>
      <c r="EN415" s="24"/>
      <c r="EO415" s="24"/>
      <c r="EQ415" s="24"/>
      <c r="ER415" s="24"/>
      <c r="ES415" s="15"/>
      <c r="GE415" s="24"/>
      <c r="GF415" s="24"/>
      <c r="GH415" s="2"/>
      <c r="GI415" s="25"/>
      <c r="GJ415" s="24"/>
      <c r="GK415" s="24"/>
      <c r="GL415" s="24"/>
      <c r="GM415" s="24"/>
      <c r="GN415" s="24"/>
      <c r="GO415" s="24"/>
      <c r="GP415" s="24"/>
      <c r="GQ415" s="24"/>
      <c r="GR415" s="24"/>
      <c r="GS415" s="24"/>
      <c r="GT415" s="24"/>
      <c r="GV415" s="24"/>
      <c r="GW415" s="24"/>
      <c r="GX415" s="15"/>
      <c r="IJ415" s="24"/>
      <c r="IK415" s="24"/>
      <c r="IM415" s="2"/>
      <c r="IN415" s="25"/>
      <c r="IO415" s="24"/>
      <c r="IP415" s="24"/>
      <c r="IQ415" s="24"/>
      <c r="IR415" s="24"/>
      <c r="IS415" s="24"/>
      <c r="IT415" s="24"/>
      <c r="IU415" s="24"/>
      <c r="IV415" s="24"/>
      <c r="IW415" s="24"/>
      <c r="IX415" s="24"/>
      <c r="IY415" s="24"/>
      <c r="JA415" s="24"/>
      <c r="JB415" s="24"/>
      <c r="JC415" s="15"/>
      <c r="KO415" s="24"/>
      <c r="KP415" s="24"/>
      <c r="KR415" s="2"/>
      <c r="KS415" s="25"/>
      <c r="KT415" s="24"/>
      <c r="KU415" s="24"/>
      <c r="KV415" s="24"/>
      <c r="KW415" s="24"/>
      <c r="KX415" s="24"/>
      <c r="KY415" s="24"/>
      <c r="KZ415" s="24"/>
      <c r="LA415" s="24"/>
      <c r="LB415" s="24"/>
      <c r="LC415" s="24"/>
      <c r="LD415" s="24"/>
      <c r="LF415" s="24"/>
      <c r="LG415" s="24"/>
      <c r="LH415" s="15"/>
      <c r="LZ415" s="24"/>
      <c r="MA415" s="15"/>
    </row>
    <row r="416" spans="1:339" x14ac:dyDescent="0.2">
      <c r="A416" s="65" t="s">
        <v>428</v>
      </c>
      <c r="B416" s="48"/>
      <c r="C416" s="24">
        <f>IF(B416="",+(C415+(IF(YEAR(A416)&gt;YEAR($M$98),-$Q$98,$E$98*+((($O$101-((YEAR(A416)-(YEAR($J$98)-$O$101))/$O$98))/100)+$Q$101)))+(C404*$G$98/12)),B416)</f>
        <v>985849.81209919462</v>
      </c>
      <c r="D416" s="22" t="str">
        <f t="shared" si="224"/>
        <v/>
      </c>
      <c r="E416" s="59">
        <f t="shared" si="223"/>
        <v>3294.8558142634574</v>
      </c>
      <c r="F416" s="24"/>
      <c r="K416" s="1"/>
      <c r="M416" s="1"/>
      <c r="R416" s="1"/>
      <c r="S416" s="24" t="str">
        <f>IF(B416="","",(U416-B416))</f>
        <v/>
      </c>
      <c r="U416" s="24"/>
      <c r="BC416" s="1"/>
      <c r="BD416" s="1"/>
      <c r="BE416" s="1"/>
      <c r="BF416" s="1"/>
      <c r="BG416" s="1"/>
      <c r="DZ416" s="24"/>
      <c r="EA416" s="31"/>
      <c r="EC416" s="2"/>
      <c r="ED416" s="28"/>
      <c r="EE416" s="31"/>
      <c r="EF416" s="31"/>
      <c r="EG416" s="31"/>
      <c r="EH416" s="31"/>
      <c r="EI416" s="31"/>
      <c r="EJ416" s="31"/>
      <c r="EK416" s="31"/>
      <c r="EL416" s="31"/>
      <c r="EM416" s="31"/>
      <c r="EN416" s="31"/>
      <c r="EO416" s="31"/>
      <c r="EQ416" s="24"/>
      <c r="ER416" s="31"/>
      <c r="ES416" s="17"/>
      <c r="GE416" s="24"/>
      <c r="GF416" s="31"/>
      <c r="GH416" s="2"/>
      <c r="GI416" s="28"/>
      <c r="GJ416" s="31"/>
      <c r="GK416" s="31"/>
      <c r="GL416" s="31"/>
      <c r="GM416" s="31"/>
      <c r="GN416" s="31"/>
      <c r="GO416" s="31"/>
      <c r="GP416" s="31"/>
      <c r="GQ416" s="31"/>
      <c r="GR416" s="31"/>
      <c r="GS416" s="31"/>
      <c r="GT416" s="31"/>
      <c r="GV416" s="24"/>
      <c r="GW416" s="31"/>
      <c r="GX416" s="17"/>
      <c r="IJ416" s="24"/>
      <c r="IK416" s="31"/>
      <c r="IM416" s="2"/>
      <c r="IN416" s="28"/>
      <c r="IO416" s="31"/>
      <c r="IP416" s="31"/>
      <c r="IQ416" s="31"/>
      <c r="IR416" s="31"/>
      <c r="IS416" s="31"/>
      <c r="IT416" s="31"/>
      <c r="IU416" s="31"/>
      <c r="IV416" s="31"/>
      <c r="IW416" s="31"/>
      <c r="IX416" s="31"/>
      <c r="IY416" s="31"/>
      <c r="JA416" s="24"/>
      <c r="JB416" s="31"/>
      <c r="JC416" s="17"/>
      <c r="KO416" s="24"/>
      <c r="KP416" s="31"/>
      <c r="KR416" s="2"/>
      <c r="KS416" s="28"/>
      <c r="KT416" s="31"/>
      <c r="KU416" s="31"/>
      <c r="KV416" s="31"/>
      <c r="KW416" s="31"/>
      <c r="KX416" s="31"/>
      <c r="KY416" s="31"/>
      <c r="KZ416" s="31"/>
      <c r="LA416" s="31"/>
      <c r="LB416" s="31"/>
      <c r="LC416" s="31"/>
      <c r="LD416" s="31"/>
      <c r="LF416" s="24"/>
      <c r="LG416" s="31"/>
      <c r="LH416" s="17"/>
      <c r="LZ416" s="31"/>
      <c r="MA416" s="17"/>
    </row>
    <row r="417" spans="1:339" x14ac:dyDescent="0.2">
      <c r="A417" s="66" t="s">
        <v>176</v>
      </c>
      <c r="B417" s="67"/>
      <c r="C417" s="24">
        <f>IF(B417="",+(C416+(IF(YEAR(A417)&gt;YEAR($M$98),-$Q$98,$E$98*+((($O$101-((YEAR(A417)-(YEAR($J$98)-$O$101))/$O$98))/100)+$Q$101)))+(C405*$G$98/12)),B417)</f>
        <v>989155.52852162544</v>
      </c>
      <c r="D417" s="22" t="str">
        <f t="shared" si="224"/>
        <v/>
      </c>
      <c r="E417" s="59">
        <f t="shared" si="223"/>
        <v>3305.7164224308217</v>
      </c>
      <c r="F417" s="24"/>
      <c r="K417" s="1"/>
      <c r="M417" s="1"/>
      <c r="R417" s="1"/>
      <c r="S417" s="24" t="str">
        <f>IF(B417="","",(U417-B417))</f>
        <v/>
      </c>
      <c r="U417" s="29"/>
      <c r="BC417" s="1"/>
      <c r="BD417" s="1"/>
      <c r="BE417" s="1"/>
      <c r="BF417" s="1"/>
      <c r="BG417" s="1"/>
      <c r="DZ417" s="24"/>
      <c r="EA417" s="122"/>
      <c r="EC417" s="2"/>
      <c r="ED417" s="124"/>
      <c r="EE417" s="122"/>
      <c r="EF417" s="122"/>
      <c r="EG417" s="122"/>
      <c r="EH417" s="122"/>
      <c r="EI417" s="122"/>
      <c r="EJ417" s="122"/>
      <c r="EK417" s="122"/>
      <c r="EL417" s="122"/>
      <c r="EM417" s="122"/>
      <c r="EN417" s="122"/>
      <c r="EO417" s="122"/>
      <c r="EQ417" s="24"/>
      <c r="ER417" s="122"/>
      <c r="ES417" s="16"/>
      <c r="GE417" s="24"/>
      <c r="GF417" s="122"/>
      <c r="GH417" s="2"/>
      <c r="GI417" s="124"/>
      <c r="GJ417" s="122"/>
      <c r="GK417" s="122"/>
      <c r="GL417" s="122"/>
      <c r="GM417" s="122"/>
      <c r="GN417" s="122"/>
      <c r="GO417" s="122"/>
      <c r="GP417" s="122"/>
      <c r="GQ417" s="122"/>
      <c r="GR417" s="122"/>
      <c r="GS417" s="122"/>
      <c r="GT417" s="122"/>
      <c r="GV417" s="24"/>
      <c r="GW417" s="122"/>
      <c r="GX417" s="16"/>
      <c r="IJ417" s="24"/>
      <c r="IK417" s="122"/>
      <c r="IM417" s="2"/>
      <c r="IN417" s="124"/>
      <c r="IO417" s="122"/>
      <c r="IP417" s="122"/>
      <c r="IQ417" s="122"/>
      <c r="IR417" s="122"/>
      <c r="IS417" s="122"/>
      <c r="IT417" s="122"/>
      <c r="IU417" s="122"/>
      <c r="IV417" s="122"/>
      <c r="IW417" s="122"/>
      <c r="IX417" s="122"/>
      <c r="IY417" s="122"/>
      <c r="JA417" s="24"/>
      <c r="JB417" s="122"/>
      <c r="JC417" s="16"/>
      <c r="KO417" s="24"/>
      <c r="KP417" s="122"/>
      <c r="KR417" s="2"/>
      <c r="KS417" s="124"/>
      <c r="KT417" s="122"/>
      <c r="KU417" s="122"/>
      <c r="KV417" s="122"/>
      <c r="KW417" s="122"/>
      <c r="KX417" s="122"/>
      <c r="KY417" s="122"/>
      <c r="KZ417" s="122"/>
      <c r="LA417" s="122"/>
      <c r="LB417" s="122"/>
      <c r="LC417" s="122"/>
      <c r="LD417" s="122"/>
      <c r="LF417" s="24"/>
      <c r="LG417" s="122"/>
      <c r="LH417" s="16"/>
      <c r="LZ417" s="122"/>
      <c r="MA417" s="16"/>
    </row>
    <row r="418" spans="1:339" x14ac:dyDescent="0.2">
      <c r="A418" s="65" t="s">
        <v>429</v>
      </c>
      <c r="B418" s="60"/>
      <c r="C418" s="24">
        <f>IF(B418="",+(C417+(IF(YEAR(A418)&gt;YEAR($M$98),-$Q$98,$E$98*+((($O$101-((YEAR(A418)-(YEAR($J$98)-$O$101))/$O$98))/100)+$Q$101)))+(C406*$G$98/12)),B418)</f>
        <v>992391.4090973353</v>
      </c>
      <c r="D418" s="22" t="str">
        <f t="shared" si="224"/>
        <v>Eläke</v>
      </c>
      <c r="E418" s="59">
        <f t="shared" si="223"/>
        <v>3235.8805757098598</v>
      </c>
      <c r="R418" s="1"/>
      <c r="S418" s="24" t="str">
        <f>IF(B418="","",(U418-B418))</f>
        <v/>
      </c>
      <c r="BC418" s="1"/>
      <c r="BD418" s="1"/>
      <c r="BE418" s="1"/>
      <c r="BF418" s="1"/>
      <c r="BG418" s="1"/>
      <c r="DY418" s="121"/>
      <c r="DZ418" s="24"/>
      <c r="EA418" s="24"/>
      <c r="EC418" s="2"/>
      <c r="ED418" s="25"/>
      <c r="EE418" s="24"/>
      <c r="EF418" s="24"/>
      <c r="EG418" s="24"/>
      <c r="EH418" s="24"/>
      <c r="EI418" s="24"/>
      <c r="EJ418" s="24"/>
      <c r="EK418" s="24"/>
      <c r="EL418" s="24"/>
      <c r="EM418" s="24"/>
      <c r="EN418" s="24"/>
      <c r="EO418" s="24"/>
      <c r="EP418" s="121"/>
      <c r="EQ418" s="24"/>
      <c r="ER418" s="24"/>
      <c r="ES418" s="13"/>
      <c r="GD418" s="121"/>
      <c r="GE418" s="24"/>
      <c r="GF418" s="24"/>
      <c r="GH418" s="2"/>
      <c r="GI418" s="25"/>
      <c r="GJ418" s="24"/>
      <c r="GK418" s="24"/>
      <c r="GL418" s="24"/>
      <c r="GM418" s="24"/>
      <c r="GN418" s="24"/>
      <c r="GO418" s="24"/>
      <c r="GP418" s="24"/>
      <c r="GQ418" s="24"/>
      <c r="GR418" s="24"/>
      <c r="GS418" s="24"/>
      <c r="GT418" s="24"/>
      <c r="GU418" s="121"/>
      <c r="GV418" s="24"/>
      <c r="GW418" s="24"/>
      <c r="GX418" s="13"/>
      <c r="II418" s="121"/>
      <c r="IJ418" s="24"/>
      <c r="IK418" s="24"/>
      <c r="IM418" s="2"/>
      <c r="IN418" s="25"/>
      <c r="IO418" s="24"/>
      <c r="IP418" s="24"/>
      <c r="IQ418" s="24"/>
      <c r="IR418" s="24"/>
      <c r="IS418" s="24"/>
      <c r="IT418" s="24"/>
      <c r="IU418" s="24"/>
      <c r="IV418" s="24"/>
      <c r="IW418" s="24"/>
      <c r="IX418" s="24"/>
      <c r="IY418" s="24"/>
      <c r="IZ418" s="121"/>
      <c r="JA418" s="24"/>
      <c r="JB418" s="24"/>
      <c r="JC418" s="13"/>
      <c r="KN418" s="121"/>
      <c r="KO418" s="24"/>
      <c r="KP418" s="24"/>
      <c r="KR418" s="2"/>
      <c r="KS418" s="25"/>
      <c r="KT418" s="24"/>
      <c r="KU418" s="24"/>
      <c r="KV418" s="24"/>
      <c r="KW418" s="24"/>
      <c r="KX418" s="24"/>
      <c r="KY418" s="24"/>
      <c r="KZ418" s="24"/>
      <c r="LA418" s="24"/>
      <c r="LB418" s="24"/>
      <c r="LC418" s="24"/>
      <c r="LD418" s="24"/>
      <c r="LE418" s="121"/>
      <c r="LF418" s="24"/>
      <c r="LG418" s="24"/>
      <c r="LH418" s="13"/>
      <c r="LZ418" s="24"/>
      <c r="MA418" s="13"/>
    </row>
    <row r="419" spans="1:339" x14ac:dyDescent="0.2">
      <c r="A419" s="65" t="s">
        <v>430</v>
      </c>
      <c r="B419" s="51"/>
      <c r="C419" s="24">
        <f>IF(B419="",+(C418+(IF(YEAR(A419)&gt;YEAR($M$98),-$Q$98,$E$98*+((($O$101-((YEAR(A419)-(YEAR($J$98)-$O$101))/$O$98))/100)+$Q$101)))+(C407*$G$98/12)),B419)</f>
        <v>995637.9520149203</v>
      </c>
      <c r="D419" s="22" t="str">
        <f t="shared" si="224"/>
        <v>Eläke</v>
      </c>
      <c r="E419" s="59">
        <f t="shared" si="223"/>
        <v>3246.5429175850004</v>
      </c>
      <c r="K419" s="1"/>
      <c r="M419" s="1"/>
      <c r="R419" s="1"/>
      <c r="S419" s="24" t="str">
        <f>IF(B419="","",(U419-B419))</f>
        <v/>
      </c>
      <c r="BC419" s="1"/>
      <c r="BD419" s="1"/>
      <c r="BE419" s="1"/>
      <c r="BF419" s="1"/>
      <c r="BG419" s="1"/>
      <c r="DZ419" s="24"/>
      <c r="EA419" s="24"/>
      <c r="EC419" s="2"/>
      <c r="ED419" s="25"/>
      <c r="EE419" s="24"/>
      <c r="EF419" s="24"/>
      <c r="EG419" s="24"/>
      <c r="EH419" s="24"/>
      <c r="EI419" s="24"/>
      <c r="EJ419" s="24"/>
      <c r="EK419" s="24"/>
      <c r="EL419" s="24"/>
      <c r="EM419" s="24"/>
      <c r="EN419" s="24"/>
      <c r="EO419" s="24"/>
      <c r="EQ419" s="24"/>
      <c r="ER419" s="24"/>
      <c r="ES419" s="15"/>
      <c r="GE419" s="24"/>
      <c r="GF419" s="24"/>
      <c r="GH419" s="2"/>
      <c r="GI419" s="25"/>
      <c r="GJ419" s="24"/>
      <c r="GK419" s="24"/>
      <c r="GL419" s="24"/>
      <c r="GM419" s="24"/>
      <c r="GN419" s="24"/>
      <c r="GO419" s="24"/>
      <c r="GP419" s="24"/>
      <c r="GQ419" s="24"/>
      <c r="GR419" s="24"/>
      <c r="GS419" s="24"/>
      <c r="GT419" s="24"/>
      <c r="GV419" s="24"/>
      <c r="GW419" s="24"/>
      <c r="GX419" s="15"/>
      <c r="IJ419" s="24"/>
      <c r="IK419" s="24"/>
      <c r="IM419" s="2"/>
      <c r="IN419" s="25"/>
      <c r="IO419" s="24"/>
      <c r="IP419" s="24"/>
      <c r="IQ419" s="24"/>
      <c r="IR419" s="24"/>
      <c r="IS419" s="24"/>
      <c r="IT419" s="24"/>
      <c r="IU419" s="24"/>
      <c r="IV419" s="24"/>
      <c r="IW419" s="24"/>
      <c r="IX419" s="24"/>
      <c r="IY419" s="24"/>
      <c r="JA419" s="24"/>
      <c r="JB419" s="24"/>
      <c r="JC419" s="15"/>
      <c r="KO419" s="24"/>
      <c r="KP419" s="24"/>
      <c r="KR419" s="2"/>
      <c r="KS419" s="25"/>
      <c r="KT419" s="24"/>
      <c r="KU419" s="24"/>
      <c r="KV419" s="24"/>
      <c r="KW419" s="24"/>
      <c r="KX419" s="24"/>
      <c r="KY419" s="24"/>
      <c r="KZ419" s="24"/>
      <c r="LA419" s="24"/>
      <c r="LB419" s="24"/>
      <c r="LC419" s="24"/>
      <c r="LD419" s="24"/>
      <c r="LF419" s="24"/>
      <c r="LG419" s="24"/>
      <c r="LH419" s="15"/>
      <c r="LZ419" s="24"/>
      <c r="MA419" s="15"/>
    </row>
    <row r="420" spans="1:339" x14ac:dyDescent="0.2">
      <c r="A420" s="65" t="s">
        <v>431</v>
      </c>
      <c r="B420" s="51"/>
      <c r="C420" s="24">
        <f>IF(B420="",+(C419+(IF(YEAR(A420)&gt;YEAR($M$98),-$Q$98,$E$98*+((($O$101-((YEAR(A420)-(YEAR($J$98)-$O$101))/$O$98))/100)+$Q$101)))+(C408*$G$98/12)),B420)</f>
        <v>998895.1924195668</v>
      </c>
      <c r="D420" s="22" t="str">
        <f t="shared" si="224"/>
        <v>Eläke</v>
      </c>
      <c r="E420" s="59">
        <f t="shared" si="223"/>
        <v>3257.2404046464944</v>
      </c>
      <c r="K420" s="1"/>
      <c r="M420" s="1"/>
      <c r="R420" s="1"/>
      <c r="S420" s="24" t="str">
        <f>IF(B420="","",(U420-B420))</f>
        <v/>
      </c>
      <c r="BC420" s="1"/>
      <c r="BD420" s="1"/>
      <c r="BE420" s="1"/>
      <c r="BF420" s="1"/>
      <c r="BG420" s="1"/>
      <c r="DZ420" s="24"/>
      <c r="EA420" s="24"/>
      <c r="EC420" s="2"/>
      <c r="ED420" s="25"/>
      <c r="EE420" s="24"/>
      <c r="EF420" s="24"/>
      <c r="EG420" s="24"/>
      <c r="EH420" s="24"/>
      <c r="EI420" s="24"/>
      <c r="EJ420" s="24"/>
      <c r="EK420" s="24"/>
      <c r="EL420" s="24"/>
      <c r="EM420" s="24"/>
      <c r="EN420" s="24"/>
      <c r="EO420" s="24"/>
      <c r="EQ420" s="24"/>
      <c r="ER420" s="24"/>
      <c r="ES420" s="15"/>
      <c r="GE420" s="24"/>
      <c r="GF420" s="24"/>
      <c r="GH420" s="2"/>
      <c r="GI420" s="25"/>
      <c r="GJ420" s="24"/>
      <c r="GK420" s="24"/>
      <c r="GL420" s="24"/>
      <c r="GM420" s="24"/>
      <c r="GN420" s="24"/>
      <c r="GO420" s="24"/>
      <c r="GP420" s="24"/>
      <c r="GQ420" s="24"/>
      <c r="GR420" s="24"/>
      <c r="GS420" s="24"/>
      <c r="GT420" s="24"/>
      <c r="GV420" s="24"/>
      <c r="GW420" s="24"/>
      <c r="GX420" s="15"/>
      <c r="IJ420" s="24"/>
      <c r="IK420" s="24"/>
      <c r="IM420" s="2"/>
      <c r="IN420" s="25"/>
      <c r="IO420" s="24"/>
      <c r="IP420" s="24"/>
      <c r="IQ420" s="24"/>
      <c r="IR420" s="24"/>
      <c r="IS420" s="24"/>
      <c r="IT420" s="24"/>
      <c r="IU420" s="24"/>
      <c r="IV420" s="24"/>
      <c r="IW420" s="24"/>
      <c r="IX420" s="24"/>
      <c r="IY420" s="24"/>
      <c r="JA420" s="24"/>
      <c r="JB420" s="24"/>
      <c r="JC420" s="15"/>
      <c r="KO420" s="24"/>
      <c r="KP420" s="24"/>
      <c r="KR420" s="2"/>
      <c r="KS420" s="25"/>
      <c r="KT420" s="24"/>
      <c r="KU420" s="24"/>
      <c r="KV420" s="24"/>
      <c r="KW420" s="24"/>
      <c r="KX420" s="24"/>
      <c r="KY420" s="24"/>
      <c r="KZ420" s="24"/>
      <c r="LA420" s="24"/>
      <c r="LB420" s="24"/>
      <c r="LC420" s="24"/>
      <c r="LD420" s="24"/>
      <c r="LF420" s="24"/>
      <c r="LG420" s="24"/>
      <c r="LH420" s="15"/>
      <c r="LZ420" s="24"/>
      <c r="MA420" s="15"/>
    </row>
    <row r="421" spans="1:339" x14ac:dyDescent="0.2">
      <c r="A421" s="65" t="s">
        <v>432</v>
      </c>
      <c r="B421" s="51"/>
      <c r="C421" s="24">
        <f>IF(B421="",+(C420+(IF(YEAR(A421)&gt;YEAR($M$98),-$Q$98,$E$98*+((($O$101-((YEAR(A421)-(YEAR($J$98)-$O$101))/$O$98))/100)+$Q$101)))+(C409*$G$98/12)),B421)</f>
        <v>1002163.1655723469</v>
      </c>
      <c r="D421" s="22" t="str">
        <f t="shared" si="224"/>
        <v>Eläke</v>
      </c>
      <c r="E421" s="59">
        <f t="shared" si="223"/>
        <v>3267.9731527800905</v>
      </c>
      <c r="K421" s="1"/>
      <c r="M421" s="1"/>
      <c r="R421" s="1"/>
      <c r="S421" s="24" t="str">
        <f>IF(B421="","",(U421-B421))</f>
        <v/>
      </c>
      <c r="BC421" s="1"/>
      <c r="BD421" s="1"/>
      <c r="BE421" s="1"/>
      <c r="BF421" s="1"/>
      <c r="BG421" s="1"/>
      <c r="DZ421" s="24"/>
      <c r="EA421" s="24"/>
      <c r="EC421" s="2"/>
      <c r="ED421" s="25"/>
      <c r="EE421" s="24"/>
      <c r="EF421" s="24"/>
      <c r="EG421" s="24"/>
      <c r="EH421" s="24"/>
      <c r="EI421" s="24"/>
      <c r="EJ421" s="24"/>
      <c r="EK421" s="24"/>
      <c r="EL421" s="24"/>
      <c r="EM421" s="24"/>
      <c r="EN421" s="24"/>
      <c r="EO421" s="24"/>
      <c r="EQ421" s="24"/>
      <c r="ER421" s="24"/>
      <c r="ES421" s="15"/>
      <c r="GE421" s="24"/>
      <c r="GF421" s="24"/>
      <c r="GH421" s="2"/>
      <c r="GI421" s="25"/>
      <c r="GJ421" s="24"/>
      <c r="GK421" s="24"/>
      <c r="GL421" s="24"/>
      <c r="GM421" s="24"/>
      <c r="GN421" s="24"/>
      <c r="GO421" s="24"/>
      <c r="GP421" s="24"/>
      <c r="GQ421" s="24"/>
      <c r="GR421" s="24"/>
      <c r="GS421" s="24"/>
      <c r="GT421" s="24"/>
      <c r="GV421" s="24"/>
      <c r="GW421" s="24"/>
      <c r="GX421" s="15"/>
      <c r="IJ421" s="24"/>
      <c r="IK421" s="24"/>
      <c r="IM421" s="2"/>
      <c r="IN421" s="25"/>
      <c r="IO421" s="24"/>
      <c r="IP421" s="24"/>
      <c r="IQ421" s="24"/>
      <c r="IR421" s="24"/>
      <c r="IS421" s="24"/>
      <c r="IT421" s="24"/>
      <c r="IU421" s="24"/>
      <c r="IV421" s="24"/>
      <c r="IW421" s="24"/>
      <c r="IX421" s="24"/>
      <c r="IY421" s="24"/>
      <c r="JA421" s="24"/>
      <c r="JB421" s="24"/>
      <c r="JC421" s="15"/>
      <c r="KO421" s="24"/>
      <c r="KP421" s="24"/>
      <c r="KR421" s="2"/>
      <c r="KS421" s="25"/>
      <c r="KT421" s="24"/>
      <c r="KU421" s="24"/>
      <c r="KV421" s="24"/>
      <c r="KW421" s="24"/>
      <c r="KX421" s="24"/>
      <c r="KY421" s="24"/>
      <c r="KZ421" s="24"/>
      <c r="LA421" s="24"/>
      <c r="LB421" s="24"/>
      <c r="LC421" s="24"/>
      <c r="LD421" s="24"/>
      <c r="LF421" s="24"/>
      <c r="LG421" s="24"/>
      <c r="LH421" s="15"/>
      <c r="LZ421" s="24"/>
      <c r="MA421" s="15"/>
    </row>
    <row r="422" spans="1:339" x14ac:dyDescent="0.2">
      <c r="A422" s="65" t="s">
        <v>433</v>
      </c>
      <c r="B422" s="51"/>
      <c r="C422" s="24">
        <f>IF(B422="",+(C421+(IF(YEAR(A422)&gt;YEAR($M$98),-$Q$98,$E$98*+((($O$101-((YEAR(A422)-(YEAR($J$98)-$O$101))/$O$98))/100)+$Q$101)))+(C410*$G$98/12)),B422)</f>
        <v>1005441.9068506012</v>
      </c>
      <c r="D422" s="22" t="str">
        <f t="shared" si="224"/>
        <v>Eläke</v>
      </c>
      <c r="E422" s="59">
        <f t="shared" si="223"/>
        <v>3278.7412782543106</v>
      </c>
      <c r="K422" s="1"/>
      <c r="M422" s="1"/>
      <c r="R422" s="1"/>
      <c r="S422" s="24" t="str">
        <f>IF(B422="","",(U422-B422))</f>
        <v/>
      </c>
      <c r="BC422" s="1"/>
      <c r="BD422" s="1"/>
      <c r="BE422" s="1"/>
      <c r="BF422" s="1"/>
      <c r="BG422" s="1"/>
      <c r="DZ422" s="24"/>
      <c r="EA422" s="24"/>
      <c r="EC422" s="2"/>
      <c r="ED422" s="25"/>
      <c r="EE422" s="24"/>
      <c r="EF422" s="24"/>
      <c r="EG422" s="24"/>
      <c r="EH422" s="24"/>
      <c r="EI422" s="24"/>
      <c r="EJ422" s="24"/>
      <c r="EK422" s="24"/>
      <c r="EL422" s="24"/>
      <c r="EM422" s="24"/>
      <c r="EN422" s="24"/>
      <c r="EO422" s="24"/>
      <c r="EQ422" s="24"/>
      <c r="ER422" s="24"/>
      <c r="ES422" s="15"/>
      <c r="GE422" s="24"/>
      <c r="GF422" s="24"/>
      <c r="GH422" s="2"/>
      <c r="GI422" s="25"/>
      <c r="GJ422" s="24"/>
      <c r="GK422" s="24"/>
      <c r="GL422" s="24"/>
      <c r="GM422" s="24"/>
      <c r="GN422" s="24"/>
      <c r="GO422" s="24"/>
      <c r="GP422" s="24"/>
      <c r="GQ422" s="24"/>
      <c r="GR422" s="24"/>
      <c r="GS422" s="24"/>
      <c r="GT422" s="24"/>
      <c r="GV422" s="24"/>
      <c r="GW422" s="24"/>
      <c r="GX422" s="15"/>
      <c r="IJ422" s="24"/>
      <c r="IK422" s="24"/>
      <c r="IM422" s="2"/>
      <c r="IN422" s="25"/>
      <c r="IO422" s="24"/>
      <c r="IP422" s="24"/>
      <c r="IQ422" s="24"/>
      <c r="IR422" s="24"/>
      <c r="IS422" s="24"/>
      <c r="IT422" s="24"/>
      <c r="IU422" s="24"/>
      <c r="IV422" s="24"/>
      <c r="IW422" s="24"/>
      <c r="IX422" s="24"/>
      <c r="IY422" s="24"/>
      <c r="JA422" s="24"/>
      <c r="JB422" s="24"/>
      <c r="JC422" s="15"/>
      <c r="KO422" s="24"/>
      <c r="KP422" s="24"/>
      <c r="KR422" s="2"/>
      <c r="KS422" s="25"/>
      <c r="KT422" s="24"/>
      <c r="KU422" s="24"/>
      <c r="KV422" s="24"/>
      <c r="KW422" s="24"/>
      <c r="KX422" s="24"/>
      <c r="KY422" s="24"/>
      <c r="KZ422" s="24"/>
      <c r="LA422" s="24"/>
      <c r="LB422" s="24"/>
      <c r="LC422" s="24"/>
      <c r="LD422" s="24"/>
      <c r="LF422" s="24"/>
      <c r="LG422" s="24"/>
      <c r="LH422" s="15"/>
      <c r="LZ422" s="24"/>
      <c r="MA422" s="15"/>
    </row>
    <row r="423" spans="1:339" x14ac:dyDescent="0.2">
      <c r="A423" s="65" t="s">
        <v>434</v>
      </c>
      <c r="B423" s="51"/>
      <c r="C423" s="24">
        <f>IF(B423="",+(C422+(IF(YEAR(A423)&gt;YEAR($M$98),-$Q$98,$E$98*+((($O$101-((YEAR(A423)-(YEAR($J$98)-$O$101))/$O$98))/100)+$Q$101)))+(C411*$G$98/12)),B423)</f>
        <v>1008731.4517483218</v>
      </c>
      <c r="D423" s="22" t="str">
        <f t="shared" si="224"/>
        <v>Eläke</v>
      </c>
      <c r="E423" s="59">
        <f t="shared" si="223"/>
        <v>3289.544897720567</v>
      </c>
      <c r="K423" s="1"/>
      <c r="M423" s="1"/>
      <c r="R423" s="1"/>
      <c r="S423" s="24" t="str">
        <f>IF(B423="","",(U423-B423))</f>
        <v/>
      </c>
      <c r="BC423" s="1"/>
      <c r="BD423" s="1"/>
      <c r="BE423" s="1"/>
      <c r="BF423" s="1"/>
      <c r="BG423" s="1"/>
      <c r="DZ423" s="24"/>
      <c r="EA423" s="24"/>
      <c r="EC423" s="2"/>
      <c r="ED423" s="25"/>
      <c r="EE423" s="24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Q423" s="24"/>
      <c r="ER423" s="24"/>
      <c r="ES423" s="15"/>
      <c r="GE423" s="24"/>
      <c r="GF423" s="24"/>
      <c r="GH423" s="2"/>
      <c r="GI423" s="25"/>
      <c r="GJ423" s="24"/>
      <c r="GK423" s="24"/>
      <c r="GL423" s="24"/>
      <c r="GM423" s="24"/>
      <c r="GN423" s="24"/>
      <c r="GO423" s="24"/>
      <c r="GP423" s="24"/>
      <c r="GQ423" s="24"/>
      <c r="GR423" s="24"/>
      <c r="GS423" s="24"/>
      <c r="GT423" s="24"/>
      <c r="GV423" s="24"/>
      <c r="GW423" s="24"/>
      <c r="GX423" s="15"/>
      <c r="IJ423" s="24"/>
      <c r="IK423" s="24"/>
      <c r="IM423" s="2"/>
      <c r="IN423" s="25"/>
      <c r="IO423" s="24"/>
      <c r="IP423" s="24"/>
      <c r="IQ423" s="24"/>
      <c r="IR423" s="24"/>
      <c r="IS423" s="24"/>
      <c r="IT423" s="24"/>
      <c r="IU423" s="24"/>
      <c r="IV423" s="24"/>
      <c r="IW423" s="24"/>
      <c r="IX423" s="24"/>
      <c r="IY423" s="24"/>
      <c r="JA423" s="24"/>
      <c r="JB423" s="24"/>
      <c r="JC423" s="15"/>
      <c r="KO423" s="24"/>
      <c r="KP423" s="24"/>
      <c r="KR423" s="2"/>
      <c r="KS423" s="25"/>
      <c r="KT423" s="24"/>
      <c r="KU423" s="24"/>
      <c r="KV423" s="24"/>
      <c r="KW423" s="24"/>
      <c r="KX423" s="24"/>
      <c r="KY423" s="24"/>
      <c r="KZ423" s="24"/>
      <c r="LA423" s="24"/>
      <c r="LB423" s="24"/>
      <c r="LC423" s="24"/>
      <c r="LD423" s="24"/>
      <c r="LF423" s="24"/>
      <c r="LG423" s="24"/>
      <c r="LH423" s="15"/>
      <c r="LZ423" s="24"/>
      <c r="MA423" s="15"/>
    </row>
    <row r="424" spans="1:339" x14ac:dyDescent="0.2">
      <c r="A424" s="65" t="s">
        <v>435</v>
      </c>
      <c r="B424" s="51"/>
      <c r="C424" s="24">
        <f>IF(B424="",+(C423+(IF(YEAR(A424)&gt;YEAR($M$98),-$Q$98,$E$98*+((($O$101-((YEAR(A424)-(YEAR($J$98)-$O$101))/$O$98))/100)+$Q$101)))+(C412*$G$98/12)),B424)</f>
        <v>1012031.8358765373</v>
      </c>
      <c r="D424" s="22" t="str">
        <f t="shared" si="224"/>
        <v>Eläke</v>
      </c>
      <c r="E424" s="59">
        <f t="shared" si="223"/>
        <v>3300.3841282154899</v>
      </c>
      <c r="K424" s="1"/>
      <c r="M424" s="1"/>
      <c r="R424" s="1"/>
      <c r="S424" s="24" t="str">
        <f>IF(B424="","",(U424-B424))</f>
        <v/>
      </c>
      <c r="BC424" s="1"/>
      <c r="BD424" s="1"/>
      <c r="BE424" s="1"/>
      <c r="BF424" s="1"/>
      <c r="BG424" s="1"/>
      <c r="DZ424" s="24"/>
      <c r="EA424" s="31"/>
      <c r="EC424" s="2"/>
      <c r="ED424" s="28"/>
      <c r="EE424" s="31"/>
      <c r="EF424" s="31"/>
      <c r="EG424" s="31"/>
      <c r="EH424" s="31"/>
      <c r="EI424" s="31"/>
      <c r="EJ424" s="31"/>
      <c r="EK424" s="31"/>
      <c r="EL424" s="31"/>
      <c r="EM424" s="31"/>
      <c r="EN424" s="31"/>
      <c r="EO424" s="31"/>
      <c r="EQ424" s="24"/>
      <c r="ER424" s="31"/>
      <c r="ES424" s="17"/>
      <c r="GE424" s="24"/>
      <c r="GF424" s="31"/>
      <c r="GH424" s="2"/>
      <c r="GI424" s="28"/>
      <c r="GJ424" s="31"/>
      <c r="GK424" s="31"/>
      <c r="GL424" s="31"/>
      <c r="GM424" s="31"/>
      <c r="GN424" s="31"/>
      <c r="GO424" s="31"/>
      <c r="GP424" s="31"/>
      <c r="GQ424" s="31"/>
      <c r="GR424" s="31"/>
      <c r="GS424" s="31"/>
      <c r="GT424" s="31"/>
      <c r="GV424" s="24"/>
      <c r="GW424" s="31"/>
      <c r="GX424" s="17"/>
      <c r="IJ424" s="24"/>
      <c r="IK424" s="31"/>
      <c r="IM424" s="2"/>
      <c r="IN424" s="28"/>
      <c r="IO424" s="31"/>
      <c r="IP424" s="31"/>
      <c r="IQ424" s="31"/>
      <c r="IR424" s="31"/>
      <c r="IS424" s="31"/>
      <c r="IT424" s="31"/>
      <c r="IU424" s="31"/>
      <c r="IV424" s="31"/>
      <c r="IW424" s="31"/>
      <c r="IX424" s="31"/>
      <c r="IY424" s="31"/>
      <c r="JA424" s="24"/>
      <c r="JB424" s="31"/>
      <c r="JC424" s="17"/>
      <c r="KO424" s="24"/>
      <c r="KP424" s="31"/>
      <c r="KR424" s="2"/>
      <c r="KS424" s="28"/>
      <c r="KT424" s="31"/>
      <c r="KU424" s="31"/>
      <c r="KV424" s="31"/>
      <c r="KW424" s="31"/>
      <c r="KX424" s="31"/>
      <c r="KY424" s="31"/>
      <c r="KZ424" s="31"/>
      <c r="LA424" s="31"/>
      <c r="LB424" s="31"/>
      <c r="LC424" s="31"/>
      <c r="LD424" s="31"/>
      <c r="LF424" s="24"/>
      <c r="LG424" s="31"/>
      <c r="LH424" s="17"/>
      <c r="LZ424" s="31"/>
      <c r="MA424" s="17"/>
    </row>
    <row r="425" spans="1:339" x14ac:dyDescent="0.2">
      <c r="A425" s="65" t="s">
        <v>436</v>
      </c>
      <c r="B425" s="51"/>
      <c r="C425" s="24">
        <f>IF(B425="",+(C424+(IF(YEAR(A425)&gt;YEAR($M$98),-$Q$98,$E$98*+((($O$101-((YEAR(A425)-(YEAR($J$98)-$O$101))/$O$98))/100)+$Q$101)))+(C413*$G$98/12)),B425)</f>
        <v>1015343.0949636988</v>
      </c>
      <c r="D425" s="22" t="str">
        <f t="shared" si="224"/>
        <v>Eläke</v>
      </c>
      <c r="E425" s="59">
        <f t="shared" si="223"/>
        <v>3311.2590871615103</v>
      </c>
      <c r="K425" s="1"/>
      <c r="M425" s="1"/>
      <c r="R425" s="1"/>
      <c r="S425" s="24" t="str">
        <f>IF(B425="","",(U425-B425))</f>
        <v/>
      </c>
      <c r="BC425" s="1"/>
      <c r="BD425" s="1"/>
      <c r="BE425" s="1"/>
      <c r="BF425" s="1"/>
      <c r="BG425" s="1"/>
      <c r="DZ425" s="24"/>
      <c r="EA425" s="122"/>
      <c r="EC425" s="2"/>
      <c r="ED425" s="124"/>
      <c r="EE425" s="122"/>
      <c r="EF425" s="122"/>
      <c r="EG425" s="122"/>
      <c r="EH425" s="122"/>
      <c r="EI425" s="122"/>
      <c r="EJ425" s="122"/>
      <c r="EK425" s="122"/>
      <c r="EL425" s="122"/>
      <c r="EM425" s="122"/>
      <c r="EN425" s="122"/>
      <c r="EO425" s="122"/>
      <c r="EQ425" s="24"/>
      <c r="ER425" s="122"/>
      <c r="ES425" s="16"/>
      <c r="GE425" s="24"/>
      <c r="GF425" s="122"/>
      <c r="GH425" s="2"/>
      <c r="GI425" s="124"/>
      <c r="GJ425" s="122"/>
      <c r="GK425" s="122"/>
      <c r="GL425" s="122"/>
      <c r="GM425" s="122"/>
      <c r="GN425" s="122"/>
      <c r="GO425" s="122"/>
      <c r="GP425" s="122"/>
      <c r="GQ425" s="122"/>
      <c r="GR425" s="122"/>
      <c r="GS425" s="122"/>
      <c r="GT425" s="122"/>
      <c r="GV425" s="24"/>
      <c r="GW425" s="122"/>
      <c r="GX425" s="16"/>
      <c r="IJ425" s="24"/>
      <c r="IK425" s="122"/>
      <c r="IM425" s="2"/>
      <c r="IN425" s="124"/>
      <c r="IO425" s="122"/>
      <c r="IP425" s="122"/>
      <c r="IQ425" s="122"/>
      <c r="IR425" s="122"/>
      <c r="IS425" s="122"/>
      <c r="IT425" s="122"/>
      <c r="IU425" s="122"/>
      <c r="IV425" s="122"/>
      <c r="IW425" s="122"/>
      <c r="IX425" s="122"/>
      <c r="IY425" s="122"/>
      <c r="JA425" s="24"/>
      <c r="JB425" s="122"/>
      <c r="JC425" s="16"/>
      <c r="KO425" s="24"/>
      <c r="KP425" s="122"/>
      <c r="KR425" s="2"/>
      <c r="KS425" s="124"/>
      <c r="KT425" s="122"/>
      <c r="KU425" s="122"/>
      <c r="KV425" s="122"/>
      <c r="KW425" s="122"/>
      <c r="KX425" s="122"/>
      <c r="KY425" s="122"/>
      <c r="KZ425" s="122"/>
      <c r="LA425" s="122"/>
      <c r="LB425" s="122"/>
      <c r="LC425" s="122"/>
      <c r="LD425" s="122"/>
      <c r="LF425" s="24"/>
      <c r="LG425" s="122"/>
      <c r="LH425" s="16"/>
      <c r="LZ425" s="122"/>
      <c r="MA425" s="16"/>
    </row>
    <row r="426" spans="1:339" x14ac:dyDescent="0.2">
      <c r="A426" s="65" t="s">
        <v>437</v>
      </c>
      <c r="B426" s="51"/>
      <c r="C426" s="24">
        <f>IF(B426="",+(C425+(IF(YEAR(A426)&gt;YEAR($M$98),-$Q$98,$E$98*+((($O$101-((YEAR(A426)-(YEAR($J$98)-$O$101))/$O$98))/100)+$Q$101)))+(C414*$G$98/12)),B426)</f>
        <v>1018665.2648560674</v>
      </c>
      <c r="D426" s="22" t="str">
        <f t="shared" si="224"/>
        <v>Eläke</v>
      </c>
      <c r="E426" s="59">
        <f t="shared" si="223"/>
        <v>3322.1698923686054</v>
      </c>
      <c r="K426" s="1"/>
      <c r="M426" s="1"/>
      <c r="R426" s="1"/>
      <c r="S426" s="24" t="str">
        <f>IF(B426="","",(U426-B426))</f>
        <v/>
      </c>
      <c r="BC426" s="1"/>
      <c r="BD426" s="1"/>
      <c r="BE426" s="1"/>
      <c r="BF426" s="1"/>
      <c r="BG426" s="1"/>
      <c r="DZ426" s="24"/>
      <c r="EA426" s="24"/>
      <c r="EC426" s="2"/>
      <c r="ED426" s="25"/>
      <c r="EE426" s="24"/>
      <c r="EF426" s="24"/>
      <c r="EG426" s="24"/>
      <c r="EH426" s="24"/>
      <c r="EI426" s="24"/>
      <c r="EJ426" s="24"/>
      <c r="EK426" s="24"/>
      <c r="EL426" s="24"/>
      <c r="EM426" s="24"/>
      <c r="EN426" s="24"/>
      <c r="EO426" s="24"/>
      <c r="EQ426" s="24"/>
      <c r="ER426" s="24"/>
      <c r="ES426" s="13"/>
      <c r="GE426" s="24"/>
      <c r="GF426" s="24"/>
      <c r="GH426" s="2"/>
      <c r="GI426" s="25"/>
      <c r="GJ426" s="24"/>
      <c r="GK426" s="24"/>
      <c r="GL426" s="24"/>
      <c r="GM426" s="24"/>
      <c r="GN426" s="24"/>
      <c r="GO426" s="24"/>
      <c r="GP426" s="24"/>
      <c r="GQ426" s="24"/>
      <c r="GR426" s="24"/>
      <c r="GS426" s="24"/>
      <c r="GT426" s="24"/>
      <c r="GV426" s="24"/>
      <c r="GW426" s="24"/>
      <c r="GX426" s="13"/>
      <c r="IJ426" s="24"/>
      <c r="IK426" s="24"/>
      <c r="IM426" s="2"/>
      <c r="IN426" s="25"/>
      <c r="IO426" s="24"/>
      <c r="IP426" s="24"/>
      <c r="IQ426" s="24"/>
      <c r="IR426" s="24"/>
      <c r="IS426" s="24"/>
      <c r="IT426" s="24"/>
      <c r="IU426" s="24"/>
      <c r="IV426" s="24"/>
      <c r="IW426" s="24"/>
      <c r="IX426" s="24"/>
      <c r="IY426" s="24"/>
      <c r="JA426" s="24"/>
      <c r="JB426" s="24"/>
      <c r="JC426" s="13"/>
      <c r="KO426" s="24"/>
      <c r="KP426" s="24"/>
      <c r="KR426" s="2"/>
      <c r="KS426" s="25"/>
      <c r="KT426" s="24"/>
      <c r="KU426" s="24"/>
      <c r="KV426" s="24"/>
      <c r="KW426" s="24"/>
      <c r="KX426" s="24"/>
      <c r="KY426" s="24"/>
      <c r="KZ426" s="24"/>
      <c r="LA426" s="24"/>
      <c r="LB426" s="24"/>
      <c r="LC426" s="24"/>
      <c r="LD426" s="24"/>
      <c r="LF426" s="24"/>
      <c r="LG426" s="24"/>
      <c r="LH426" s="13"/>
      <c r="LZ426" s="24"/>
      <c r="MA426" s="13"/>
    </row>
    <row r="427" spans="1:339" x14ac:dyDescent="0.2">
      <c r="A427" s="65" t="s">
        <v>438</v>
      </c>
      <c r="B427" s="51"/>
      <c r="C427" s="24">
        <f>IF(B427="",+(C426+(IF(YEAR(A427)&gt;YEAR($M$98),-$Q$98,$E$98*+((($O$101-((YEAR(A427)-(YEAR($J$98)-$O$101))/$O$98))/100)+$Q$101)))+(C415*$G$98/12)),B427)</f>
        <v>1021998.3815181024</v>
      </c>
      <c r="D427" s="22" t="str">
        <f t="shared" si="224"/>
        <v>Eläke</v>
      </c>
      <c r="E427" s="59">
        <f t="shared" ref="E427:E490" si="225">+C427-C426</f>
        <v>3333.1166620349977</v>
      </c>
      <c r="K427" s="1"/>
      <c r="M427" s="1"/>
      <c r="R427" s="1"/>
      <c r="S427" s="24" t="str">
        <f>IF(B427="","",(U427-B427))</f>
        <v/>
      </c>
      <c r="BC427" s="1"/>
      <c r="BD427" s="1"/>
      <c r="BE427" s="1"/>
      <c r="BF427" s="1"/>
      <c r="BG427" s="1"/>
      <c r="DZ427" s="24"/>
      <c r="EA427" s="24"/>
      <c r="EC427" s="2"/>
      <c r="ED427" s="25"/>
      <c r="EE427" s="24"/>
      <c r="EF427" s="24"/>
      <c r="EG427" s="24"/>
      <c r="EH427" s="24"/>
      <c r="EI427" s="24"/>
      <c r="EJ427" s="24"/>
      <c r="EK427" s="24"/>
      <c r="EL427" s="24"/>
      <c r="EM427" s="24"/>
      <c r="EN427" s="24"/>
      <c r="EO427" s="24"/>
      <c r="EQ427" s="24"/>
      <c r="ER427" s="24"/>
      <c r="ES427" s="15"/>
      <c r="GE427" s="24"/>
      <c r="GF427" s="24"/>
      <c r="GH427" s="2"/>
      <c r="GI427" s="25"/>
      <c r="GJ427" s="24"/>
      <c r="GK427" s="24"/>
      <c r="GL427" s="24"/>
      <c r="GM427" s="24"/>
      <c r="GN427" s="24"/>
      <c r="GO427" s="24"/>
      <c r="GP427" s="24"/>
      <c r="GQ427" s="24"/>
      <c r="GR427" s="24"/>
      <c r="GS427" s="24"/>
      <c r="GT427" s="24"/>
      <c r="GV427" s="24"/>
      <c r="GW427" s="24"/>
      <c r="GX427" s="15"/>
      <c r="IJ427" s="24"/>
      <c r="IK427" s="24"/>
      <c r="IM427" s="2"/>
      <c r="IN427" s="25"/>
      <c r="IO427" s="24"/>
      <c r="IP427" s="24"/>
      <c r="IQ427" s="24"/>
      <c r="IR427" s="24"/>
      <c r="IS427" s="24"/>
      <c r="IT427" s="24"/>
      <c r="IU427" s="24"/>
      <c r="IV427" s="24"/>
      <c r="IW427" s="24"/>
      <c r="IX427" s="24"/>
      <c r="IY427" s="24"/>
      <c r="JA427" s="24"/>
      <c r="JB427" s="24"/>
      <c r="JC427" s="15"/>
      <c r="KO427" s="24"/>
      <c r="KP427" s="24"/>
      <c r="KR427" s="2"/>
      <c r="KS427" s="25"/>
      <c r="KT427" s="24"/>
      <c r="KU427" s="24"/>
      <c r="KV427" s="24"/>
      <c r="KW427" s="24"/>
      <c r="KX427" s="24"/>
      <c r="KY427" s="24"/>
      <c r="KZ427" s="24"/>
      <c r="LA427" s="24"/>
      <c r="LB427" s="24"/>
      <c r="LC427" s="24"/>
      <c r="LD427" s="24"/>
      <c r="LF427" s="24"/>
      <c r="LG427" s="24"/>
      <c r="LH427" s="15"/>
      <c r="LZ427" s="24"/>
      <c r="MA427" s="15"/>
    </row>
    <row r="428" spans="1:339" x14ac:dyDescent="0.2">
      <c r="A428" s="65" t="s">
        <v>439</v>
      </c>
      <c r="B428" s="51"/>
      <c r="C428" s="24">
        <f>IF(B428="",+(C427+(IF(YEAR(A428)&gt;YEAR($M$98),-$Q$98,$E$98*+((($O$101-((YEAR(A428)-(YEAR($J$98)-$O$101))/$O$98))/100)+$Q$101)))+(C416*$G$98/12)),B428)</f>
        <v>1025342.4810328516</v>
      </c>
      <c r="D428" s="22" t="str">
        <f t="shared" si="224"/>
        <v>Eläke</v>
      </c>
      <c r="E428" s="59">
        <f t="shared" si="225"/>
        <v>3344.0995147492504</v>
      </c>
      <c r="K428" s="1"/>
      <c r="M428" s="1"/>
      <c r="R428" s="1"/>
      <c r="S428" s="24" t="str">
        <f>IF(B428="","",(U428-B428))</f>
        <v/>
      </c>
      <c r="BC428" s="1"/>
      <c r="BD428" s="1"/>
      <c r="BE428" s="1"/>
      <c r="BF428" s="1"/>
      <c r="BG428" s="1"/>
      <c r="DZ428" s="24"/>
      <c r="EA428" s="24"/>
      <c r="EC428" s="2"/>
      <c r="ED428" s="25"/>
      <c r="EE428" s="24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Q428" s="24"/>
      <c r="ER428" s="24"/>
      <c r="ES428" s="12"/>
      <c r="GE428" s="24"/>
      <c r="GF428" s="24"/>
      <c r="GH428" s="2"/>
      <c r="GI428" s="25"/>
      <c r="GJ428" s="24"/>
      <c r="GK428" s="24"/>
      <c r="GL428" s="24"/>
      <c r="GM428" s="24"/>
      <c r="GN428" s="24"/>
      <c r="GO428" s="24"/>
      <c r="GP428" s="24"/>
      <c r="GQ428" s="24"/>
      <c r="GR428" s="24"/>
      <c r="GS428" s="24"/>
      <c r="GT428" s="24"/>
      <c r="GV428" s="24"/>
      <c r="GW428" s="24"/>
      <c r="GX428" s="12"/>
      <c r="IJ428" s="24"/>
      <c r="IK428" s="24"/>
      <c r="IM428" s="2"/>
      <c r="IN428" s="25"/>
      <c r="IO428" s="24"/>
      <c r="IP428" s="24"/>
      <c r="IQ428" s="24"/>
      <c r="IR428" s="24"/>
      <c r="IS428" s="24"/>
      <c r="IT428" s="24"/>
      <c r="IU428" s="24"/>
      <c r="IV428" s="24"/>
      <c r="IW428" s="24"/>
      <c r="IX428" s="24"/>
      <c r="IY428" s="24"/>
      <c r="JA428" s="24"/>
      <c r="JB428" s="24"/>
      <c r="JC428" s="12"/>
      <c r="KO428" s="24"/>
      <c r="KP428" s="24"/>
      <c r="KR428" s="2"/>
      <c r="KS428" s="25"/>
      <c r="KT428" s="24"/>
      <c r="KU428" s="24"/>
      <c r="KV428" s="24"/>
      <c r="KW428" s="24"/>
      <c r="KX428" s="24"/>
      <c r="KY428" s="24"/>
      <c r="KZ428" s="24"/>
      <c r="LA428" s="24"/>
      <c r="LB428" s="24"/>
      <c r="LC428" s="24"/>
      <c r="LD428" s="24"/>
      <c r="LF428" s="24"/>
      <c r="LG428" s="24"/>
      <c r="LH428" s="12"/>
      <c r="LZ428" s="24"/>
      <c r="MA428" s="12"/>
    </row>
    <row r="429" spans="1:339" x14ac:dyDescent="0.2">
      <c r="A429" s="66" t="s">
        <v>115</v>
      </c>
      <c r="B429" s="68"/>
      <c r="C429" s="24">
        <f>IF(B429="",+(C428+(IF(YEAR(A429)&gt;YEAR($M$98),-$Q$98,$E$98*+((($O$101-((YEAR(A429)-(YEAR($J$98)-$O$101))/$O$98))/100)+$Q$101)))+(C417*$G$98/12)),B429)</f>
        <v>1028697.5996023424</v>
      </c>
      <c r="D429" s="22" t="str">
        <f t="shared" ref="D429:D492" si="226">IF(YEAR(A429)=YEAR($M$98),$M$97,IF(YEAR(A429)=YEAR($J$98),"RIP",""))</f>
        <v>Eläke</v>
      </c>
      <c r="E429" s="59">
        <f t="shared" si="225"/>
        <v>3355.1185694907326</v>
      </c>
      <c r="K429" s="1"/>
      <c r="M429" s="1"/>
      <c r="R429" s="1"/>
      <c r="S429" s="24" t="str">
        <f>IF(B429="","",(U429-B429))</f>
        <v/>
      </c>
      <c r="U429" s="43"/>
      <c r="BC429" s="1"/>
      <c r="BD429" s="1"/>
      <c r="BE429" s="1"/>
      <c r="BF429" s="1"/>
      <c r="BG429" s="1"/>
      <c r="DZ429" s="24"/>
      <c r="EA429" s="24"/>
      <c r="EC429" s="2"/>
      <c r="ED429" s="25"/>
      <c r="EE429" s="24"/>
      <c r="EF429" s="24"/>
      <c r="EG429" s="24"/>
      <c r="EH429" s="24"/>
      <c r="EI429" s="24"/>
      <c r="EJ429" s="24"/>
      <c r="EK429" s="24"/>
      <c r="EL429" s="24"/>
      <c r="EM429" s="24"/>
      <c r="EN429" s="24"/>
      <c r="EO429" s="24"/>
      <c r="EQ429" s="24"/>
      <c r="ER429" s="24"/>
      <c r="ES429" s="14"/>
      <c r="GE429" s="24"/>
      <c r="GF429" s="24"/>
      <c r="GH429" s="2"/>
      <c r="GI429" s="25"/>
      <c r="GJ429" s="24"/>
      <c r="GK429" s="24"/>
      <c r="GL429" s="24"/>
      <c r="GM429" s="24"/>
      <c r="GN429" s="24"/>
      <c r="GO429" s="24"/>
      <c r="GP429" s="24"/>
      <c r="GQ429" s="24"/>
      <c r="GR429" s="24"/>
      <c r="GS429" s="24"/>
      <c r="GT429" s="24"/>
      <c r="GV429" s="24"/>
      <c r="GW429" s="24"/>
      <c r="GX429" s="14"/>
      <c r="IJ429" s="24"/>
      <c r="IK429" s="24"/>
      <c r="IM429" s="2"/>
      <c r="IN429" s="25"/>
      <c r="IO429" s="24"/>
      <c r="IP429" s="24"/>
      <c r="IQ429" s="24"/>
      <c r="IR429" s="24"/>
      <c r="IS429" s="24"/>
      <c r="IT429" s="24"/>
      <c r="IU429" s="24"/>
      <c r="IV429" s="24"/>
      <c r="IW429" s="24"/>
      <c r="IX429" s="24"/>
      <c r="IY429" s="24"/>
      <c r="JA429" s="24"/>
      <c r="JB429" s="24"/>
      <c r="JC429" s="14"/>
      <c r="KO429" s="24"/>
      <c r="KP429" s="24"/>
      <c r="KR429" s="2"/>
      <c r="KS429" s="25"/>
      <c r="KT429" s="24"/>
      <c r="KU429" s="24"/>
      <c r="KV429" s="24"/>
      <c r="KW429" s="24"/>
      <c r="KX429" s="24"/>
      <c r="KY429" s="24"/>
      <c r="KZ429" s="24"/>
      <c r="LA429" s="24"/>
      <c r="LB429" s="24"/>
      <c r="LC429" s="24"/>
      <c r="LD429" s="24"/>
      <c r="LF429" s="24"/>
      <c r="LG429" s="24"/>
      <c r="LH429" s="14"/>
      <c r="LZ429" s="24"/>
      <c r="MA429" s="14"/>
    </row>
    <row r="430" spans="1:339" x14ac:dyDescent="0.2">
      <c r="A430" s="65" t="s">
        <v>440</v>
      </c>
      <c r="B430" s="51"/>
      <c r="C430" s="24">
        <f>IF(B430="",+(C429+(IF(YEAR(A430)&gt;YEAR($M$98),-$Q$98,$E$98*+((($O$101-((YEAR(A430)-(YEAR($J$98)-$O$101))/$O$98))/100)+$Q$101)))+(C418*$G$98/12)),B430)</f>
        <v>1028545.6551326667</v>
      </c>
      <c r="D430" s="22" t="str">
        <f t="shared" si="226"/>
        <v/>
      </c>
      <c r="E430" s="59">
        <f t="shared" si="225"/>
        <v>-151.94446967565455</v>
      </c>
      <c r="K430" s="1"/>
      <c r="M430" s="1"/>
      <c r="R430" s="1"/>
      <c r="S430" s="24" t="str">
        <f>IF(B430="","",(U430-B430))</f>
        <v/>
      </c>
      <c r="BC430" s="1"/>
      <c r="BD430" s="1"/>
      <c r="BE430" s="1"/>
      <c r="BF430" s="1"/>
      <c r="BG430" s="1"/>
      <c r="DY430" s="121"/>
      <c r="DZ430" s="24"/>
      <c r="EA430" s="95"/>
      <c r="EC430" s="2"/>
      <c r="ED430" s="119"/>
      <c r="EE430" s="95"/>
      <c r="EF430" s="95"/>
      <c r="EG430" s="95"/>
      <c r="EH430" s="95"/>
      <c r="EI430" s="95"/>
      <c r="EJ430" s="95"/>
      <c r="EK430" s="95"/>
      <c r="EL430" s="95"/>
      <c r="EM430" s="95"/>
      <c r="EN430" s="95"/>
      <c r="EO430" s="95"/>
      <c r="EP430" s="121"/>
      <c r="EQ430" s="24"/>
      <c r="ER430" s="95"/>
      <c r="ES430" s="14"/>
      <c r="GD430" s="121"/>
      <c r="GE430" s="24"/>
      <c r="GF430" s="95"/>
      <c r="GH430" s="2"/>
      <c r="GI430" s="119"/>
      <c r="GJ430" s="95"/>
      <c r="GK430" s="95"/>
      <c r="GL430" s="95"/>
      <c r="GM430" s="95"/>
      <c r="GN430" s="95"/>
      <c r="GO430" s="95"/>
      <c r="GP430" s="95"/>
      <c r="GQ430" s="95"/>
      <c r="GR430" s="95"/>
      <c r="GS430" s="95"/>
      <c r="GT430" s="95"/>
      <c r="GU430" s="121"/>
      <c r="GV430" s="24"/>
      <c r="GW430" s="95"/>
      <c r="GX430" s="14"/>
      <c r="II430" s="121"/>
      <c r="IJ430" s="24"/>
      <c r="IK430" s="95"/>
      <c r="IM430" s="2"/>
      <c r="IN430" s="119"/>
      <c r="IO430" s="95"/>
      <c r="IP430" s="95"/>
      <c r="IQ430" s="95"/>
      <c r="IR430" s="95"/>
      <c r="IS430" s="95"/>
      <c r="IT430" s="95"/>
      <c r="IU430" s="95"/>
      <c r="IV430" s="95"/>
      <c r="IW430" s="95"/>
      <c r="IX430" s="95"/>
      <c r="IY430" s="95"/>
      <c r="IZ430" s="121"/>
      <c r="JA430" s="24"/>
      <c r="JB430" s="95"/>
      <c r="JC430" s="14"/>
      <c r="KN430" s="121"/>
      <c r="KO430" s="24"/>
      <c r="KP430" s="95"/>
      <c r="KR430" s="2"/>
      <c r="KS430" s="119"/>
      <c r="KT430" s="95"/>
      <c r="KU430" s="95"/>
      <c r="KV430" s="95"/>
      <c r="KW430" s="95"/>
      <c r="KX430" s="95"/>
      <c r="KY430" s="95"/>
      <c r="KZ430" s="95"/>
      <c r="LA430" s="95"/>
      <c r="LB430" s="95"/>
      <c r="LC430" s="95"/>
      <c r="LD430" s="95"/>
      <c r="LE430" s="121"/>
      <c r="LF430" s="24"/>
      <c r="LG430" s="95"/>
      <c r="LH430" s="14"/>
      <c r="LZ430" s="95"/>
      <c r="MA430" s="14"/>
    </row>
    <row r="431" spans="1:339" x14ac:dyDescent="0.2">
      <c r="A431" s="65" t="s">
        <v>441</v>
      </c>
      <c r="B431" s="51"/>
      <c r="C431" s="24">
        <f>IF(B431="",+(C430+(IF(YEAR(A431)&gt;YEAR($M$98),-$Q$98,$E$98*+((($O$101-((YEAR(A431)-(YEAR($J$98)-$O$101))/$O$98))/100)+$Q$101)))+(C419*$G$98/12)),B431)</f>
        <v>1028404.5324727164</v>
      </c>
      <c r="D431" s="22" t="str">
        <f t="shared" si="226"/>
        <v/>
      </c>
      <c r="E431" s="59">
        <f t="shared" si="225"/>
        <v>-141.12265995028429</v>
      </c>
      <c r="K431" s="1"/>
      <c r="M431" s="1"/>
      <c r="R431" s="1"/>
      <c r="S431" s="24" t="str">
        <f>IF(B431="","",(U431-B431))</f>
        <v/>
      </c>
      <c r="BC431" s="1"/>
      <c r="BD431" s="1"/>
      <c r="BE431" s="1"/>
      <c r="BF431" s="1"/>
      <c r="BG431" s="1"/>
      <c r="DY431" s="125"/>
      <c r="DZ431" s="125"/>
      <c r="EA431" s="125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125"/>
      <c r="EQ431" s="125"/>
      <c r="ER431" s="125"/>
      <c r="ES431" s="15"/>
      <c r="GD431" s="125"/>
      <c r="GE431" s="125"/>
      <c r="GF431" s="125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125"/>
      <c r="GV431" s="125"/>
      <c r="GW431" s="125"/>
      <c r="GX431" s="15"/>
      <c r="II431" s="125"/>
      <c r="IJ431" s="125"/>
      <c r="IK431" s="125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125"/>
      <c r="JA431" s="125"/>
      <c r="JB431" s="125"/>
      <c r="JC431" s="15"/>
      <c r="KN431" s="125"/>
      <c r="KO431" s="125"/>
      <c r="KP431" s="125"/>
      <c r="KR431" s="2"/>
      <c r="KS431" s="2"/>
      <c r="KT431" s="2"/>
      <c r="KU431" s="2"/>
      <c r="KV431" s="2"/>
      <c r="KW431" s="2"/>
      <c r="KX431" s="2"/>
      <c r="KY431" s="2"/>
      <c r="KZ431" s="2"/>
      <c r="LA431" s="2"/>
      <c r="LB431" s="2"/>
      <c r="LC431" s="2"/>
      <c r="LD431" s="2"/>
      <c r="LE431" s="125"/>
      <c r="LF431" s="125"/>
      <c r="LG431" s="125"/>
      <c r="LH431" s="15"/>
      <c r="LZ431" s="125"/>
      <c r="MA431" s="15"/>
    </row>
    <row r="432" spans="1:339" x14ac:dyDescent="0.2">
      <c r="A432" s="65" t="s">
        <v>442</v>
      </c>
      <c r="B432" s="51"/>
      <c r="C432" s="24">
        <f>IF(B432="",+(C431+(IF(YEAR(A432)&gt;YEAR($M$98),-$Q$98,$E$98*+((($O$101-((YEAR(A432)-(YEAR($J$98)-$O$101))/$O$98))/100)+$Q$101)))+(C420*$G$98/12)),B432)</f>
        <v>1028274.2672807815</v>
      </c>
      <c r="D432" s="22" t="str">
        <f t="shared" si="226"/>
        <v/>
      </c>
      <c r="E432" s="59">
        <f t="shared" si="225"/>
        <v>-130.26519193488639</v>
      </c>
      <c r="K432" s="1"/>
      <c r="M432" s="1"/>
      <c r="R432" s="1"/>
      <c r="S432" s="24" t="str">
        <f>IF(B432="","",(U432-B432))</f>
        <v/>
      </c>
      <c r="BC432" s="1"/>
      <c r="BD432" s="1"/>
      <c r="BE432" s="1"/>
      <c r="BF432" s="1"/>
      <c r="BG432" s="1"/>
      <c r="DY432" s="2"/>
      <c r="DZ432" s="2"/>
      <c r="EA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15"/>
      <c r="GD432" s="2"/>
      <c r="GE432" s="2"/>
      <c r="GF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15"/>
      <c r="II432" s="2"/>
      <c r="IJ432" s="2"/>
      <c r="IK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15"/>
      <c r="KN432" s="2"/>
      <c r="KO432" s="2"/>
      <c r="KP432" s="2"/>
      <c r="KR432" s="2"/>
      <c r="KS432" s="2"/>
      <c r="KT432" s="2"/>
      <c r="KU432" s="2"/>
      <c r="KV432" s="2"/>
      <c r="KW432" s="2"/>
      <c r="KX432" s="2"/>
      <c r="KY432" s="2"/>
      <c r="KZ432" s="2"/>
      <c r="LA432" s="2"/>
      <c r="LB432" s="2"/>
      <c r="LC432" s="2"/>
      <c r="LD432" s="2"/>
      <c r="LE432" s="2"/>
      <c r="LF432" s="2"/>
      <c r="LG432" s="2"/>
      <c r="LH432" s="15"/>
      <c r="LZ432" s="2"/>
      <c r="MA432" s="15"/>
    </row>
    <row r="433" spans="1:339" x14ac:dyDescent="0.2">
      <c r="A433" s="65" t="s">
        <v>443</v>
      </c>
      <c r="B433" s="51"/>
      <c r="C433" s="24">
        <f>IF(B433="",+(C432+(IF(YEAR(A433)&gt;YEAR($M$98),-$Q$98,$E$98*+((($O$101-((YEAR(A433)-(YEAR($J$98)-$O$101))/$O$98))/100)+$Q$101)))+(C421*$G$98/12)),B433)</f>
        <v>1028154.8953326893</v>
      </c>
      <c r="D433" s="22" t="str">
        <f t="shared" si="226"/>
        <v/>
      </c>
      <c r="E433" s="59">
        <f t="shared" si="225"/>
        <v>-119.37194809224457</v>
      </c>
      <c r="K433" s="1"/>
      <c r="M433" s="1"/>
      <c r="R433" s="1"/>
      <c r="S433" s="24" t="str">
        <f>IF(B433="","",(U433-B433))</f>
        <v/>
      </c>
      <c r="BC433" s="1"/>
      <c r="BD433" s="1"/>
      <c r="BE433" s="1"/>
      <c r="BF433" s="1"/>
      <c r="BG433" s="1"/>
      <c r="DY433" s="126"/>
      <c r="DZ433" s="126"/>
      <c r="EA433" s="126"/>
      <c r="EC433" s="126"/>
      <c r="ED433" s="126"/>
      <c r="EE433" s="126"/>
      <c r="EF433" s="126"/>
      <c r="EG433" s="126"/>
      <c r="EH433" s="126"/>
      <c r="EI433" s="126"/>
      <c r="EJ433" s="126"/>
      <c r="EK433" s="50"/>
      <c r="EL433" s="50"/>
      <c r="EM433" s="50"/>
      <c r="EN433" s="50"/>
      <c r="EO433" s="50"/>
      <c r="EP433" s="126"/>
      <c r="EQ433" s="126"/>
      <c r="ER433" s="126"/>
      <c r="ES433" s="17"/>
      <c r="GD433" s="126"/>
      <c r="GE433" s="126"/>
      <c r="GF433" s="126"/>
      <c r="GH433" s="126"/>
      <c r="GI433" s="126"/>
      <c r="GJ433" s="126"/>
      <c r="GK433" s="126"/>
      <c r="GL433" s="126"/>
      <c r="GM433" s="126"/>
      <c r="GN433" s="126"/>
      <c r="GO433" s="126"/>
      <c r="GP433" s="50"/>
      <c r="GQ433" s="50"/>
      <c r="GR433" s="50"/>
      <c r="GS433" s="50"/>
      <c r="GT433" s="50"/>
      <c r="GU433" s="126"/>
      <c r="GV433" s="126"/>
      <c r="GW433" s="126"/>
      <c r="GX433" s="17"/>
      <c r="II433" s="126"/>
      <c r="IJ433" s="126"/>
      <c r="IK433" s="126"/>
      <c r="IM433" s="126"/>
      <c r="IN433" s="126"/>
      <c r="IO433" s="126"/>
      <c r="IP433" s="126"/>
      <c r="IQ433" s="126"/>
      <c r="IR433" s="126"/>
      <c r="IS433" s="126"/>
      <c r="IT433" s="126"/>
      <c r="IU433" s="50"/>
      <c r="IV433" s="50"/>
      <c r="IW433" s="50"/>
      <c r="IX433" s="50"/>
      <c r="IY433" s="50"/>
      <c r="IZ433" s="126"/>
      <c r="JA433" s="126"/>
      <c r="JB433" s="126"/>
      <c r="JC433" s="17"/>
      <c r="KN433" s="126"/>
      <c r="KO433" s="126"/>
      <c r="KP433" s="126"/>
      <c r="KR433" s="126"/>
      <c r="KS433" s="126"/>
      <c r="KT433" s="126"/>
      <c r="KU433" s="126"/>
      <c r="KV433" s="126"/>
      <c r="KW433" s="126"/>
      <c r="KX433" s="126"/>
      <c r="KY433" s="126"/>
      <c r="KZ433" s="50"/>
      <c r="LA433" s="50"/>
      <c r="LB433" s="50"/>
      <c r="LC433" s="50"/>
      <c r="LD433" s="50"/>
      <c r="LE433" s="126"/>
      <c r="LF433" s="126"/>
      <c r="LG433" s="126"/>
      <c r="LH433" s="17"/>
      <c r="LZ433" s="126"/>
      <c r="MA433" s="17"/>
    </row>
    <row r="434" spans="1:339" x14ac:dyDescent="0.2">
      <c r="A434" s="65" t="s">
        <v>444</v>
      </c>
      <c r="B434" s="51"/>
      <c r="C434" s="24">
        <f>IF(B434="",+(C433+(IF(YEAR(A434)&gt;YEAR($M$98),-$Q$98,$E$98*+((($O$101-((YEAR(A434)-(YEAR($J$98)-$O$101))/$O$98))/100)+$Q$101)))+(C422*$G$98/12)),B434)</f>
        <v>1028046.4525221912</v>
      </c>
      <c r="D434" s="22" t="str">
        <f t="shared" si="226"/>
        <v/>
      </c>
      <c r="E434" s="59">
        <f t="shared" si="225"/>
        <v>-108.44281049806159</v>
      </c>
      <c r="K434" s="1"/>
      <c r="M434" s="1"/>
      <c r="R434" s="1"/>
      <c r="S434" s="24" t="str">
        <f>IF(B434="","",(U434-B434))</f>
        <v/>
      </c>
      <c r="BC434" s="1"/>
      <c r="BD434" s="1"/>
      <c r="BE434" s="1"/>
      <c r="BF434" s="1"/>
      <c r="BG434" s="1"/>
      <c r="DY434" s="1"/>
      <c r="DZ434" s="1"/>
      <c r="EA434" s="1"/>
      <c r="EC434" s="1"/>
      <c r="ED434" s="1"/>
      <c r="EE434" s="1"/>
      <c r="EF434" s="1"/>
      <c r="EG434" s="1"/>
      <c r="EH434" s="1"/>
      <c r="EI434" s="1"/>
      <c r="EJ434" s="1"/>
      <c r="EP434" s="1"/>
      <c r="EQ434" s="1"/>
      <c r="ER434" s="1"/>
      <c r="ES434" s="1"/>
      <c r="GD434" s="1"/>
      <c r="GE434" s="1"/>
      <c r="GF434" s="1"/>
      <c r="GH434" s="1"/>
      <c r="GI434" s="1"/>
      <c r="GJ434" s="1"/>
      <c r="GK434" s="1"/>
      <c r="GL434" s="1"/>
      <c r="GM434" s="1"/>
      <c r="GN434" s="1"/>
      <c r="GO434" s="1"/>
      <c r="GU434" s="1"/>
      <c r="GV434" s="1"/>
      <c r="GW434" s="1"/>
      <c r="GX434" s="1"/>
      <c r="II434" s="1"/>
      <c r="IJ434" s="1"/>
      <c r="IK434" s="1"/>
      <c r="IM434" s="1"/>
      <c r="IN434" s="1"/>
      <c r="IO434" s="1"/>
      <c r="IP434" s="1"/>
      <c r="IQ434" s="1"/>
      <c r="IR434" s="1"/>
      <c r="IS434" s="1"/>
      <c r="IT434" s="1"/>
      <c r="IZ434" s="1"/>
      <c r="JA434" s="1"/>
      <c r="JB434" s="1"/>
      <c r="JC434" s="1"/>
      <c r="KN434" s="1"/>
      <c r="KO434" s="1"/>
      <c r="KP434" s="1"/>
      <c r="KR434" s="1"/>
      <c r="KS434" s="1"/>
      <c r="KT434" s="1"/>
      <c r="KU434" s="1"/>
      <c r="KV434" s="1"/>
      <c r="KW434" s="1"/>
      <c r="KX434" s="1"/>
      <c r="KY434" s="1"/>
      <c r="LE434" s="1"/>
      <c r="LF434" s="1"/>
      <c r="LG434" s="1"/>
      <c r="LH434" s="1"/>
      <c r="LZ434" s="1"/>
      <c r="MA434" s="1"/>
    </row>
    <row r="435" spans="1:339" x14ac:dyDescent="0.2">
      <c r="A435" s="65" t="s">
        <v>445</v>
      </c>
      <c r="B435" s="51"/>
      <c r="C435" s="24">
        <f>IF(B435="",+(C434+(IF(YEAR(A435)&gt;YEAR($M$98),-$Q$98,$E$98*+((($O$101-((YEAR(A435)-(YEAR($J$98)-$O$101))/$O$98))/100)+$Q$101)))+(C423*$G$98/12)),B435)</f>
        <v>1027948.9748613522</v>
      </c>
      <c r="D435" s="22" t="str">
        <f t="shared" si="226"/>
        <v/>
      </c>
      <c r="E435" s="59">
        <f t="shared" si="225"/>
        <v>-97.477660838980228</v>
      </c>
      <c r="K435" s="1"/>
      <c r="M435" s="1"/>
      <c r="R435" s="1"/>
      <c r="S435" s="24" t="str">
        <f>IF(B435="","",(U435-B435))</f>
        <v/>
      </c>
      <c r="BC435" s="1"/>
      <c r="BD435" s="1"/>
      <c r="BE435" s="1"/>
      <c r="BF435" s="1"/>
      <c r="BG435" s="1"/>
      <c r="DY435" s="1"/>
      <c r="DZ435" s="1"/>
      <c r="EA435" s="1"/>
      <c r="EC435" s="1"/>
      <c r="ED435" s="1"/>
      <c r="EE435" s="1"/>
      <c r="EF435" s="1"/>
      <c r="EG435" s="1"/>
      <c r="EH435" s="1"/>
      <c r="EI435" s="1"/>
      <c r="EJ435" s="1"/>
      <c r="EP435" s="1"/>
      <c r="EQ435" s="1"/>
      <c r="ER435" s="1"/>
      <c r="ES435" s="1"/>
      <c r="GD435" s="1"/>
      <c r="GE435" s="1"/>
      <c r="GF435" s="1"/>
      <c r="GH435" s="1"/>
      <c r="GI435" s="1"/>
      <c r="GJ435" s="1"/>
      <c r="GK435" s="1"/>
      <c r="GL435" s="1"/>
      <c r="GM435" s="1"/>
      <c r="GN435" s="1"/>
      <c r="GO435" s="1"/>
      <c r="GU435" s="1"/>
      <c r="GV435" s="1"/>
      <c r="GW435" s="1"/>
      <c r="GX435" s="1"/>
      <c r="II435" s="1"/>
      <c r="IJ435" s="1"/>
      <c r="IK435" s="1"/>
      <c r="IM435" s="1"/>
      <c r="IN435" s="1"/>
      <c r="IO435" s="1"/>
      <c r="IP435" s="1"/>
      <c r="IQ435" s="1"/>
      <c r="IR435" s="1"/>
      <c r="IS435" s="1"/>
      <c r="IT435" s="1"/>
      <c r="IZ435" s="1"/>
      <c r="JA435" s="1"/>
      <c r="JB435" s="1"/>
      <c r="JC435" s="1"/>
      <c r="KN435" s="1"/>
      <c r="KO435" s="1"/>
      <c r="KP435" s="1"/>
      <c r="KR435" s="1"/>
      <c r="KS435" s="1"/>
      <c r="KT435" s="1"/>
      <c r="KU435" s="1"/>
      <c r="KV435" s="1"/>
      <c r="KW435" s="1"/>
      <c r="KX435" s="1"/>
      <c r="KY435" s="1"/>
      <c r="LE435" s="1"/>
      <c r="LF435" s="1"/>
      <c r="LG435" s="1"/>
      <c r="LH435" s="1"/>
      <c r="LZ435" s="1"/>
      <c r="MA435" s="1"/>
    </row>
    <row r="436" spans="1:339" x14ac:dyDescent="0.2">
      <c r="A436" s="65" t="s">
        <v>446</v>
      </c>
      <c r="B436" s="51"/>
      <c r="C436" s="24">
        <f>IF(B436="",+(C435+(IF(YEAR(A436)&gt;YEAR($M$98),-$Q$98,$E$98*+((($O$101-((YEAR(A436)-(YEAR($J$98)-$O$101))/$O$98))/100)+$Q$101)))+(C424*$G$98/12)),B436)</f>
        <v>1027862.4984809406</v>
      </c>
      <c r="D436" s="22" t="str">
        <f t="shared" si="226"/>
        <v/>
      </c>
      <c r="E436" s="59">
        <f t="shared" si="225"/>
        <v>-86.476380411651917</v>
      </c>
      <c r="K436" s="1"/>
      <c r="M436" s="1"/>
      <c r="R436" s="1"/>
      <c r="S436" s="24" t="str">
        <f>IF(B436="","",(U436-B436))</f>
        <v/>
      </c>
      <c r="BC436" s="1"/>
      <c r="BD436" s="1"/>
      <c r="BE436" s="1"/>
      <c r="BF436" s="1"/>
      <c r="BG436" s="1"/>
      <c r="DY436" s="1"/>
      <c r="DZ436" s="1"/>
      <c r="EA436" s="1"/>
      <c r="EC436" s="1"/>
      <c r="ED436" s="1"/>
      <c r="EE436" s="1"/>
      <c r="EF436" s="1"/>
      <c r="EG436" s="1"/>
      <c r="EH436" s="1"/>
      <c r="EI436" s="1"/>
      <c r="EJ436" s="1"/>
      <c r="EP436" s="1"/>
      <c r="EQ436" s="1"/>
      <c r="ER436" s="1"/>
      <c r="ES436" s="1"/>
      <c r="GD436" s="1"/>
      <c r="GE436" s="1"/>
      <c r="GF436" s="1"/>
      <c r="GH436" s="1"/>
      <c r="GI436" s="1"/>
      <c r="GJ436" s="1"/>
      <c r="GK436" s="1"/>
      <c r="GL436" s="1"/>
      <c r="GM436" s="1"/>
      <c r="GN436" s="1"/>
      <c r="GO436" s="1"/>
      <c r="GU436" s="1"/>
      <c r="GV436" s="1"/>
      <c r="GW436" s="1"/>
      <c r="GX436" s="1"/>
      <c r="II436" s="1"/>
      <c r="IJ436" s="1"/>
      <c r="IK436" s="1"/>
      <c r="IM436" s="1"/>
      <c r="IN436" s="1"/>
      <c r="IO436" s="1"/>
      <c r="IP436" s="1"/>
      <c r="IQ436" s="1"/>
      <c r="IR436" s="1"/>
      <c r="IS436" s="1"/>
      <c r="IT436" s="1"/>
      <c r="IZ436" s="1"/>
      <c r="JA436" s="1"/>
      <c r="JB436" s="1"/>
      <c r="JC436" s="1"/>
      <c r="KN436" s="1"/>
      <c r="KO436" s="1"/>
      <c r="KP436" s="1"/>
      <c r="KR436" s="1"/>
      <c r="KS436" s="1"/>
      <c r="KT436" s="1"/>
      <c r="KU436" s="1"/>
      <c r="KV436" s="1"/>
      <c r="KW436" s="1"/>
      <c r="KX436" s="1"/>
      <c r="KY436" s="1"/>
      <c r="LE436" s="1"/>
      <c r="LF436" s="1"/>
      <c r="LG436" s="1"/>
      <c r="LH436" s="1"/>
      <c r="LZ436" s="1"/>
      <c r="MA436" s="1"/>
    </row>
    <row r="437" spans="1:339" x14ac:dyDescent="0.2">
      <c r="A437" s="65" t="s">
        <v>447</v>
      </c>
      <c r="B437" s="51"/>
      <c r="C437" s="24">
        <f>IF(B437="",+(C436+(IF(YEAR(A437)&gt;YEAR($M$98),-$Q$98,$E$98*+((($O$101-((YEAR(A437)-(YEAR($J$98)-$O$101))/$O$98))/100)+$Q$101)))+(C425*$G$98/12)),B437)</f>
        <v>1027787.0596308195</v>
      </c>
      <c r="D437" s="22" t="str">
        <f t="shared" si="226"/>
        <v/>
      </c>
      <c r="E437" s="59">
        <f t="shared" si="225"/>
        <v>-75.438850121106952</v>
      </c>
      <c r="K437" s="1"/>
      <c r="M437" s="1"/>
      <c r="R437" s="1"/>
      <c r="S437" s="24" t="str">
        <f>IF(B437="","",(U437-B437))</f>
        <v/>
      </c>
      <c r="DY437" s="1"/>
      <c r="DZ437" s="1"/>
      <c r="EA437" s="1"/>
      <c r="EC437" s="1"/>
      <c r="ED437" s="1"/>
      <c r="EE437" s="1"/>
      <c r="EF437" s="1"/>
      <c r="EG437" s="1"/>
      <c r="EH437" s="1"/>
      <c r="EI437" s="1"/>
      <c r="EJ437" s="1"/>
      <c r="EP437" s="1"/>
      <c r="EQ437" s="1"/>
      <c r="ER437" s="1"/>
      <c r="ES437" s="1"/>
      <c r="GD437" s="1"/>
      <c r="GE437" s="1"/>
      <c r="GF437" s="1"/>
      <c r="GH437" s="1"/>
      <c r="GI437" s="1"/>
      <c r="GJ437" s="1"/>
      <c r="GK437" s="1"/>
      <c r="GL437" s="1"/>
      <c r="GM437" s="1"/>
      <c r="GN437" s="1"/>
      <c r="GO437" s="1"/>
      <c r="GU437" s="1"/>
      <c r="GV437" s="1"/>
      <c r="GW437" s="1"/>
      <c r="GX437" s="1"/>
      <c r="II437" s="1"/>
      <c r="IJ437" s="1"/>
      <c r="IK437" s="1"/>
      <c r="IM437" s="1"/>
      <c r="IN437" s="1"/>
      <c r="IO437" s="1"/>
      <c r="IP437" s="1"/>
      <c r="IQ437" s="1"/>
      <c r="IR437" s="1"/>
      <c r="IS437" s="1"/>
      <c r="IT437" s="1"/>
      <c r="IZ437" s="1"/>
      <c r="JA437" s="1"/>
      <c r="JB437" s="1"/>
      <c r="JC437" s="1"/>
      <c r="KN437" s="1"/>
      <c r="KO437" s="1"/>
      <c r="KP437" s="1"/>
      <c r="KR437" s="1"/>
      <c r="KS437" s="1"/>
      <c r="KT437" s="1"/>
      <c r="KU437" s="1"/>
      <c r="KV437" s="1"/>
      <c r="KW437" s="1"/>
      <c r="KX437" s="1"/>
      <c r="KY437" s="1"/>
      <c r="LE437" s="1"/>
      <c r="LF437" s="1"/>
      <c r="LG437" s="1"/>
      <c r="LH437" s="1"/>
      <c r="LZ437" s="1"/>
      <c r="MA437" s="1"/>
    </row>
    <row r="438" spans="1:339" x14ac:dyDescent="0.2">
      <c r="A438" s="65" t="s">
        <v>448</v>
      </c>
      <c r="B438" s="51"/>
      <c r="C438" s="24">
        <f>IF(B438="",+(C437+(IF(YEAR(A438)&gt;YEAR($M$98),-$Q$98,$E$98*+((($O$101-((YEAR(A438)-(YEAR($J$98)-$O$101))/$O$98))/100)+$Q$101)))+(C426*$G$98/12)),B438)</f>
        <v>1027722.6946803397</v>
      </c>
      <c r="D438" s="22" t="str">
        <f t="shared" si="226"/>
        <v/>
      </c>
      <c r="E438" s="59">
        <f t="shared" si="225"/>
        <v>-64.364950479823165</v>
      </c>
      <c r="K438" s="1"/>
      <c r="M438" s="1"/>
      <c r="R438" s="1"/>
      <c r="S438" s="24" t="str">
        <f>IF(B438="","",(U438-B438))</f>
        <v/>
      </c>
      <c r="DY438" s="1"/>
      <c r="DZ438" s="1"/>
      <c r="EA438" s="1"/>
      <c r="EC438" s="1"/>
      <c r="ED438" s="1"/>
      <c r="EE438" s="1"/>
      <c r="EF438" s="1"/>
      <c r="EG438" s="1"/>
      <c r="EH438" s="1"/>
      <c r="EI438" s="1"/>
      <c r="EJ438" s="1"/>
      <c r="EP438" s="1"/>
      <c r="EQ438" s="1"/>
      <c r="ER438" s="1"/>
      <c r="ES438" s="1"/>
      <c r="GD438" s="1"/>
      <c r="GE438" s="1"/>
      <c r="GF438" s="1"/>
      <c r="GH438" s="1"/>
      <c r="GI438" s="1"/>
      <c r="GJ438" s="1"/>
      <c r="GK438" s="1"/>
      <c r="GL438" s="1"/>
      <c r="GM438" s="1"/>
      <c r="GN438" s="1"/>
      <c r="GO438" s="1"/>
      <c r="GU438" s="1"/>
      <c r="GV438" s="1"/>
      <c r="GW438" s="1"/>
      <c r="GX438" s="1"/>
      <c r="II438" s="1"/>
      <c r="IJ438" s="1"/>
      <c r="IK438" s="1"/>
      <c r="IM438" s="1"/>
      <c r="IN438" s="1"/>
      <c r="IO438" s="1"/>
      <c r="IP438" s="1"/>
      <c r="IQ438" s="1"/>
      <c r="IR438" s="1"/>
      <c r="IS438" s="1"/>
      <c r="IT438" s="1"/>
      <c r="IZ438" s="1"/>
      <c r="JA438" s="1"/>
      <c r="JB438" s="1"/>
      <c r="JC438" s="1"/>
      <c r="KN438" s="1"/>
      <c r="KO438" s="1"/>
      <c r="KP438" s="1"/>
      <c r="KR438" s="1"/>
      <c r="KS438" s="1"/>
      <c r="KT438" s="1"/>
      <c r="KU438" s="1"/>
      <c r="KV438" s="1"/>
      <c r="KW438" s="1"/>
      <c r="KX438" s="1"/>
      <c r="KY438" s="1"/>
      <c r="LE438" s="1"/>
      <c r="LF438" s="1"/>
      <c r="LG438" s="1"/>
      <c r="LH438" s="1"/>
      <c r="LZ438" s="1"/>
      <c r="MA438" s="1"/>
    </row>
    <row r="439" spans="1:339" x14ac:dyDescent="0.2">
      <c r="A439" s="65" t="s">
        <v>449</v>
      </c>
      <c r="B439" s="51"/>
      <c r="C439" s="24">
        <f>IF(B439="",+(C438+(IF(YEAR(A439)&gt;YEAR($M$98),-$Q$98,$E$98*+((($O$101-((YEAR(A439)-(YEAR($J$98)-$O$101))/$O$98))/100)+$Q$101)))+(C427*$G$98/12)),B439)</f>
        <v>1027669.4401187333</v>
      </c>
      <c r="D439" s="22" t="str">
        <f t="shared" si="226"/>
        <v/>
      </c>
      <c r="E439" s="59">
        <f t="shared" si="225"/>
        <v>-53.254561606328934</v>
      </c>
      <c r="K439" s="1"/>
      <c r="M439" s="1"/>
      <c r="R439" s="1"/>
      <c r="S439" s="24" t="str">
        <f>IF(B439="","",(U439-B439))</f>
        <v/>
      </c>
      <c r="DY439" s="1"/>
      <c r="DZ439" s="1"/>
      <c r="EA439" s="1"/>
      <c r="EC439" s="1"/>
      <c r="ED439" s="1"/>
      <c r="EE439" s="1"/>
      <c r="EF439" s="1"/>
      <c r="EG439" s="1"/>
      <c r="EH439" s="1"/>
      <c r="EI439" s="1"/>
      <c r="EJ439" s="1"/>
      <c r="EP439" s="1"/>
      <c r="EQ439" s="1"/>
      <c r="ER439" s="1"/>
      <c r="ES439" s="1"/>
      <c r="GD439" s="1"/>
      <c r="GE439" s="1"/>
      <c r="GF439" s="1"/>
      <c r="GH439" s="1"/>
      <c r="GI439" s="1"/>
      <c r="GJ439" s="1"/>
      <c r="GK439" s="1"/>
      <c r="GL439" s="1"/>
      <c r="GM439" s="1"/>
      <c r="GN439" s="1"/>
      <c r="GO439" s="1"/>
      <c r="GU439" s="1"/>
      <c r="GV439" s="1"/>
      <c r="GW439" s="1"/>
      <c r="GX439" s="1"/>
      <c r="II439" s="1"/>
      <c r="IJ439" s="1"/>
      <c r="IK439" s="1"/>
      <c r="IM439" s="1"/>
      <c r="IN439" s="1"/>
      <c r="IO439" s="1"/>
      <c r="IP439" s="1"/>
      <c r="IQ439" s="1"/>
      <c r="IR439" s="1"/>
      <c r="IS439" s="1"/>
      <c r="IT439" s="1"/>
      <c r="IZ439" s="1"/>
      <c r="JA439" s="1"/>
      <c r="JB439" s="1"/>
      <c r="JC439" s="1"/>
      <c r="KN439" s="1"/>
      <c r="KO439" s="1"/>
      <c r="KP439" s="1"/>
      <c r="KR439" s="1"/>
      <c r="KS439" s="1"/>
      <c r="KT439" s="1"/>
      <c r="KU439" s="1"/>
      <c r="KV439" s="1"/>
      <c r="KW439" s="1"/>
      <c r="KX439" s="1"/>
      <c r="KY439" s="1"/>
      <c r="LE439" s="1"/>
      <c r="LF439" s="1"/>
      <c r="LG439" s="1"/>
      <c r="LH439" s="1"/>
      <c r="LZ439" s="1"/>
      <c r="MA439" s="1"/>
    </row>
    <row r="440" spans="1:339" x14ac:dyDescent="0.2">
      <c r="A440" s="65" t="s">
        <v>450</v>
      </c>
      <c r="B440" s="60"/>
      <c r="C440" s="24">
        <f>IF(B440="",+(C439+(IF(YEAR(A440)&gt;YEAR($M$98),-$Q$98,$E$98*+((($O$101-((YEAR(A440)-(YEAR($J$98)-$O$101))/$O$98))/100)+$Q$101)))+(C428*$G$98/12)),B440)</f>
        <v>1027627.3325555094</v>
      </c>
      <c r="D440" s="22" t="str">
        <f t="shared" si="226"/>
        <v/>
      </c>
      <c r="E440" s="59">
        <f t="shared" si="225"/>
        <v>-42.107563223922625</v>
      </c>
      <c r="K440" s="1"/>
      <c r="M440" s="1"/>
      <c r="R440" s="1"/>
      <c r="S440" s="24" t="str">
        <f>IF(B440="","",(U440-B440))</f>
        <v/>
      </c>
      <c r="DY440" s="1"/>
      <c r="DZ440" s="1"/>
      <c r="EA440" s="1"/>
      <c r="EC440" s="1"/>
      <c r="ED440" s="1"/>
      <c r="EE440" s="1"/>
      <c r="EF440" s="1"/>
      <c r="EG440" s="1"/>
      <c r="EH440" s="1"/>
      <c r="EI440" s="1"/>
      <c r="EJ440" s="1"/>
      <c r="EP440" s="1"/>
      <c r="EQ440" s="1"/>
      <c r="ER440" s="1"/>
      <c r="ES440" s="1"/>
      <c r="GD440" s="1"/>
      <c r="GE440" s="1"/>
      <c r="GF440" s="1"/>
      <c r="GH440" s="1"/>
      <c r="GI440" s="1"/>
      <c r="GJ440" s="1"/>
      <c r="GK440" s="1"/>
      <c r="GL440" s="1"/>
      <c r="GM440" s="1"/>
      <c r="GN440" s="1"/>
      <c r="GO440" s="1"/>
      <c r="GU440" s="1"/>
      <c r="GV440" s="1"/>
      <c r="GW440" s="1"/>
      <c r="GX440" s="1"/>
      <c r="II440" s="1"/>
      <c r="IJ440" s="1"/>
      <c r="IK440" s="1"/>
      <c r="IM440" s="1"/>
      <c r="IN440" s="1"/>
      <c r="IO440" s="1"/>
      <c r="IP440" s="1"/>
      <c r="IQ440" s="1"/>
      <c r="IR440" s="1"/>
      <c r="IS440" s="1"/>
      <c r="IT440" s="1"/>
      <c r="IZ440" s="1"/>
      <c r="JA440" s="1"/>
      <c r="JB440" s="1"/>
      <c r="JC440" s="1"/>
      <c r="KN440" s="1"/>
      <c r="KO440" s="1"/>
      <c r="KP440" s="1"/>
      <c r="KR440" s="1"/>
      <c r="KS440" s="1"/>
      <c r="KT440" s="1"/>
      <c r="KU440" s="1"/>
      <c r="KV440" s="1"/>
      <c r="KW440" s="1"/>
      <c r="KX440" s="1"/>
      <c r="KY440" s="1"/>
      <c r="LE440" s="1"/>
      <c r="LF440" s="1"/>
      <c r="LG440" s="1"/>
      <c r="LH440" s="1"/>
      <c r="LZ440" s="1"/>
      <c r="MA440" s="1"/>
    </row>
    <row r="441" spans="1:339" x14ac:dyDescent="0.2">
      <c r="A441" s="66" t="s">
        <v>179</v>
      </c>
      <c r="B441" s="69"/>
      <c r="C441" s="24">
        <f>IF(B441="",+(C440+(IF(YEAR(A441)&gt;YEAR($M$98),-$Q$98,$E$98*+((($O$101-((YEAR(A441)-(YEAR($J$98)-$O$101))/$O$98))/100)+$Q$101)))+(C429*$G$98/12)),B441)</f>
        <v>1027596.4087208505</v>
      </c>
      <c r="D441" s="22" t="str">
        <f t="shared" si="226"/>
        <v/>
      </c>
      <c r="E441" s="59">
        <f t="shared" si="225"/>
        <v>-30.923834658926353</v>
      </c>
      <c r="K441" s="1"/>
      <c r="M441" s="1"/>
      <c r="R441" s="1"/>
      <c r="S441" s="24" t="str">
        <f>IF(B441="","",(U441-B441))</f>
        <v/>
      </c>
      <c r="U441" s="43"/>
      <c r="DY441" s="1"/>
      <c r="DZ441" s="1"/>
      <c r="EA441" s="1"/>
      <c r="EC441" s="1"/>
      <c r="ED441" s="1"/>
      <c r="EE441" s="1"/>
      <c r="EF441" s="1"/>
      <c r="EG441" s="1"/>
      <c r="EH441" s="1"/>
      <c r="EI441" s="1"/>
      <c r="EJ441" s="1"/>
      <c r="EP441" s="1"/>
      <c r="EQ441" s="1"/>
      <c r="ER441" s="1"/>
      <c r="ES441" s="1"/>
      <c r="GD441" s="1"/>
      <c r="GE441" s="1"/>
      <c r="GF441" s="1"/>
      <c r="GH441" s="1"/>
      <c r="GI441" s="1"/>
      <c r="GJ441" s="1"/>
      <c r="GK441" s="1"/>
      <c r="GL441" s="1"/>
      <c r="GM441" s="1"/>
      <c r="GN441" s="1"/>
      <c r="GO441" s="1"/>
      <c r="GU441" s="1"/>
      <c r="GV441" s="1"/>
      <c r="GW441" s="1"/>
      <c r="GX441" s="1"/>
      <c r="II441" s="1"/>
      <c r="IJ441" s="1"/>
      <c r="IK441" s="1"/>
      <c r="IM441" s="1"/>
      <c r="IN441" s="1"/>
      <c r="IO441" s="1"/>
      <c r="IP441" s="1"/>
      <c r="IQ441" s="1"/>
      <c r="IR441" s="1"/>
      <c r="IS441" s="1"/>
      <c r="IT441" s="1"/>
      <c r="IZ441" s="1"/>
      <c r="JA441" s="1"/>
      <c r="JB441" s="1"/>
      <c r="JC441" s="1"/>
      <c r="KN441" s="1"/>
      <c r="KO441" s="1"/>
      <c r="KP441" s="1"/>
      <c r="KR441" s="1"/>
      <c r="KS441" s="1"/>
      <c r="KT441" s="1"/>
      <c r="KU441" s="1"/>
      <c r="KV441" s="1"/>
      <c r="KW441" s="1"/>
      <c r="KX441" s="1"/>
      <c r="KY441" s="1"/>
      <c r="LE441" s="1"/>
      <c r="LF441" s="1"/>
      <c r="LG441" s="1"/>
      <c r="LH441" s="1"/>
      <c r="LZ441" s="1"/>
      <c r="MA441" s="1"/>
    </row>
    <row r="442" spans="1:339" x14ac:dyDescent="0.2">
      <c r="A442" s="65" t="s">
        <v>451</v>
      </c>
      <c r="B442" s="60"/>
      <c r="C442" s="24">
        <f>IF(B442="",+(C441+(IF(YEAR(A442)&gt;YEAR($M$98),-$Q$98,$E$98*+((($O$101-((YEAR(A442)-(YEAR($J$98)-$O$101))/$O$98))/100)+$Q$101)))+(C430*$G$98/12)),B442)</f>
        <v>1027564.978404626</v>
      </c>
      <c r="D442" s="22" t="str">
        <f t="shared" si="226"/>
        <v/>
      </c>
      <c r="E442" s="59">
        <f t="shared" si="225"/>
        <v>-31.430316224461421</v>
      </c>
      <c r="K442" s="1"/>
      <c r="M442" s="1"/>
      <c r="R442" s="1"/>
      <c r="S442" s="24" t="str">
        <f>IF(B442="","",(U442-B442))</f>
        <v/>
      </c>
      <c r="DY442" s="1"/>
      <c r="DZ442" s="1"/>
      <c r="EA442" s="1"/>
      <c r="EC442" s="1"/>
      <c r="ED442" s="1"/>
      <c r="EE442" s="1"/>
      <c r="EF442" s="1"/>
      <c r="EG442" s="1"/>
      <c r="EH442" s="1"/>
      <c r="EI442" s="1"/>
      <c r="EJ442" s="1"/>
      <c r="EP442" s="1"/>
      <c r="EQ442" s="1"/>
      <c r="ER442" s="1"/>
      <c r="ES442" s="1"/>
      <c r="GD442" s="1"/>
      <c r="GE442" s="1"/>
      <c r="GF442" s="1"/>
      <c r="GH442" s="1"/>
      <c r="GI442" s="1"/>
      <c r="GJ442" s="1"/>
      <c r="GK442" s="1"/>
      <c r="GL442" s="1"/>
      <c r="GM442" s="1"/>
      <c r="GN442" s="1"/>
      <c r="GO442" s="1"/>
      <c r="GU442" s="1"/>
      <c r="GV442" s="1"/>
      <c r="GW442" s="1"/>
      <c r="GX442" s="1"/>
      <c r="II442" s="1"/>
      <c r="IJ442" s="1"/>
      <c r="IK442" s="1"/>
      <c r="IM442" s="1"/>
      <c r="IN442" s="1"/>
      <c r="IO442" s="1"/>
      <c r="IP442" s="1"/>
      <c r="IQ442" s="1"/>
      <c r="IR442" s="1"/>
      <c r="IS442" s="1"/>
      <c r="IT442" s="1"/>
      <c r="IZ442" s="1"/>
      <c r="JA442" s="1"/>
      <c r="JB442" s="1"/>
      <c r="JC442" s="1"/>
      <c r="KN442" s="1"/>
      <c r="KO442" s="1"/>
      <c r="KP442" s="1"/>
      <c r="KR442" s="1"/>
      <c r="KS442" s="1"/>
      <c r="KT442" s="1"/>
      <c r="KU442" s="1"/>
      <c r="KV442" s="1"/>
      <c r="KW442" s="1"/>
      <c r="KX442" s="1"/>
      <c r="KY442" s="1"/>
      <c r="LE442" s="1"/>
      <c r="LF442" s="1"/>
      <c r="LG442" s="1"/>
      <c r="LH442" s="1"/>
      <c r="LZ442" s="1"/>
      <c r="MA442" s="1"/>
    </row>
    <row r="443" spans="1:339" x14ac:dyDescent="0.2">
      <c r="A443" s="65" t="s">
        <v>452</v>
      </c>
      <c r="B443" s="60"/>
      <c r="C443" s="24">
        <f>IF(B443="",+(C442+(IF(YEAR(A443)&gt;YEAR($M$98),-$Q$98,$E$98*+((($O$101-((YEAR(A443)-(YEAR($J$98)-$O$101))/$O$98))/100)+$Q$101)))+(C431*$G$98/12)),B443)</f>
        <v>1027533.077679535</v>
      </c>
      <c r="D443" s="22" t="str">
        <f t="shared" si="226"/>
        <v/>
      </c>
      <c r="E443" s="59">
        <f t="shared" si="225"/>
        <v>-31.900725090992637</v>
      </c>
      <c r="K443" s="1"/>
      <c r="M443" s="1"/>
      <c r="R443" s="1"/>
      <c r="S443" s="24" t="str">
        <f>IF(B443="","",(U443-B443))</f>
        <v/>
      </c>
      <c r="DY443" s="1"/>
      <c r="DZ443" s="1"/>
      <c r="EA443" s="1"/>
      <c r="EC443" s="1"/>
      <c r="ED443" s="1"/>
      <c r="EE443" s="1"/>
      <c r="EF443" s="1"/>
      <c r="EG443" s="1"/>
      <c r="EH443" s="1"/>
      <c r="EI443" s="1"/>
      <c r="EJ443" s="1"/>
      <c r="EP443" s="1"/>
      <c r="EQ443" s="1"/>
      <c r="ER443" s="1"/>
      <c r="ES443" s="1"/>
      <c r="GD443" s="1"/>
      <c r="GE443" s="1"/>
      <c r="GF443" s="1"/>
      <c r="GH443" s="1"/>
      <c r="GI443" s="1"/>
      <c r="GJ443" s="1"/>
      <c r="GK443" s="1"/>
      <c r="GL443" s="1"/>
      <c r="GM443" s="1"/>
      <c r="GN443" s="1"/>
      <c r="GO443" s="1"/>
      <c r="GU443" s="1"/>
      <c r="GV443" s="1"/>
      <c r="GW443" s="1"/>
      <c r="GX443" s="1"/>
      <c r="II443" s="1"/>
      <c r="IJ443" s="1"/>
      <c r="IK443" s="1"/>
      <c r="IM443" s="1"/>
      <c r="IN443" s="1"/>
      <c r="IO443" s="1"/>
      <c r="IP443" s="1"/>
      <c r="IQ443" s="1"/>
      <c r="IR443" s="1"/>
      <c r="IS443" s="1"/>
      <c r="IT443" s="1"/>
      <c r="IZ443" s="1"/>
      <c r="JA443" s="1"/>
      <c r="JB443" s="1"/>
      <c r="JC443" s="1"/>
      <c r="KN443" s="1"/>
      <c r="KO443" s="1"/>
      <c r="KP443" s="1"/>
      <c r="KR443" s="1"/>
      <c r="KS443" s="1"/>
      <c r="KT443" s="1"/>
      <c r="KU443" s="1"/>
      <c r="KV443" s="1"/>
      <c r="KW443" s="1"/>
      <c r="KX443" s="1"/>
      <c r="KY443" s="1"/>
      <c r="LE443" s="1"/>
      <c r="LF443" s="1"/>
      <c r="LG443" s="1"/>
      <c r="LH443" s="1"/>
      <c r="LZ443" s="1"/>
      <c r="MA443" s="1"/>
    </row>
    <row r="444" spans="1:339" x14ac:dyDescent="0.2">
      <c r="A444" s="65" t="s">
        <v>453</v>
      </c>
      <c r="B444" s="60"/>
      <c r="C444" s="24">
        <f>IF(B444="",+(C443+(IF(YEAR(A444)&gt;YEAR($M$98),-$Q$98,$E$98*+((($O$101-((YEAR(A444)-(YEAR($J$98)-$O$101))/$O$98))/100)+$Q$101)))+(C432*$G$98/12)),B444)</f>
        <v>1027500.7427371376</v>
      </c>
      <c r="D444" s="22" t="str">
        <f t="shared" si="226"/>
        <v/>
      </c>
      <c r="E444" s="59">
        <f t="shared" si="225"/>
        <v>-32.334942397428676</v>
      </c>
      <c r="K444" s="1"/>
      <c r="M444" s="1"/>
      <c r="R444" s="1"/>
      <c r="S444" s="24" t="str">
        <f>IF(B444="","",(U444-B444))</f>
        <v/>
      </c>
      <c r="DY444" s="1"/>
      <c r="DZ444" s="1"/>
      <c r="EA444" s="1"/>
      <c r="EC444" s="1"/>
      <c r="ED444" s="1"/>
      <c r="EE444" s="1"/>
      <c r="EF444" s="1"/>
      <c r="EG444" s="1"/>
      <c r="EH444" s="1"/>
      <c r="EI444" s="1"/>
      <c r="EJ444" s="1"/>
      <c r="EP444" s="1"/>
      <c r="EQ444" s="1"/>
      <c r="ER444" s="1"/>
      <c r="ES444" s="1"/>
      <c r="GD444" s="1"/>
      <c r="GE444" s="1"/>
      <c r="GF444" s="1"/>
      <c r="GH444" s="1"/>
      <c r="GI444" s="1"/>
      <c r="GJ444" s="1"/>
      <c r="GK444" s="1"/>
      <c r="GL444" s="1"/>
      <c r="GM444" s="1"/>
      <c r="GN444" s="1"/>
      <c r="GO444" s="1"/>
      <c r="GU444" s="1"/>
      <c r="GV444" s="1"/>
      <c r="GW444" s="1"/>
      <c r="GX444" s="1"/>
      <c r="II444" s="1"/>
      <c r="IJ444" s="1"/>
      <c r="IK444" s="1"/>
      <c r="IM444" s="1"/>
      <c r="IN444" s="1"/>
      <c r="IO444" s="1"/>
      <c r="IP444" s="1"/>
      <c r="IQ444" s="1"/>
      <c r="IR444" s="1"/>
      <c r="IS444" s="1"/>
      <c r="IT444" s="1"/>
      <c r="IZ444" s="1"/>
      <c r="JA444" s="1"/>
      <c r="JB444" s="1"/>
      <c r="JC444" s="1"/>
      <c r="KN444" s="1"/>
      <c r="KO444" s="1"/>
      <c r="KP444" s="1"/>
      <c r="KR444" s="1"/>
      <c r="KS444" s="1"/>
      <c r="KT444" s="1"/>
      <c r="KU444" s="1"/>
      <c r="KV444" s="1"/>
      <c r="KW444" s="1"/>
      <c r="KX444" s="1"/>
      <c r="KY444" s="1"/>
      <c r="LE444" s="1"/>
      <c r="LF444" s="1"/>
      <c r="LG444" s="1"/>
      <c r="LH444" s="1"/>
      <c r="LZ444" s="1"/>
      <c r="MA444" s="1"/>
    </row>
    <row r="445" spans="1:339" x14ac:dyDescent="0.2">
      <c r="A445" s="65" t="s">
        <v>454</v>
      </c>
      <c r="B445" s="60"/>
      <c r="C445" s="24">
        <f>IF(B445="",+(C444+(IF(YEAR(A445)&gt;YEAR($M$98),-$Q$98,$E$98*+((($O$101-((YEAR(A445)-(YEAR($J$98)-$O$101))/$O$98))/100)+$Q$101)))+(C433*$G$98/12)),B445)</f>
        <v>1027468.0098882465</v>
      </c>
      <c r="D445" s="22" t="str">
        <f t="shared" si="226"/>
        <v/>
      </c>
      <c r="E445" s="59">
        <f t="shared" si="225"/>
        <v>-32.732848891057074</v>
      </c>
      <c r="K445" s="1"/>
      <c r="M445" s="1"/>
      <c r="R445" s="1"/>
      <c r="S445" s="24" t="str">
        <f>IF(B445="","",(U445-B445))</f>
        <v/>
      </c>
      <c r="DY445" s="1"/>
      <c r="DZ445" s="1"/>
      <c r="EA445" s="1"/>
      <c r="EC445" s="1"/>
      <c r="ED445" s="1"/>
      <c r="EE445" s="1"/>
      <c r="EF445" s="1"/>
      <c r="EG445" s="1"/>
      <c r="EH445" s="1"/>
      <c r="EI445" s="1"/>
      <c r="EJ445" s="1"/>
      <c r="EP445" s="1"/>
      <c r="EQ445" s="1"/>
      <c r="ER445" s="1"/>
      <c r="ES445" s="1"/>
      <c r="GD445" s="1"/>
      <c r="GE445" s="1"/>
      <c r="GF445" s="1"/>
      <c r="GH445" s="1"/>
      <c r="GI445" s="1"/>
      <c r="GJ445" s="1"/>
      <c r="GK445" s="1"/>
      <c r="GL445" s="1"/>
      <c r="GM445" s="1"/>
      <c r="GN445" s="1"/>
      <c r="GO445" s="1"/>
      <c r="GU445" s="1"/>
      <c r="GV445" s="1"/>
      <c r="GW445" s="1"/>
      <c r="GX445" s="1"/>
      <c r="II445" s="1"/>
      <c r="IJ445" s="1"/>
      <c r="IK445" s="1"/>
      <c r="IM445" s="1"/>
      <c r="IN445" s="1"/>
      <c r="IO445" s="1"/>
      <c r="IP445" s="1"/>
      <c r="IQ445" s="1"/>
      <c r="IR445" s="1"/>
      <c r="IS445" s="1"/>
      <c r="IT445" s="1"/>
      <c r="IZ445" s="1"/>
      <c r="JA445" s="1"/>
      <c r="JB445" s="1"/>
      <c r="JC445" s="1"/>
      <c r="KN445" s="1"/>
      <c r="KO445" s="1"/>
      <c r="KP445" s="1"/>
      <c r="KR445" s="1"/>
      <c r="KS445" s="1"/>
      <c r="KT445" s="1"/>
      <c r="KU445" s="1"/>
      <c r="KV445" s="1"/>
      <c r="KW445" s="1"/>
      <c r="KX445" s="1"/>
      <c r="KY445" s="1"/>
      <c r="LE445" s="1"/>
      <c r="LF445" s="1"/>
      <c r="LG445" s="1"/>
      <c r="LH445" s="1"/>
      <c r="LZ445" s="1"/>
      <c r="MA445" s="1"/>
    </row>
    <row r="446" spans="1:339" x14ac:dyDescent="0.2">
      <c r="A446" s="65" t="s">
        <v>455</v>
      </c>
      <c r="B446" s="60"/>
      <c r="C446" s="24">
        <f>IF(B446="",+(C445+(IF(YEAR(A446)&gt;YEAR($M$98),-$Q$98,$E$98*+((($O$101-((YEAR(A446)-(YEAR($J$98)-$O$101))/$O$98))/100)+$Q$101)))+(C434*$G$98/12)),B446)</f>
        <v>1027434.9155633205</v>
      </c>
      <c r="D446" s="22" t="str">
        <f t="shared" si="226"/>
        <v/>
      </c>
      <c r="E446" s="59">
        <f t="shared" si="225"/>
        <v>-33.094324926030822</v>
      </c>
      <c r="S446" s="24" t="str">
        <f>IF(B446="","",(U446-B446))</f>
        <v/>
      </c>
      <c r="DY446" s="1"/>
      <c r="DZ446" s="1"/>
      <c r="EA446" s="1"/>
      <c r="EC446" s="1"/>
      <c r="ED446" s="1"/>
      <c r="EE446" s="1"/>
      <c r="EF446" s="1"/>
      <c r="EG446" s="1"/>
      <c r="EH446" s="1"/>
      <c r="EI446" s="1"/>
      <c r="EJ446" s="1"/>
      <c r="EP446" s="1"/>
      <c r="EQ446" s="1"/>
      <c r="ER446" s="1"/>
      <c r="ES446" s="1"/>
      <c r="GD446" s="1"/>
      <c r="GE446" s="1"/>
      <c r="GF446" s="1"/>
      <c r="GH446" s="1"/>
      <c r="GI446" s="1"/>
      <c r="GJ446" s="1"/>
      <c r="GK446" s="1"/>
      <c r="GL446" s="1"/>
      <c r="GM446" s="1"/>
      <c r="GN446" s="1"/>
      <c r="GO446" s="1"/>
      <c r="GU446" s="1"/>
      <c r="GV446" s="1"/>
      <c r="GW446" s="1"/>
      <c r="GX446" s="1"/>
      <c r="II446" s="1"/>
      <c r="IJ446" s="1"/>
      <c r="IK446" s="1"/>
      <c r="IM446" s="1"/>
      <c r="IN446" s="1"/>
      <c r="IO446" s="1"/>
      <c r="IP446" s="1"/>
      <c r="IQ446" s="1"/>
      <c r="IR446" s="1"/>
      <c r="IS446" s="1"/>
      <c r="IT446" s="1"/>
      <c r="IZ446" s="1"/>
      <c r="JA446" s="1"/>
      <c r="JB446" s="1"/>
      <c r="JC446" s="1"/>
      <c r="KN446" s="1"/>
      <c r="KO446" s="1"/>
      <c r="KP446" s="1"/>
      <c r="KR446" s="1"/>
      <c r="KS446" s="1"/>
      <c r="KT446" s="1"/>
      <c r="KU446" s="1"/>
      <c r="KV446" s="1"/>
      <c r="KW446" s="1"/>
      <c r="KX446" s="1"/>
      <c r="KY446" s="1"/>
      <c r="LE446" s="1"/>
      <c r="LF446" s="1"/>
      <c r="LG446" s="1"/>
      <c r="LH446" s="1"/>
      <c r="LZ446" s="1"/>
      <c r="MA446" s="1"/>
    </row>
    <row r="447" spans="1:339" x14ac:dyDescent="0.2">
      <c r="A447" s="65" t="s">
        <v>456</v>
      </c>
      <c r="B447" s="60"/>
      <c r="C447" s="24">
        <f>IF(B447="",+(C446+(IF(YEAR(A447)&gt;YEAR($M$98),-$Q$98,$E$98*+((($O$101-((YEAR(A447)-(YEAR($J$98)-$O$101))/$O$98))/100)+$Q$101)))+(C435*$G$98/12)),B447)</f>
        <v>1027401.4963128583</v>
      </c>
      <c r="D447" s="22" t="str">
        <f t="shared" si="226"/>
        <v/>
      </c>
      <c r="E447" s="59">
        <f t="shared" si="225"/>
        <v>-33.419250462204218</v>
      </c>
      <c r="S447" s="24" t="str">
        <f>IF(B447="","",(U447-B447))</f>
        <v/>
      </c>
      <c r="DY447" s="1"/>
      <c r="DZ447" s="1"/>
      <c r="EA447" s="1"/>
      <c r="EC447" s="1"/>
      <c r="ED447" s="1"/>
      <c r="EE447" s="1"/>
      <c r="EF447" s="1"/>
      <c r="EG447" s="1"/>
      <c r="EH447" s="1"/>
      <c r="EI447" s="1"/>
      <c r="EJ447" s="1"/>
      <c r="EP447" s="1"/>
      <c r="EQ447" s="1"/>
      <c r="ER447" s="1"/>
      <c r="ES447" s="1"/>
      <c r="GD447" s="1"/>
      <c r="GE447" s="1"/>
      <c r="GF447" s="1"/>
      <c r="GH447" s="1"/>
      <c r="GI447" s="1"/>
      <c r="GJ447" s="1"/>
      <c r="GK447" s="1"/>
      <c r="GL447" s="1"/>
      <c r="GM447" s="1"/>
      <c r="GN447" s="1"/>
      <c r="GO447" s="1"/>
      <c r="GU447" s="1"/>
      <c r="GV447" s="1"/>
      <c r="GW447" s="1"/>
      <c r="GX447" s="1"/>
      <c r="II447" s="1"/>
      <c r="IJ447" s="1"/>
      <c r="IK447" s="1"/>
      <c r="IM447" s="1"/>
      <c r="IN447" s="1"/>
      <c r="IO447" s="1"/>
      <c r="IP447" s="1"/>
      <c r="IQ447" s="1"/>
      <c r="IR447" s="1"/>
      <c r="IS447" s="1"/>
      <c r="IT447" s="1"/>
      <c r="IZ447" s="1"/>
      <c r="JA447" s="1"/>
      <c r="JB447" s="1"/>
      <c r="JC447" s="1"/>
      <c r="KN447" s="1"/>
      <c r="KO447" s="1"/>
      <c r="KP447" s="1"/>
      <c r="KR447" s="1"/>
      <c r="KS447" s="1"/>
      <c r="KT447" s="1"/>
      <c r="KU447" s="1"/>
      <c r="KV447" s="1"/>
      <c r="KW447" s="1"/>
      <c r="KX447" s="1"/>
      <c r="KY447" s="1"/>
      <c r="LE447" s="1"/>
      <c r="LF447" s="1"/>
      <c r="LG447" s="1"/>
      <c r="LH447" s="1"/>
      <c r="LZ447" s="1"/>
      <c r="MA447" s="1"/>
    </row>
    <row r="448" spans="1:339" x14ac:dyDescent="0.2">
      <c r="A448" s="65" t="s">
        <v>457</v>
      </c>
      <c r="B448" s="60"/>
      <c r="C448" s="24">
        <f>IF(B448="",+(C447+(IF(YEAR(A448)&gt;YEAR($M$98),-$Q$98,$E$98*+((($O$101-((YEAR(A448)-(YEAR($J$98)-$O$101))/$O$98))/100)+$Q$101)))+(C436*$G$98/12)),B448)</f>
        <v>1027367.7888077947</v>
      </c>
      <c r="D448" s="22" t="str">
        <f t="shared" si="226"/>
        <v/>
      </c>
      <c r="E448" s="59">
        <f t="shared" si="225"/>
        <v>-33.707505063619465</v>
      </c>
      <c r="S448" s="24" t="str">
        <f>IF(B448="","",(U448-B448))</f>
        <v/>
      </c>
      <c r="DY448" s="1"/>
      <c r="DZ448" s="1"/>
      <c r="EA448" s="1"/>
      <c r="EC448" s="1"/>
      <c r="ED448" s="1"/>
      <c r="EE448" s="1"/>
      <c r="EF448" s="1"/>
      <c r="EG448" s="1"/>
      <c r="EH448" s="1"/>
      <c r="EI448" s="1"/>
      <c r="EJ448" s="1"/>
      <c r="EP448" s="1"/>
      <c r="EQ448" s="1"/>
      <c r="ER448" s="1"/>
      <c r="ES448" s="1"/>
      <c r="GD448" s="1"/>
      <c r="GE448" s="1"/>
      <c r="GF448" s="1"/>
      <c r="GH448" s="1"/>
      <c r="GI448" s="1"/>
      <c r="GJ448" s="1"/>
      <c r="GK448" s="1"/>
      <c r="GL448" s="1"/>
      <c r="GM448" s="1"/>
      <c r="GN448" s="1"/>
      <c r="GO448" s="1"/>
      <c r="GU448" s="1"/>
      <c r="GV448" s="1"/>
      <c r="GW448" s="1"/>
      <c r="GX448" s="1"/>
      <c r="II448" s="1"/>
      <c r="IJ448" s="1"/>
      <c r="IK448" s="1"/>
      <c r="IM448" s="1"/>
      <c r="IN448" s="1"/>
      <c r="IO448" s="1"/>
      <c r="IP448" s="1"/>
      <c r="IQ448" s="1"/>
      <c r="IR448" s="1"/>
      <c r="IS448" s="1"/>
      <c r="IT448" s="1"/>
      <c r="IZ448" s="1"/>
      <c r="JA448" s="1"/>
      <c r="JB448" s="1"/>
      <c r="JC448" s="1"/>
      <c r="KN448" s="1"/>
      <c r="KO448" s="1"/>
      <c r="KP448" s="1"/>
      <c r="KR448" s="1"/>
      <c r="KS448" s="1"/>
      <c r="KT448" s="1"/>
      <c r="KU448" s="1"/>
      <c r="KV448" s="1"/>
      <c r="KW448" s="1"/>
      <c r="KX448" s="1"/>
      <c r="KY448" s="1"/>
      <c r="LE448" s="1"/>
      <c r="LF448" s="1"/>
      <c r="LG448" s="1"/>
      <c r="LH448" s="1"/>
      <c r="LZ448" s="1"/>
      <c r="MA448" s="1"/>
    </row>
    <row r="449" spans="1:339" x14ac:dyDescent="0.2">
      <c r="A449" s="65" t="s">
        <v>458</v>
      </c>
      <c r="B449" s="60"/>
      <c r="C449" s="24">
        <f>IF(B449="",+(C448+(IF(YEAR(A449)&gt;YEAR($M$98),-$Q$98,$E$98*+((($O$101-((YEAR(A449)-(YEAR($J$98)-$O$101))/$O$98))/100)+$Q$101)))+(C437*$G$98/12)),B449)</f>
        <v>1027333.8298398973</v>
      </c>
      <c r="D449" s="22" t="str">
        <f t="shared" si="226"/>
        <v/>
      </c>
      <c r="E449" s="59">
        <f t="shared" si="225"/>
        <v>-33.958967897342518</v>
      </c>
      <c r="S449" s="24" t="str">
        <f>IF(B449="","",(U449-B449))</f>
        <v/>
      </c>
      <c r="DY449" s="1"/>
      <c r="DZ449" s="1"/>
      <c r="EA449" s="1"/>
      <c r="EC449" s="1"/>
      <c r="ED449" s="1"/>
      <c r="EE449" s="1"/>
      <c r="EF449" s="1"/>
      <c r="EG449" s="1"/>
      <c r="EH449" s="1"/>
      <c r="EI449" s="1"/>
      <c r="EJ449" s="1"/>
      <c r="EP449" s="1"/>
      <c r="EQ449" s="1"/>
      <c r="ER449" s="1"/>
      <c r="ES449" s="1"/>
      <c r="GD449" s="1"/>
      <c r="GE449" s="1"/>
      <c r="GF449" s="1"/>
      <c r="GH449" s="1"/>
      <c r="GI449" s="1"/>
      <c r="GJ449" s="1"/>
      <c r="GK449" s="1"/>
      <c r="GL449" s="1"/>
      <c r="GM449" s="1"/>
      <c r="GN449" s="1"/>
      <c r="GO449" s="1"/>
      <c r="GU449" s="1"/>
      <c r="GV449" s="1"/>
      <c r="GW449" s="1"/>
      <c r="GX449" s="1"/>
      <c r="II449" s="1"/>
      <c r="IJ449" s="1"/>
      <c r="IK449" s="1"/>
      <c r="IM449" s="1"/>
      <c r="IN449" s="1"/>
      <c r="IO449" s="1"/>
      <c r="IP449" s="1"/>
      <c r="IQ449" s="1"/>
      <c r="IR449" s="1"/>
      <c r="IS449" s="1"/>
      <c r="IT449" s="1"/>
      <c r="IZ449" s="1"/>
      <c r="JA449" s="1"/>
      <c r="JB449" s="1"/>
      <c r="JC449" s="1"/>
      <c r="KN449" s="1"/>
      <c r="KO449" s="1"/>
      <c r="KP449" s="1"/>
      <c r="KR449" s="1"/>
      <c r="KS449" s="1"/>
      <c r="KT449" s="1"/>
      <c r="KU449" s="1"/>
      <c r="KV449" s="1"/>
      <c r="KW449" s="1"/>
      <c r="KX449" s="1"/>
      <c r="KY449" s="1"/>
      <c r="LE449" s="1"/>
      <c r="LF449" s="1"/>
      <c r="LG449" s="1"/>
      <c r="LH449" s="1"/>
      <c r="LZ449" s="1"/>
      <c r="MA449" s="1"/>
    </row>
    <row r="450" spans="1:339" x14ac:dyDescent="0.2">
      <c r="A450" s="65" t="s">
        <v>459</v>
      </c>
      <c r="B450" s="60"/>
      <c r="C450" s="24">
        <f>IF(B450="",+(C449+(IF(YEAR(A450)&gt;YEAR($M$98),-$Q$98,$E$98*+((($O$101-((YEAR(A450)-(YEAR($J$98)-$O$101))/$O$98))/100)+$Q$101)))+(C438*$G$98/12)),B450)</f>
        <v>1027299.656322165</v>
      </c>
      <c r="D450" s="22" t="str">
        <f t="shared" si="226"/>
        <v/>
      </c>
      <c r="E450" s="59">
        <f t="shared" si="225"/>
        <v>-34.173517732298933</v>
      </c>
      <c r="S450" s="24" t="str">
        <f>IF(B450="","",(U450-B450))</f>
        <v/>
      </c>
      <c r="DY450" s="1"/>
      <c r="DZ450" s="1"/>
      <c r="EA450" s="1"/>
      <c r="EC450" s="1"/>
      <c r="ED450" s="1"/>
      <c r="EE450" s="1"/>
      <c r="EF450" s="1"/>
      <c r="EG450" s="1"/>
      <c r="EH450" s="1"/>
      <c r="EI450" s="1"/>
      <c r="EJ450" s="1"/>
      <c r="EP450" s="1"/>
      <c r="EQ450" s="1"/>
      <c r="ER450" s="1"/>
      <c r="ES450" s="1"/>
      <c r="GD450" s="1"/>
      <c r="GE450" s="1"/>
      <c r="GF450" s="1"/>
      <c r="GH450" s="1"/>
      <c r="GI450" s="1"/>
      <c r="GJ450" s="1"/>
      <c r="GK450" s="1"/>
      <c r="GL450" s="1"/>
      <c r="GM450" s="1"/>
      <c r="GN450" s="1"/>
      <c r="GO450" s="1"/>
      <c r="GU450" s="1"/>
      <c r="GV450" s="1"/>
      <c r="GW450" s="1"/>
      <c r="GX450" s="1"/>
      <c r="II450" s="1"/>
      <c r="IJ450" s="1"/>
      <c r="IK450" s="1"/>
      <c r="IM450" s="1"/>
      <c r="IN450" s="1"/>
      <c r="IO450" s="1"/>
      <c r="IP450" s="1"/>
      <c r="IQ450" s="1"/>
      <c r="IR450" s="1"/>
      <c r="IS450" s="1"/>
      <c r="IT450" s="1"/>
      <c r="IZ450" s="1"/>
      <c r="JA450" s="1"/>
      <c r="JB450" s="1"/>
      <c r="JC450" s="1"/>
      <c r="KN450" s="1"/>
      <c r="KO450" s="1"/>
      <c r="KP450" s="1"/>
      <c r="KR450" s="1"/>
      <c r="KS450" s="1"/>
      <c r="KT450" s="1"/>
      <c r="KU450" s="1"/>
      <c r="KV450" s="1"/>
      <c r="KW450" s="1"/>
      <c r="KX450" s="1"/>
      <c r="KY450" s="1"/>
      <c r="LE450" s="1"/>
      <c r="LF450" s="1"/>
      <c r="LG450" s="1"/>
      <c r="LH450" s="1"/>
      <c r="LZ450" s="1"/>
      <c r="MA450" s="1"/>
    </row>
    <row r="451" spans="1:339" x14ac:dyDescent="0.2">
      <c r="A451" s="65" t="s">
        <v>460</v>
      </c>
      <c r="B451" s="60"/>
      <c r="C451" s="24">
        <f>IF(B451="",+(C450+(IF(YEAR(A451)&gt;YEAR($M$98),-$Q$98,$E$98*+((($O$101-((YEAR(A451)-(YEAR($J$98)-$O$101))/$O$98))/100)+$Q$101)))+(C439*$G$98/12)),B451)</f>
        <v>1027265.3052892274</v>
      </c>
      <c r="D451" s="22" t="str">
        <f t="shared" si="226"/>
        <v/>
      </c>
      <c r="E451" s="59">
        <f t="shared" si="225"/>
        <v>-34.35103293764405</v>
      </c>
      <c r="S451" s="24" t="str">
        <f>IF(B451="","",(U451-B451))</f>
        <v/>
      </c>
      <c r="DY451" s="1"/>
      <c r="DZ451" s="1"/>
      <c r="EA451" s="1"/>
      <c r="EC451" s="1"/>
      <c r="ED451" s="1"/>
      <c r="EE451" s="1"/>
      <c r="EF451" s="1"/>
      <c r="EG451" s="1"/>
      <c r="EH451" s="1"/>
      <c r="EI451" s="1"/>
      <c r="EJ451" s="1"/>
      <c r="EP451" s="1"/>
      <c r="EQ451" s="1"/>
      <c r="ER451" s="1"/>
      <c r="ES451" s="1"/>
      <c r="GD451" s="1"/>
      <c r="GE451" s="1"/>
      <c r="GF451" s="1"/>
      <c r="GH451" s="1"/>
      <c r="GI451" s="1"/>
      <c r="GJ451" s="1"/>
      <c r="GK451" s="1"/>
      <c r="GL451" s="1"/>
      <c r="GM451" s="1"/>
      <c r="GN451" s="1"/>
      <c r="GO451" s="1"/>
      <c r="GU451" s="1"/>
      <c r="GV451" s="1"/>
      <c r="GW451" s="1"/>
      <c r="GX451" s="1"/>
      <c r="II451" s="1"/>
      <c r="IJ451" s="1"/>
      <c r="IK451" s="1"/>
      <c r="IM451" s="1"/>
      <c r="IN451" s="1"/>
      <c r="IO451" s="1"/>
      <c r="IP451" s="1"/>
      <c r="IQ451" s="1"/>
      <c r="IR451" s="1"/>
      <c r="IS451" s="1"/>
      <c r="IT451" s="1"/>
      <c r="IZ451" s="1"/>
      <c r="JA451" s="1"/>
      <c r="JB451" s="1"/>
      <c r="JC451" s="1"/>
      <c r="KN451" s="1"/>
      <c r="KO451" s="1"/>
      <c r="KP451" s="1"/>
      <c r="KR451" s="1"/>
      <c r="KS451" s="1"/>
      <c r="KT451" s="1"/>
      <c r="KU451" s="1"/>
      <c r="KV451" s="1"/>
      <c r="KW451" s="1"/>
      <c r="KX451" s="1"/>
      <c r="KY451" s="1"/>
      <c r="LE451" s="1"/>
      <c r="LF451" s="1"/>
      <c r="LG451" s="1"/>
      <c r="LH451" s="1"/>
      <c r="LZ451" s="1"/>
      <c r="MA451" s="1"/>
    </row>
    <row r="452" spans="1:339" x14ac:dyDescent="0.2">
      <c r="A452" s="65" t="s">
        <v>461</v>
      </c>
      <c r="B452" s="60"/>
      <c r="C452" s="24">
        <f>IF(B452="",+(C451+(IF(YEAR(A452)&gt;YEAR($M$98),-$Q$98,$E$98*+((($O$101-((YEAR(A452)-(YEAR($J$98)-$O$101))/$O$98))/100)+$Q$101)))+(C440*$G$98/12)),B452)</f>
        <v>1027230.8138977457</v>
      </c>
      <c r="D452" s="22" t="str">
        <f t="shared" si="226"/>
        <v/>
      </c>
      <c r="E452" s="59">
        <f t="shared" si="225"/>
        <v>-34.491391481715254</v>
      </c>
      <c r="S452" s="24" t="str">
        <f>IF(B452="","",(U452-B452))</f>
        <v/>
      </c>
      <c r="DY452" s="1"/>
      <c r="DZ452" s="1"/>
      <c r="EA452" s="1"/>
      <c r="EC452" s="1"/>
      <c r="ED452" s="1"/>
      <c r="EE452" s="1"/>
      <c r="EF452" s="1"/>
      <c r="EG452" s="1"/>
      <c r="EH452" s="1"/>
      <c r="EI452" s="1"/>
      <c r="EJ452" s="1"/>
      <c r="EP452" s="1"/>
      <c r="EQ452" s="1"/>
      <c r="ER452" s="1"/>
      <c r="ES452" s="1"/>
      <c r="GD452" s="1"/>
      <c r="GE452" s="1"/>
      <c r="GF452" s="1"/>
      <c r="GH452" s="1"/>
      <c r="GI452" s="1"/>
      <c r="GJ452" s="1"/>
      <c r="GK452" s="1"/>
      <c r="GL452" s="1"/>
      <c r="GM452" s="1"/>
      <c r="GN452" s="1"/>
      <c r="GO452" s="1"/>
      <c r="GU452" s="1"/>
      <c r="GV452" s="1"/>
      <c r="GW452" s="1"/>
      <c r="GX452" s="1"/>
      <c r="II452" s="1"/>
      <c r="IJ452" s="1"/>
      <c r="IK452" s="1"/>
      <c r="IM452" s="1"/>
      <c r="IN452" s="1"/>
      <c r="IO452" s="1"/>
      <c r="IP452" s="1"/>
      <c r="IQ452" s="1"/>
      <c r="IR452" s="1"/>
      <c r="IS452" s="1"/>
      <c r="IT452" s="1"/>
      <c r="IZ452" s="1"/>
      <c r="JA452" s="1"/>
      <c r="JB452" s="1"/>
      <c r="JC452" s="1"/>
      <c r="KN452" s="1"/>
      <c r="KO452" s="1"/>
      <c r="KP452" s="1"/>
      <c r="KR452" s="1"/>
      <c r="KS452" s="1"/>
      <c r="KT452" s="1"/>
      <c r="KU452" s="1"/>
      <c r="KV452" s="1"/>
      <c r="KW452" s="1"/>
      <c r="KX452" s="1"/>
      <c r="KY452" s="1"/>
      <c r="LE452" s="1"/>
      <c r="LF452" s="1"/>
      <c r="LG452" s="1"/>
      <c r="LH452" s="1"/>
      <c r="LZ452" s="1"/>
      <c r="MA452" s="1"/>
    </row>
    <row r="453" spans="1:339" x14ac:dyDescent="0.2">
      <c r="A453" s="66" t="s">
        <v>181</v>
      </c>
      <c r="B453" s="69"/>
      <c r="C453" s="24">
        <f>IF(B453="",+(C452+(IF(YEAR(A453)&gt;YEAR($M$98),-$Q$98,$E$98*+((($O$101-((YEAR(A453)-(YEAR($J$98)-$O$101))/$O$98))/100)+$Q$101)))+(C441*$G$98/12)),B453)</f>
        <v>1027196.2194268152</v>
      </c>
      <c r="D453" s="22" t="str">
        <f t="shared" si="226"/>
        <v/>
      </c>
      <c r="E453" s="59">
        <f t="shared" si="225"/>
        <v>-34.594470930518582</v>
      </c>
      <c r="S453" s="24" t="str">
        <f>IF(B453="","",(U453-B453))</f>
        <v/>
      </c>
      <c r="U453" s="43"/>
      <c r="DY453" s="1"/>
      <c r="DZ453" s="1"/>
      <c r="EA453" s="1"/>
      <c r="EC453" s="1"/>
      <c r="ED453" s="1"/>
      <c r="EE453" s="1"/>
      <c r="EF453" s="1"/>
      <c r="EG453" s="1"/>
      <c r="EH453" s="1"/>
      <c r="EI453" s="1"/>
      <c r="EJ453" s="1"/>
      <c r="EP453" s="1"/>
      <c r="EQ453" s="1"/>
      <c r="ER453" s="1"/>
      <c r="ES453" s="1"/>
      <c r="GD453" s="1"/>
      <c r="GE453" s="1"/>
      <c r="GF453" s="1"/>
      <c r="GH453" s="1"/>
      <c r="GI453" s="1"/>
      <c r="GJ453" s="1"/>
      <c r="GK453" s="1"/>
      <c r="GL453" s="1"/>
      <c r="GM453" s="1"/>
      <c r="GN453" s="1"/>
      <c r="GO453" s="1"/>
      <c r="GU453" s="1"/>
      <c r="GV453" s="1"/>
      <c r="GW453" s="1"/>
      <c r="GX453" s="1"/>
      <c r="II453" s="1"/>
      <c r="IJ453" s="1"/>
      <c r="IK453" s="1"/>
      <c r="IM453" s="1"/>
      <c r="IN453" s="1"/>
      <c r="IO453" s="1"/>
      <c r="IP453" s="1"/>
      <c r="IQ453" s="1"/>
      <c r="IR453" s="1"/>
      <c r="IS453" s="1"/>
      <c r="IT453" s="1"/>
      <c r="IZ453" s="1"/>
      <c r="JA453" s="1"/>
      <c r="JB453" s="1"/>
      <c r="JC453" s="1"/>
      <c r="KN453" s="1"/>
      <c r="KO453" s="1"/>
      <c r="KP453" s="1"/>
      <c r="KR453" s="1"/>
      <c r="KS453" s="1"/>
      <c r="KT453" s="1"/>
      <c r="KU453" s="1"/>
      <c r="KV453" s="1"/>
      <c r="KW453" s="1"/>
      <c r="KX453" s="1"/>
      <c r="KY453" s="1"/>
      <c r="LE453" s="1"/>
      <c r="LF453" s="1"/>
      <c r="LG453" s="1"/>
      <c r="LH453" s="1"/>
      <c r="LZ453" s="1"/>
      <c r="MA453" s="1"/>
    </row>
    <row r="454" spans="1:339" x14ac:dyDescent="0.2">
      <c r="A454" s="65" t="s">
        <v>462</v>
      </c>
      <c r="B454" s="60"/>
      <c r="C454" s="24">
        <f>IF(B454="",+(C453+(IF(YEAR(A454)&gt;YEAR($M$98),-$Q$98,$E$98*+((($O$101-((YEAR(A454)-(YEAR($J$98)-$O$101))/$O$98))/100)+$Q$101)))+(C442*$G$98/12)),B454)</f>
        <v>1027161.5201881638</v>
      </c>
      <c r="D454" s="22" t="str">
        <f t="shared" si="226"/>
        <v/>
      </c>
      <c r="E454" s="59">
        <f t="shared" si="225"/>
        <v>-34.699238651315682</v>
      </c>
      <c r="S454" s="24" t="str">
        <f>IF(B454="","",(U454-B454))</f>
        <v/>
      </c>
      <c r="DY454" s="1"/>
      <c r="DZ454" s="1"/>
      <c r="EA454" s="1"/>
      <c r="EC454" s="1"/>
      <c r="ED454" s="1"/>
      <c r="EE454" s="1"/>
      <c r="EF454" s="1"/>
      <c r="EG454" s="1"/>
      <c r="EH454" s="1"/>
      <c r="EI454" s="1"/>
      <c r="EJ454" s="1"/>
      <c r="EP454" s="1"/>
      <c r="EQ454" s="1"/>
      <c r="ER454" s="1"/>
      <c r="ES454" s="1"/>
      <c r="GD454" s="1"/>
      <c r="GE454" s="1"/>
      <c r="GF454" s="1"/>
      <c r="GH454" s="1"/>
      <c r="GI454" s="1"/>
      <c r="GJ454" s="1"/>
      <c r="GK454" s="1"/>
      <c r="GL454" s="1"/>
      <c r="GM454" s="1"/>
      <c r="GN454" s="1"/>
      <c r="GO454" s="1"/>
      <c r="GU454" s="1"/>
      <c r="GV454" s="1"/>
      <c r="GW454" s="1"/>
      <c r="GX454" s="1"/>
      <c r="II454" s="1"/>
      <c r="IJ454" s="1"/>
      <c r="IK454" s="1"/>
      <c r="IM454" s="1"/>
      <c r="IN454" s="1"/>
      <c r="IO454" s="1"/>
      <c r="IP454" s="1"/>
      <c r="IQ454" s="1"/>
      <c r="IR454" s="1"/>
      <c r="IS454" s="1"/>
      <c r="IT454" s="1"/>
      <c r="IZ454" s="1"/>
      <c r="JA454" s="1"/>
      <c r="JB454" s="1"/>
      <c r="JC454" s="1"/>
      <c r="KN454" s="1"/>
      <c r="KO454" s="1"/>
      <c r="KP454" s="1"/>
      <c r="KR454" s="1"/>
      <c r="KS454" s="1"/>
      <c r="KT454" s="1"/>
      <c r="KU454" s="1"/>
      <c r="KV454" s="1"/>
      <c r="KW454" s="1"/>
      <c r="KX454" s="1"/>
      <c r="KY454" s="1"/>
      <c r="LE454" s="1"/>
      <c r="LF454" s="1"/>
      <c r="LG454" s="1"/>
      <c r="LH454" s="1"/>
      <c r="LZ454" s="1"/>
      <c r="MA454" s="1"/>
    </row>
    <row r="455" spans="1:339" x14ac:dyDescent="0.2">
      <c r="A455" s="65" t="s">
        <v>463</v>
      </c>
      <c r="B455" s="60"/>
      <c r="C455" s="24">
        <f>IF(B455="",+(C454+(IF(YEAR(A455)&gt;YEAR($M$98),-$Q$98,$E$98*+((($O$101-((YEAR(A455)-(YEAR($J$98)-$O$101))/$O$98))/100)+$Q$101)))+(C443*$G$98/12)),B455)</f>
        <v>1027126.7146137622</v>
      </c>
      <c r="D455" s="22" t="str">
        <f t="shared" si="226"/>
        <v/>
      </c>
      <c r="E455" s="59">
        <f t="shared" si="225"/>
        <v>-34.80557440163102</v>
      </c>
      <c r="S455" s="24" t="str">
        <f>IF(B455="","",(U455-B455))</f>
        <v/>
      </c>
      <c r="DY455" s="1"/>
      <c r="DZ455" s="1"/>
      <c r="EA455" s="1"/>
      <c r="EC455" s="1"/>
      <c r="ED455" s="1"/>
      <c r="EE455" s="1"/>
      <c r="EF455" s="1"/>
      <c r="EG455" s="1"/>
      <c r="EH455" s="1"/>
      <c r="EI455" s="1"/>
      <c r="EJ455" s="1"/>
      <c r="EP455" s="1"/>
      <c r="EQ455" s="1"/>
      <c r="ER455" s="1"/>
      <c r="ES455" s="1"/>
      <c r="GD455" s="1"/>
      <c r="GE455" s="1"/>
      <c r="GF455" s="1"/>
      <c r="GH455" s="1"/>
      <c r="GI455" s="1"/>
      <c r="GJ455" s="1"/>
      <c r="GK455" s="1"/>
      <c r="GL455" s="1"/>
      <c r="GM455" s="1"/>
      <c r="GN455" s="1"/>
      <c r="GO455" s="1"/>
      <c r="GU455" s="1"/>
      <c r="GV455" s="1"/>
      <c r="GW455" s="1"/>
      <c r="GX455" s="1"/>
      <c r="II455" s="1"/>
      <c r="IJ455" s="1"/>
      <c r="IK455" s="1"/>
      <c r="IM455" s="1"/>
      <c r="IN455" s="1"/>
      <c r="IO455" s="1"/>
      <c r="IP455" s="1"/>
      <c r="IQ455" s="1"/>
      <c r="IR455" s="1"/>
      <c r="IS455" s="1"/>
      <c r="IT455" s="1"/>
      <c r="IZ455" s="1"/>
      <c r="JA455" s="1"/>
      <c r="JB455" s="1"/>
      <c r="JC455" s="1"/>
      <c r="KN455" s="1"/>
      <c r="KO455" s="1"/>
      <c r="KP455" s="1"/>
      <c r="KR455" s="1"/>
      <c r="KS455" s="1"/>
      <c r="KT455" s="1"/>
      <c r="KU455" s="1"/>
      <c r="KV455" s="1"/>
      <c r="KW455" s="1"/>
      <c r="KX455" s="1"/>
      <c r="KY455" s="1"/>
      <c r="LE455" s="1"/>
      <c r="LF455" s="1"/>
      <c r="LG455" s="1"/>
      <c r="LH455" s="1"/>
      <c r="LZ455" s="1"/>
      <c r="MA455" s="1"/>
    </row>
    <row r="456" spans="1:339" x14ac:dyDescent="0.2">
      <c r="A456" s="65" t="s">
        <v>464</v>
      </c>
      <c r="B456" s="60"/>
      <c r="C456" s="24">
        <f>IF(B456="",+(C455+(IF(YEAR(A456)&gt;YEAR($M$98),-$Q$98,$E$98*+((($O$101-((YEAR(A456)-(YEAR($J$98)-$O$101))/$O$98))/100)+$Q$101)))+(C444*$G$98/12)),B456)</f>
        <v>1027091.8012562193</v>
      </c>
      <c r="D456" s="22" t="str">
        <f t="shared" si="226"/>
        <v/>
      </c>
      <c r="E456" s="59">
        <f t="shared" si="225"/>
        <v>-34.913357542944141</v>
      </c>
      <c r="S456" s="24" t="str">
        <f>IF(B456="","",(U456-B456))</f>
        <v/>
      </c>
      <c r="DY456" s="1"/>
      <c r="DZ456" s="1"/>
      <c r="EA456" s="1"/>
      <c r="EC456" s="1"/>
      <c r="ED456" s="1"/>
      <c r="EE456" s="1"/>
      <c r="EF456" s="1"/>
      <c r="EG456" s="1"/>
      <c r="EH456" s="1"/>
      <c r="EI456" s="1"/>
      <c r="EJ456" s="1"/>
      <c r="EP456" s="1"/>
      <c r="EQ456" s="1"/>
      <c r="ER456" s="1"/>
      <c r="ES456" s="1"/>
      <c r="GD456" s="1"/>
      <c r="GE456" s="1"/>
      <c r="GF456" s="1"/>
      <c r="GH456" s="1"/>
      <c r="GI456" s="1"/>
      <c r="GJ456" s="1"/>
      <c r="GK456" s="1"/>
      <c r="GL456" s="1"/>
      <c r="GM456" s="1"/>
      <c r="GN456" s="1"/>
      <c r="GO456" s="1"/>
      <c r="GU456" s="1"/>
      <c r="GV456" s="1"/>
      <c r="GW456" s="1"/>
      <c r="GX456" s="1"/>
      <c r="II456" s="1"/>
      <c r="IJ456" s="1"/>
      <c r="IK456" s="1"/>
      <c r="IM456" s="1"/>
      <c r="IN456" s="1"/>
      <c r="IO456" s="1"/>
      <c r="IP456" s="1"/>
      <c r="IQ456" s="1"/>
      <c r="IR456" s="1"/>
      <c r="IS456" s="1"/>
      <c r="IT456" s="1"/>
      <c r="IZ456" s="1"/>
      <c r="JA456" s="1"/>
      <c r="JB456" s="1"/>
      <c r="JC456" s="1"/>
      <c r="KN456" s="1"/>
      <c r="KO456" s="1"/>
      <c r="KP456" s="1"/>
      <c r="KR456" s="1"/>
      <c r="KS456" s="1"/>
      <c r="KT456" s="1"/>
      <c r="KU456" s="1"/>
      <c r="KV456" s="1"/>
      <c r="KW456" s="1"/>
      <c r="KX456" s="1"/>
      <c r="KY456" s="1"/>
      <c r="LE456" s="1"/>
      <c r="LF456" s="1"/>
      <c r="LG456" s="1"/>
      <c r="LH456" s="1"/>
      <c r="LZ456" s="1"/>
      <c r="MA456" s="1"/>
    </row>
    <row r="457" spans="1:339" x14ac:dyDescent="0.2">
      <c r="A457" s="65" t="s">
        <v>465</v>
      </c>
      <c r="B457" s="60"/>
      <c r="C457" s="24">
        <f>IF(B457="",+(C456+(IF(YEAR(A457)&gt;YEAR($M$98),-$Q$98,$E$98*+((($O$101-((YEAR(A457)-(YEAR($J$98)-$O$101))/$O$98))/100)+$Q$101)))+(C445*$G$98/12)),B457)</f>
        <v>1027056.77878918</v>
      </c>
      <c r="D457" s="22" t="str">
        <f t="shared" si="226"/>
        <v/>
      </c>
      <c r="E457" s="59">
        <f t="shared" si="225"/>
        <v>-35.022467039292678</v>
      </c>
      <c r="S457" s="24" t="str">
        <f>IF(B457="","",(U457-B457))</f>
        <v/>
      </c>
      <c r="DY457" s="1"/>
      <c r="DZ457" s="1"/>
      <c r="EA457" s="1"/>
      <c r="EC457" s="1"/>
      <c r="ED457" s="1"/>
      <c r="EE457" s="1"/>
      <c r="EF457" s="1"/>
      <c r="EG457" s="1"/>
      <c r="EH457" s="1"/>
      <c r="EI457" s="1"/>
      <c r="EJ457" s="1"/>
      <c r="EP457" s="1"/>
      <c r="EQ457" s="1"/>
      <c r="ER457" s="1"/>
      <c r="ES457" s="1"/>
      <c r="GD457" s="1"/>
      <c r="GE457" s="1"/>
      <c r="GF457" s="1"/>
      <c r="GH457" s="1"/>
      <c r="GI457" s="1"/>
      <c r="GJ457" s="1"/>
      <c r="GK457" s="1"/>
      <c r="GL457" s="1"/>
      <c r="GM457" s="1"/>
      <c r="GN457" s="1"/>
      <c r="GO457" s="1"/>
      <c r="GU457" s="1"/>
      <c r="GV457" s="1"/>
      <c r="GW457" s="1"/>
      <c r="GX457" s="1"/>
      <c r="II457" s="1"/>
      <c r="IJ457" s="1"/>
      <c r="IK457" s="1"/>
      <c r="IM457" s="1"/>
      <c r="IN457" s="1"/>
      <c r="IO457" s="1"/>
      <c r="IP457" s="1"/>
      <c r="IQ457" s="1"/>
      <c r="IR457" s="1"/>
      <c r="IS457" s="1"/>
      <c r="IT457" s="1"/>
      <c r="IZ457" s="1"/>
      <c r="JA457" s="1"/>
      <c r="JB457" s="1"/>
      <c r="JC457" s="1"/>
      <c r="KN457" s="1"/>
      <c r="KO457" s="1"/>
      <c r="KP457" s="1"/>
      <c r="KR457" s="1"/>
      <c r="KS457" s="1"/>
      <c r="KT457" s="1"/>
      <c r="KU457" s="1"/>
      <c r="KV457" s="1"/>
      <c r="KW457" s="1"/>
      <c r="KX457" s="1"/>
      <c r="KY457" s="1"/>
      <c r="LE457" s="1"/>
      <c r="LF457" s="1"/>
      <c r="LG457" s="1"/>
      <c r="LH457" s="1"/>
      <c r="LZ457" s="1"/>
      <c r="MA457" s="1"/>
    </row>
    <row r="458" spans="1:339" x14ac:dyDescent="0.2">
      <c r="A458" s="65" t="s">
        <v>466</v>
      </c>
      <c r="B458" s="60"/>
      <c r="C458" s="24">
        <f>IF(B458="",+(C457+(IF(YEAR(A458)&gt;YEAR($M$98),-$Q$98,$E$98*+((($O$101-((YEAR(A458)-(YEAR($J$98)-$O$101))/$O$98))/100)+$Q$101)))+(C446*$G$98/12)),B458)</f>
        <v>1027021.6460077243</v>
      </c>
      <c r="D458" s="22" t="str">
        <f t="shared" si="226"/>
        <v/>
      </c>
      <c r="E458" s="59">
        <f t="shared" si="225"/>
        <v>-35.132781455642544</v>
      </c>
      <c r="S458" s="24" t="str">
        <f>IF(B458="","",(U458-B458))</f>
        <v/>
      </c>
      <c r="DY458" s="1"/>
      <c r="DZ458" s="1"/>
      <c r="EA458" s="1"/>
      <c r="EC458" s="1"/>
      <c r="ED458" s="1"/>
      <c r="EE458" s="1"/>
      <c r="EF458" s="1"/>
      <c r="EG458" s="1"/>
      <c r="EH458" s="1"/>
      <c r="EI458" s="1"/>
      <c r="EJ458" s="1"/>
      <c r="EP458" s="1"/>
      <c r="EQ458" s="1"/>
      <c r="ER458" s="1"/>
      <c r="ES458" s="1"/>
      <c r="GD458" s="1"/>
      <c r="GE458" s="1"/>
      <c r="GF458" s="1"/>
      <c r="GH458" s="1"/>
      <c r="GI458" s="1"/>
      <c r="GJ458" s="1"/>
      <c r="GK458" s="1"/>
      <c r="GL458" s="1"/>
      <c r="GM458" s="1"/>
      <c r="GN458" s="1"/>
      <c r="GO458" s="1"/>
      <c r="GU458" s="1"/>
      <c r="GV458" s="1"/>
      <c r="GW458" s="1"/>
      <c r="GX458" s="1"/>
      <c r="II458" s="1"/>
      <c r="IJ458" s="1"/>
      <c r="IK458" s="1"/>
      <c r="IM458" s="1"/>
      <c r="IN458" s="1"/>
      <c r="IO458" s="1"/>
      <c r="IP458" s="1"/>
      <c r="IQ458" s="1"/>
      <c r="IR458" s="1"/>
      <c r="IS458" s="1"/>
      <c r="IT458" s="1"/>
      <c r="IZ458" s="1"/>
      <c r="JA458" s="1"/>
      <c r="JB458" s="1"/>
      <c r="JC458" s="1"/>
      <c r="KN458" s="1"/>
      <c r="KO458" s="1"/>
      <c r="KP458" s="1"/>
      <c r="KR458" s="1"/>
      <c r="KS458" s="1"/>
      <c r="KT458" s="1"/>
      <c r="KU458" s="1"/>
      <c r="KV458" s="1"/>
      <c r="KW458" s="1"/>
      <c r="KX458" s="1"/>
      <c r="KY458" s="1"/>
      <c r="LE458" s="1"/>
      <c r="LF458" s="1"/>
      <c r="LG458" s="1"/>
      <c r="LH458" s="1"/>
      <c r="LZ458" s="1"/>
      <c r="MA458" s="1"/>
    </row>
    <row r="459" spans="1:339" x14ac:dyDescent="0.2">
      <c r="A459" s="65" t="s">
        <v>467</v>
      </c>
      <c r="B459" s="60"/>
      <c r="C459" s="24">
        <f>IF(B459="",+(C458+(IF(YEAR(A459)&gt;YEAR($M$98),-$Q$98,$E$98*+((($O$101-((YEAR(A459)-(YEAR($J$98)-$O$101))/$O$98))/100)+$Q$101)))+(C447*$G$98/12)),B459)</f>
        <v>1026986.4018287671</v>
      </c>
      <c r="D459" s="22" t="str">
        <f t="shared" si="226"/>
        <v/>
      </c>
      <c r="E459" s="59">
        <f t="shared" si="225"/>
        <v>-35.244178957189433</v>
      </c>
      <c r="S459" s="24" t="str">
        <f>IF(B459="","",(U459-B459))</f>
        <v/>
      </c>
      <c r="DY459" s="1"/>
      <c r="DZ459" s="1"/>
      <c r="EA459" s="1"/>
      <c r="EC459" s="1"/>
      <c r="ED459" s="1"/>
      <c r="EE459" s="1"/>
      <c r="EF459" s="1"/>
      <c r="EG459" s="1"/>
      <c r="EH459" s="1"/>
      <c r="EI459" s="1"/>
      <c r="EJ459" s="1"/>
      <c r="EP459" s="1"/>
      <c r="EQ459" s="1"/>
      <c r="ER459" s="1"/>
      <c r="ES459" s="1"/>
      <c r="GD459" s="1"/>
      <c r="GE459" s="1"/>
      <c r="GF459" s="1"/>
      <c r="GH459" s="1"/>
      <c r="GI459" s="1"/>
      <c r="GJ459" s="1"/>
      <c r="GK459" s="1"/>
      <c r="GL459" s="1"/>
      <c r="GM459" s="1"/>
      <c r="GN459" s="1"/>
      <c r="GO459" s="1"/>
      <c r="GU459" s="1"/>
      <c r="GV459" s="1"/>
      <c r="GW459" s="1"/>
      <c r="GX459" s="1"/>
      <c r="II459" s="1"/>
      <c r="IJ459" s="1"/>
      <c r="IK459" s="1"/>
      <c r="IM459" s="1"/>
      <c r="IN459" s="1"/>
      <c r="IO459" s="1"/>
      <c r="IP459" s="1"/>
      <c r="IQ459" s="1"/>
      <c r="IR459" s="1"/>
      <c r="IS459" s="1"/>
      <c r="IT459" s="1"/>
      <c r="IZ459" s="1"/>
      <c r="JA459" s="1"/>
      <c r="JB459" s="1"/>
      <c r="JC459" s="1"/>
      <c r="KN459" s="1"/>
      <c r="KO459" s="1"/>
      <c r="KP459" s="1"/>
      <c r="KR459" s="1"/>
      <c r="KS459" s="1"/>
      <c r="KT459" s="1"/>
      <c r="KU459" s="1"/>
      <c r="KV459" s="1"/>
      <c r="KW459" s="1"/>
      <c r="KX459" s="1"/>
      <c r="KY459" s="1"/>
      <c r="LE459" s="1"/>
      <c r="LF459" s="1"/>
      <c r="LG459" s="1"/>
      <c r="LH459" s="1"/>
      <c r="LZ459" s="1"/>
      <c r="MA459" s="1"/>
    </row>
    <row r="460" spans="1:339" x14ac:dyDescent="0.2">
      <c r="A460" s="65" t="s">
        <v>468</v>
      </c>
      <c r="B460" s="60"/>
      <c r="C460" s="24">
        <f>IF(B460="",+(C459+(IF(YEAR(A460)&gt;YEAR($M$98),-$Q$98,$E$98*+((($O$101-((YEAR(A460)-(YEAR($J$98)-$O$101))/$O$98))/100)+$Q$101)))+(C448*$G$98/12)),B460)</f>
        <v>1026951.0452914598</v>
      </c>
      <c r="D460" s="22" t="str">
        <f t="shared" si="226"/>
        <v/>
      </c>
      <c r="E460" s="59">
        <f t="shared" si="225"/>
        <v>-35.356537307379767</v>
      </c>
      <c r="S460" s="24" t="str">
        <f>IF(B460="","",(U460-B460))</f>
        <v/>
      </c>
      <c r="DY460" s="1"/>
      <c r="DZ460" s="1"/>
      <c r="EA460" s="1"/>
      <c r="EC460" s="1"/>
      <c r="ED460" s="1"/>
      <c r="EE460" s="1"/>
      <c r="EF460" s="1"/>
      <c r="EG460" s="1"/>
      <c r="EH460" s="1"/>
      <c r="EI460" s="1"/>
      <c r="EJ460" s="1"/>
      <c r="EP460" s="1"/>
      <c r="EQ460" s="1"/>
      <c r="ER460" s="1"/>
      <c r="ES460" s="1"/>
      <c r="GD460" s="1"/>
      <c r="GE460" s="1"/>
      <c r="GF460" s="1"/>
      <c r="GH460" s="1"/>
      <c r="GI460" s="1"/>
      <c r="GJ460" s="1"/>
      <c r="GK460" s="1"/>
      <c r="GL460" s="1"/>
      <c r="GM460" s="1"/>
      <c r="GN460" s="1"/>
      <c r="GO460" s="1"/>
      <c r="GU460" s="1"/>
      <c r="GV460" s="1"/>
      <c r="GW460" s="1"/>
      <c r="GX460" s="1"/>
      <c r="II460" s="1"/>
      <c r="IJ460" s="1"/>
      <c r="IK460" s="1"/>
      <c r="IM460" s="1"/>
      <c r="IN460" s="1"/>
      <c r="IO460" s="1"/>
      <c r="IP460" s="1"/>
      <c r="IQ460" s="1"/>
      <c r="IR460" s="1"/>
      <c r="IS460" s="1"/>
      <c r="IT460" s="1"/>
      <c r="IZ460" s="1"/>
      <c r="JA460" s="1"/>
      <c r="JB460" s="1"/>
      <c r="JC460" s="1"/>
      <c r="KN460" s="1"/>
      <c r="KO460" s="1"/>
      <c r="KP460" s="1"/>
      <c r="KR460" s="1"/>
      <c r="KS460" s="1"/>
      <c r="KT460" s="1"/>
      <c r="KU460" s="1"/>
      <c r="KV460" s="1"/>
      <c r="KW460" s="1"/>
      <c r="KX460" s="1"/>
      <c r="KY460" s="1"/>
      <c r="LE460" s="1"/>
      <c r="LF460" s="1"/>
      <c r="LG460" s="1"/>
      <c r="LH460" s="1"/>
      <c r="LZ460" s="1"/>
      <c r="MA460" s="1"/>
    </row>
    <row r="461" spans="1:339" x14ac:dyDescent="0.2">
      <c r="A461" s="65" t="s">
        <v>469</v>
      </c>
      <c r="B461" s="60"/>
      <c r="C461" s="24">
        <f>IF(B461="",+(C460+(IF(YEAR(A461)&gt;YEAR($M$98),-$Q$98,$E$98*+((($O$101-((YEAR(A461)-(YEAR($J$98)-$O$101))/$O$98))/100)+$Q$101)))+(C449*$G$98/12)),B461)</f>
        <v>1026915.5755575927</v>
      </c>
      <c r="D461" s="22" t="str">
        <f t="shared" si="226"/>
        <v/>
      </c>
      <c r="E461" s="59">
        <f t="shared" si="225"/>
        <v>-35.469733867095783</v>
      </c>
      <c r="S461" s="24" t="str">
        <f>IF(B461="","",(U461-B461))</f>
        <v/>
      </c>
      <c r="DY461" s="1"/>
      <c r="DZ461" s="1"/>
      <c r="EA461" s="1"/>
      <c r="EC461" s="1"/>
      <c r="ED461" s="1"/>
      <c r="EE461" s="1"/>
      <c r="EF461" s="1"/>
      <c r="EG461" s="1"/>
      <c r="EH461" s="1"/>
      <c r="EI461" s="1"/>
      <c r="EJ461" s="1"/>
      <c r="EP461" s="1"/>
      <c r="EQ461" s="1"/>
      <c r="ER461" s="1"/>
      <c r="ES461" s="1"/>
      <c r="GD461" s="1"/>
      <c r="GE461" s="1"/>
      <c r="GF461" s="1"/>
      <c r="GH461" s="1"/>
      <c r="GI461" s="1"/>
      <c r="GJ461" s="1"/>
      <c r="GK461" s="1"/>
      <c r="GL461" s="1"/>
      <c r="GM461" s="1"/>
      <c r="GN461" s="1"/>
      <c r="GO461" s="1"/>
      <c r="GU461" s="1"/>
      <c r="GV461" s="1"/>
      <c r="GW461" s="1"/>
      <c r="GX461" s="1"/>
      <c r="II461" s="1"/>
      <c r="IJ461" s="1"/>
      <c r="IK461" s="1"/>
      <c r="IM461" s="1"/>
      <c r="IN461" s="1"/>
      <c r="IO461" s="1"/>
      <c r="IP461" s="1"/>
      <c r="IQ461" s="1"/>
      <c r="IR461" s="1"/>
      <c r="IS461" s="1"/>
      <c r="IT461" s="1"/>
      <c r="IZ461" s="1"/>
      <c r="JA461" s="1"/>
      <c r="JB461" s="1"/>
      <c r="JC461" s="1"/>
      <c r="KN461" s="1"/>
      <c r="KO461" s="1"/>
      <c r="KP461" s="1"/>
      <c r="KR461" s="1"/>
      <c r="KS461" s="1"/>
      <c r="KT461" s="1"/>
      <c r="KU461" s="1"/>
      <c r="KV461" s="1"/>
      <c r="KW461" s="1"/>
      <c r="KX461" s="1"/>
      <c r="KY461" s="1"/>
      <c r="LE461" s="1"/>
      <c r="LF461" s="1"/>
      <c r="LG461" s="1"/>
      <c r="LH461" s="1"/>
      <c r="LZ461" s="1"/>
      <c r="MA461" s="1"/>
    </row>
    <row r="462" spans="1:339" x14ac:dyDescent="0.2">
      <c r="A462" s="65" t="s">
        <v>470</v>
      </c>
      <c r="B462" s="60"/>
      <c r="C462" s="24">
        <f>IF(B462="",+(C461+(IF(YEAR(A462)&gt;YEAR($M$98),-$Q$98,$E$98*+((($O$101-((YEAR(A462)-(YEAR($J$98)-$O$101))/$O$98))/100)+$Q$101)))+(C450*$G$98/12)),B462)</f>
        <v>1026879.9919119999</v>
      </c>
      <c r="D462" s="22" t="str">
        <f t="shared" si="226"/>
        <v/>
      </c>
      <c r="E462" s="59">
        <f t="shared" si="225"/>
        <v>-35.583645592792891</v>
      </c>
      <c r="S462" s="24" t="str">
        <f>IF(B462="","",(U462-B462))</f>
        <v/>
      </c>
      <c r="DY462" s="1"/>
      <c r="DZ462" s="1"/>
      <c r="EA462" s="1"/>
      <c r="EC462" s="1"/>
      <c r="ED462" s="1"/>
      <c r="EE462" s="1"/>
      <c r="EF462" s="1"/>
      <c r="EG462" s="1"/>
      <c r="EH462" s="1"/>
      <c r="EI462" s="1"/>
      <c r="EJ462" s="1"/>
      <c r="EP462" s="1"/>
      <c r="EQ462" s="1"/>
      <c r="ER462" s="1"/>
      <c r="ES462" s="1"/>
      <c r="GD462" s="1"/>
      <c r="GE462" s="1"/>
      <c r="GF462" s="1"/>
      <c r="GH462" s="1"/>
      <c r="GI462" s="1"/>
      <c r="GJ462" s="1"/>
      <c r="GK462" s="1"/>
      <c r="GL462" s="1"/>
      <c r="GM462" s="1"/>
      <c r="GN462" s="1"/>
      <c r="GO462" s="1"/>
      <c r="GU462" s="1"/>
      <c r="GV462" s="1"/>
      <c r="GW462" s="1"/>
      <c r="GX462" s="1"/>
      <c r="II462" s="1"/>
      <c r="IJ462" s="1"/>
      <c r="IK462" s="1"/>
      <c r="IM462" s="1"/>
      <c r="IN462" s="1"/>
      <c r="IO462" s="1"/>
      <c r="IP462" s="1"/>
      <c r="IQ462" s="1"/>
      <c r="IR462" s="1"/>
      <c r="IS462" s="1"/>
      <c r="IT462" s="1"/>
      <c r="IZ462" s="1"/>
      <c r="JA462" s="1"/>
      <c r="JB462" s="1"/>
      <c r="JC462" s="1"/>
      <c r="KN462" s="1"/>
      <c r="KO462" s="1"/>
      <c r="KP462" s="1"/>
      <c r="KR462" s="1"/>
      <c r="KS462" s="1"/>
      <c r="KT462" s="1"/>
      <c r="KU462" s="1"/>
      <c r="KV462" s="1"/>
      <c r="KW462" s="1"/>
      <c r="KX462" s="1"/>
      <c r="KY462" s="1"/>
      <c r="LE462" s="1"/>
      <c r="LF462" s="1"/>
      <c r="LG462" s="1"/>
      <c r="LH462" s="1"/>
      <c r="LZ462" s="1"/>
      <c r="MA462" s="1"/>
    </row>
    <row r="463" spans="1:339" x14ac:dyDescent="0.2">
      <c r="A463" s="65" t="s">
        <v>471</v>
      </c>
      <c r="B463" s="60"/>
      <c r="C463" s="24">
        <f>IF(B463="",+(C462+(IF(YEAR(A463)&gt;YEAR($M$98),-$Q$98,$E$98*+((($O$101-((YEAR(A463)-(YEAR($J$98)-$O$101))/$O$98))/100)+$Q$101)))+(C451*$G$98/12)),B463)</f>
        <v>1026844.293762964</v>
      </c>
      <c r="D463" s="22" t="str">
        <f t="shared" si="226"/>
        <v/>
      </c>
      <c r="E463" s="59">
        <f t="shared" si="225"/>
        <v>-35.698149035917595</v>
      </c>
      <c r="S463" s="24" t="str">
        <f>IF(B463="","",(U463-B463))</f>
        <v/>
      </c>
      <c r="DY463" s="1"/>
      <c r="DZ463" s="1"/>
      <c r="EA463" s="1"/>
      <c r="EC463" s="1"/>
      <c r="ED463" s="1"/>
      <c r="EE463" s="1"/>
      <c r="EF463" s="1"/>
      <c r="EG463" s="1"/>
      <c r="EH463" s="1"/>
      <c r="EI463" s="1"/>
      <c r="EJ463" s="1"/>
      <c r="EP463" s="1"/>
      <c r="EQ463" s="1"/>
      <c r="ER463" s="1"/>
      <c r="ES463" s="1"/>
      <c r="GD463" s="1"/>
      <c r="GE463" s="1"/>
      <c r="GF463" s="1"/>
      <c r="GH463" s="1"/>
      <c r="GI463" s="1"/>
      <c r="GJ463" s="1"/>
      <c r="GK463" s="1"/>
      <c r="GL463" s="1"/>
      <c r="GM463" s="1"/>
      <c r="GN463" s="1"/>
      <c r="GO463" s="1"/>
      <c r="GU463" s="1"/>
      <c r="GV463" s="1"/>
      <c r="GW463" s="1"/>
      <c r="GX463" s="1"/>
      <c r="II463" s="1"/>
      <c r="IJ463" s="1"/>
      <c r="IK463" s="1"/>
      <c r="IM463" s="1"/>
      <c r="IN463" s="1"/>
      <c r="IO463" s="1"/>
      <c r="IP463" s="1"/>
      <c r="IQ463" s="1"/>
      <c r="IR463" s="1"/>
      <c r="IS463" s="1"/>
      <c r="IT463" s="1"/>
      <c r="IZ463" s="1"/>
      <c r="JA463" s="1"/>
      <c r="JB463" s="1"/>
      <c r="JC463" s="1"/>
      <c r="KN463" s="1"/>
      <c r="KO463" s="1"/>
      <c r="KP463" s="1"/>
      <c r="KR463" s="1"/>
      <c r="KS463" s="1"/>
      <c r="KT463" s="1"/>
      <c r="KU463" s="1"/>
      <c r="KV463" s="1"/>
      <c r="KW463" s="1"/>
      <c r="KX463" s="1"/>
      <c r="KY463" s="1"/>
      <c r="LE463" s="1"/>
      <c r="LF463" s="1"/>
      <c r="LG463" s="1"/>
      <c r="LH463" s="1"/>
      <c r="LZ463" s="1"/>
      <c r="MA463" s="1"/>
    </row>
    <row r="464" spans="1:339" x14ac:dyDescent="0.2">
      <c r="A464" s="65" t="s">
        <v>472</v>
      </c>
      <c r="B464" s="60"/>
      <c r="C464" s="24">
        <f>IF(B464="",+(C463+(IF(YEAR(A464)&gt;YEAR($M$98),-$Q$98,$E$98*+((($O$101-((YEAR(A464)-(YEAR($J$98)-$O$101))/$O$98))/100)+$Q$101)))+(C452*$G$98/12)),B464)</f>
        <v>1026808.480642623</v>
      </c>
      <c r="D464" s="22" t="str">
        <f t="shared" si="226"/>
        <v/>
      </c>
      <c r="E464" s="59">
        <f t="shared" si="225"/>
        <v>-35.813120340928435</v>
      </c>
      <c r="S464" s="24" t="str">
        <f>IF(B464="","",(U464-B464))</f>
        <v/>
      </c>
      <c r="DY464" s="1"/>
      <c r="DZ464" s="1"/>
      <c r="EA464" s="1"/>
      <c r="EC464" s="1"/>
      <c r="ED464" s="1"/>
      <c r="EE464" s="1"/>
      <c r="EF464" s="1"/>
      <c r="EG464" s="1"/>
      <c r="EH464" s="1"/>
      <c r="EI464" s="1"/>
      <c r="EJ464" s="1"/>
      <c r="EP464" s="1"/>
      <c r="EQ464" s="1"/>
      <c r="ER464" s="1"/>
      <c r="ES464" s="1"/>
      <c r="GD464" s="1"/>
      <c r="GE464" s="1"/>
      <c r="GF464" s="1"/>
      <c r="GH464" s="1"/>
      <c r="GI464" s="1"/>
      <c r="GJ464" s="1"/>
      <c r="GK464" s="1"/>
      <c r="GL464" s="1"/>
      <c r="GM464" s="1"/>
      <c r="GN464" s="1"/>
      <c r="GO464" s="1"/>
      <c r="GU464" s="1"/>
      <c r="GV464" s="1"/>
      <c r="GW464" s="1"/>
      <c r="GX464" s="1"/>
      <c r="II464" s="1"/>
      <c r="IJ464" s="1"/>
      <c r="IK464" s="1"/>
      <c r="IM464" s="1"/>
      <c r="IN464" s="1"/>
      <c r="IO464" s="1"/>
      <c r="IP464" s="1"/>
      <c r="IQ464" s="1"/>
      <c r="IR464" s="1"/>
      <c r="IS464" s="1"/>
      <c r="IT464" s="1"/>
      <c r="IZ464" s="1"/>
      <c r="JA464" s="1"/>
      <c r="JB464" s="1"/>
      <c r="JC464" s="1"/>
      <c r="KN464" s="1"/>
      <c r="KO464" s="1"/>
      <c r="KP464" s="1"/>
      <c r="KR464" s="1"/>
      <c r="KS464" s="1"/>
      <c r="KT464" s="1"/>
      <c r="KU464" s="1"/>
      <c r="KV464" s="1"/>
      <c r="KW464" s="1"/>
      <c r="KX464" s="1"/>
      <c r="KY464" s="1"/>
      <c r="LE464" s="1"/>
      <c r="LF464" s="1"/>
      <c r="LG464" s="1"/>
      <c r="LH464" s="1"/>
      <c r="LZ464" s="1"/>
      <c r="MA464" s="1"/>
    </row>
    <row r="465" spans="1:339" x14ac:dyDescent="0.2">
      <c r="A465" s="66" t="s">
        <v>183</v>
      </c>
      <c r="B465" s="69"/>
      <c r="C465" s="24">
        <f>IF(B465="",+(C464+(IF(YEAR(A465)&gt;YEAR($M$98),-$Q$98,$E$98*+((($O$101-((YEAR(A465)-(YEAR($J$98)-$O$101))/$O$98))/100)+$Q$101)))+(C453*$G$98/12)),B465)</f>
        <v>1026772.552207379</v>
      </c>
      <c r="D465" s="22" t="str">
        <f t="shared" si="226"/>
        <v/>
      </c>
      <c r="E465" s="59">
        <f t="shared" si="225"/>
        <v>-35.928435244015418</v>
      </c>
      <c r="S465" s="24" t="str">
        <f>IF(B465="","",(U465-B465))</f>
        <v/>
      </c>
      <c r="U465" s="43"/>
      <c r="DY465" s="1"/>
      <c r="DZ465" s="1"/>
      <c r="EA465" s="1"/>
      <c r="EC465" s="1"/>
      <c r="ED465" s="1"/>
      <c r="EE465" s="1"/>
      <c r="EF465" s="1"/>
      <c r="EG465" s="1"/>
      <c r="EH465" s="1"/>
      <c r="EI465" s="1"/>
      <c r="EJ465" s="1"/>
      <c r="EP465" s="1"/>
      <c r="EQ465" s="1"/>
      <c r="ER465" s="1"/>
      <c r="ES465" s="1"/>
      <c r="GD465" s="1"/>
      <c r="GE465" s="1"/>
      <c r="GF465" s="1"/>
      <c r="GH465" s="1"/>
      <c r="GI465" s="1"/>
      <c r="GJ465" s="1"/>
      <c r="GK465" s="1"/>
      <c r="GL465" s="1"/>
      <c r="GM465" s="1"/>
      <c r="GN465" s="1"/>
      <c r="GO465" s="1"/>
      <c r="GU465" s="1"/>
      <c r="GV465" s="1"/>
      <c r="GW465" s="1"/>
      <c r="GX465" s="1"/>
      <c r="II465" s="1"/>
      <c r="IJ465" s="1"/>
      <c r="IK465" s="1"/>
      <c r="IM465" s="1"/>
      <c r="IN465" s="1"/>
      <c r="IO465" s="1"/>
      <c r="IP465" s="1"/>
      <c r="IQ465" s="1"/>
      <c r="IR465" s="1"/>
      <c r="IS465" s="1"/>
      <c r="IT465" s="1"/>
      <c r="IZ465" s="1"/>
      <c r="JA465" s="1"/>
      <c r="JB465" s="1"/>
      <c r="JC465" s="1"/>
      <c r="KN465" s="1"/>
      <c r="KO465" s="1"/>
      <c r="KP465" s="1"/>
      <c r="KR465" s="1"/>
      <c r="KS465" s="1"/>
      <c r="KT465" s="1"/>
      <c r="KU465" s="1"/>
      <c r="KV465" s="1"/>
      <c r="KW465" s="1"/>
      <c r="KX465" s="1"/>
      <c r="KY465" s="1"/>
      <c r="LE465" s="1"/>
      <c r="LF465" s="1"/>
      <c r="LG465" s="1"/>
      <c r="LH465" s="1"/>
      <c r="LZ465" s="1"/>
      <c r="MA465" s="1"/>
    </row>
    <row r="466" spans="1:339" x14ac:dyDescent="0.2">
      <c r="A466" s="65" t="s">
        <v>473</v>
      </c>
      <c r="B466" s="60"/>
      <c r="C466" s="24">
        <f>IF(B466="",+(C465+(IF(YEAR(A466)&gt;YEAR($M$98),-$Q$98,$E$98*+((($O$101-((YEAR(A466)-(YEAR($J$98)-$O$101))/$O$98))/100)+$Q$101)))+(C454*$G$98/12)),B466)</f>
        <v>1026736.5081080062</v>
      </c>
      <c r="D466" s="22" t="str">
        <f t="shared" si="226"/>
        <v/>
      </c>
      <c r="E466" s="59">
        <f t="shared" si="225"/>
        <v>-36.044099372811615</v>
      </c>
      <c r="S466" s="24" t="str">
        <f>IF(B466="","",(U466-B466))</f>
        <v/>
      </c>
      <c r="DY466" s="1"/>
      <c r="DZ466" s="1"/>
      <c r="EA466" s="1"/>
      <c r="EC466" s="1"/>
      <c r="ED466" s="1"/>
      <c r="EE466" s="1"/>
      <c r="EF466" s="1"/>
      <c r="EG466" s="1"/>
      <c r="EH466" s="1"/>
      <c r="EI466" s="1"/>
      <c r="EJ466" s="1"/>
      <c r="EP466" s="1"/>
      <c r="EQ466" s="1"/>
      <c r="ER466" s="1"/>
      <c r="ES466" s="1"/>
      <c r="GD466" s="1"/>
      <c r="GE466" s="1"/>
      <c r="GF466" s="1"/>
      <c r="GH466" s="1"/>
      <c r="GI466" s="1"/>
      <c r="GJ466" s="1"/>
      <c r="GK466" s="1"/>
      <c r="GL466" s="1"/>
      <c r="GM466" s="1"/>
      <c r="GN466" s="1"/>
      <c r="GO466" s="1"/>
      <c r="GU466" s="1"/>
      <c r="GV466" s="1"/>
      <c r="GW466" s="1"/>
      <c r="GX466" s="1"/>
      <c r="II466" s="1"/>
      <c r="IJ466" s="1"/>
      <c r="IK466" s="1"/>
      <c r="IM466" s="1"/>
      <c r="IN466" s="1"/>
      <c r="IO466" s="1"/>
      <c r="IP466" s="1"/>
      <c r="IQ466" s="1"/>
      <c r="IR466" s="1"/>
      <c r="IS466" s="1"/>
      <c r="IT466" s="1"/>
      <c r="IZ466" s="1"/>
      <c r="JA466" s="1"/>
      <c r="JB466" s="1"/>
      <c r="JC466" s="1"/>
      <c r="KN466" s="1"/>
      <c r="KO466" s="1"/>
      <c r="KP466" s="1"/>
      <c r="KR466" s="1"/>
      <c r="KS466" s="1"/>
      <c r="KT466" s="1"/>
      <c r="KU466" s="1"/>
      <c r="KV466" s="1"/>
      <c r="KW466" s="1"/>
      <c r="KX466" s="1"/>
      <c r="KY466" s="1"/>
      <c r="LE466" s="1"/>
      <c r="LF466" s="1"/>
      <c r="LG466" s="1"/>
      <c r="LH466" s="1"/>
      <c r="LZ466" s="1"/>
      <c r="MA466" s="1"/>
    </row>
    <row r="467" spans="1:339" x14ac:dyDescent="0.2">
      <c r="A467" s="65" t="s">
        <v>474</v>
      </c>
      <c r="B467" s="60"/>
      <c r="C467" s="24">
        <f>IF(B467="",+(C466+(IF(YEAR(A467)&gt;YEAR($M$98),-$Q$98,$E$98*+((($O$101-((YEAR(A467)-(YEAR($J$98)-$O$101))/$O$98))/100)+$Q$101)))+(C455*$G$98/12)),B467)</f>
        <v>1026700.3479900521</v>
      </c>
      <c r="D467" s="22" t="str">
        <f t="shared" si="226"/>
        <v/>
      </c>
      <c r="E467" s="59">
        <f t="shared" si="225"/>
        <v>-36.160117954132147</v>
      </c>
      <c r="S467" s="24" t="str">
        <f>IF(B467="","",(U467-B467))</f>
        <v/>
      </c>
      <c r="DY467" s="1"/>
      <c r="DZ467" s="1"/>
      <c r="EA467" s="1"/>
      <c r="EC467" s="1"/>
      <c r="ED467" s="1"/>
      <c r="EE467" s="1"/>
      <c r="EF467" s="1"/>
      <c r="EG467" s="1"/>
      <c r="EH467" s="1"/>
      <c r="EI467" s="1"/>
      <c r="EJ467" s="1"/>
      <c r="EP467" s="1"/>
      <c r="EQ467" s="1"/>
      <c r="ER467" s="1"/>
      <c r="ES467" s="1"/>
      <c r="GD467" s="1"/>
      <c r="GE467" s="1"/>
      <c r="GF467" s="1"/>
      <c r="GH467" s="1"/>
      <c r="GI467" s="1"/>
      <c r="GJ467" s="1"/>
      <c r="GK467" s="1"/>
      <c r="GL467" s="1"/>
      <c r="GM467" s="1"/>
      <c r="GN467" s="1"/>
      <c r="GO467" s="1"/>
      <c r="GU467" s="1"/>
      <c r="GV467" s="1"/>
      <c r="GW467" s="1"/>
      <c r="GX467" s="1"/>
      <c r="II467" s="1"/>
      <c r="IJ467" s="1"/>
      <c r="IK467" s="1"/>
      <c r="IM467" s="1"/>
      <c r="IN467" s="1"/>
      <c r="IO467" s="1"/>
      <c r="IP467" s="1"/>
      <c r="IQ467" s="1"/>
      <c r="IR467" s="1"/>
      <c r="IS467" s="1"/>
      <c r="IT467" s="1"/>
      <c r="IZ467" s="1"/>
      <c r="JA467" s="1"/>
      <c r="JB467" s="1"/>
      <c r="JC467" s="1"/>
      <c r="KN467" s="1"/>
      <c r="KO467" s="1"/>
      <c r="KP467" s="1"/>
      <c r="KR467" s="1"/>
      <c r="KS467" s="1"/>
      <c r="KT467" s="1"/>
      <c r="KU467" s="1"/>
      <c r="KV467" s="1"/>
      <c r="KW467" s="1"/>
      <c r="KX467" s="1"/>
      <c r="KY467" s="1"/>
      <c r="LE467" s="1"/>
      <c r="LF467" s="1"/>
      <c r="LG467" s="1"/>
      <c r="LH467" s="1"/>
      <c r="LZ467" s="1"/>
      <c r="MA467" s="1"/>
    </row>
    <row r="468" spans="1:339" x14ac:dyDescent="0.2">
      <c r="A468" s="65" t="s">
        <v>475</v>
      </c>
      <c r="B468" s="60"/>
      <c r="C468" s="24">
        <f>IF(B468="",+(C467+(IF(YEAR(A468)&gt;YEAR($M$98),-$Q$98,$E$98*+((($O$101-((YEAR(A468)-(YEAR($J$98)-$O$101))/$O$98))/100)+$Q$101)))+(C456*$G$98/12)),B468)</f>
        <v>1026664.0714942394</v>
      </c>
      <c r="D468" s="22" t="str">
        <f t="shared" si="226"/>
        <v/>
      </c>
      <c r="E468" s="59">
        <f t="shared" si="225"/>
        <v>-36.276495812693611</v>
      </c>
      <c r="S468" s="24" t="str">
        <f>IF(B468="","",(U468-B468))</f>
        <v/>
      </c>
      <c r="DY468" s="1"/>
      <c r="DZ468" s="1"/>
      <c r="EA468" s="1"/>
      <c r="EC468" s="1"/>
      <c r="ED468" s="1"/>
      <c r="EE468" s="1"/>
      <c r="EF468" s="1"/>
      <c r="EG468" s="1"/>
      <c r="EH468" s="1"/>
      <c r="EI468" s="1"/>
      <c r="EJ468" s="1"/>
      <c r="EP468" s="1"/>
      <c r="EQ468" s="1"/>
      <c r="ER468" s="1"/>
      <c r="ES468" s="1"/>
      <c r="GD468" s="1"/>
      <c r="GE468" s="1"/>
      <c r="GF468" s="1"/>
      <c r="GH468" s="1"/>
      <c r="GI468" s="1"/>
      <c r="GJ468" s="1"/>
      <c r="GK468" s="1"/>
      <c r="GL468" s="1"/>
      <c r="GM468" s="1"/>
      <c r="GN468" s="1"/>
      <c r="GO468" s="1"/>
      <c r="GU468" s="1"/>
      <c r="GV468" s="1"/>
      <c r="GW468" s="1"/>
      <c r="GX468" s="1"/>
      <c r="II468" s="1"/>
      <c r="IJ468" s="1"/>
      <c r="IK468" s="1"/>
      <c r="IM468" s="1"/>
      <c r="IN468" s="1"/>
      <c r="IO468" s="1"/>
      <c r="IP468" s="1"/>
      <c r="IQ468" s="1"/>
      <c r="IR468" s="1"/>
      <c r="IS468" s="1"/>
      <c r="IT468" s="1"/>
      <c r="IZ468" s="1"/>
      <c r="JA468" s="1"/>
      <c r="JB468" s="1"/>
      <c r="JC468" s="1"/>
      <c r="KN468" s="1"/>
      <c r="KO468" s="1"/>
      <c r="KP468" s="1"/>
      <c r="KR468" s="1"/>
      <c r="KS468" s="1"/>
      <c r="KT468" s="1"/>
      <c r="KU468" s="1"/>
      <c r="KV468" s="1"/>
      <c r="KW468" s="1"/>
      <c r="KX468" s="1"/>
      <c r="KY468" s="1"/>
      <c r="LE468" s="1"/>
      <c r="LF468" s="1"/>
      <c r="LG468" s="1"/>
      <c r="LH468" s="1"/>
      <c r="LZ468" s="1"/>
      <c r="MA468" s="1"/>
    </row>
    <row r="469" spans="1:339" x14ac:dyDescent="0.2">
      <c r="A469" s="65" t="s">
        <v>476</v>
      </c>
      <c r="B469" s="60"/>
      <c r="C469" s="24">
        <f>IF(B469="",+(C468+(IF(YEAR(A469)&gt;YEAR($M$98),-$Q$98,$E$98*+((($O$101-((YEAR(A469)-(YEAR($J$98)-$O$101))/$O$98))/100)+$Q$101)))+(C457*$G$98/12)),B469)</f>
        <v>1026627.6782568699</v>
      </c>
      <c r="D469" s="22" t="str">
        <f t="shared" si="226"/>
        <v/>
      </c>
      <c r="E469" s="59">
        <f t="shared" si="225"/>
        <v>-36.393237369484268</v>
      </c>
      <c r="S469" s="24" t="str">
        <f>IF(B469="","",(U469-B469))</f>
        <v/>
      </c>
      <c r="DY469" s="1"/>
      <c r="DZ469" s="1"/>
      <c r="EA469" s="1"/>
      <c r="EC469" s="1"/>
      <c r="ED469" s="1"/>
      <c r="EE469" s="1"/>
      <c r="EF469" s="1"/>
      <c r="EG469" s="1"/>
      <c r="EH469" s="1"/>
      <c r="EI469" s="1"/>
      <c r="EJ469" s="1"/>
      <c r="EP469" s="1"/>
      <c r="EQ469" s="1"/>
      <c r="ER469" s="1"/>
      <c r="ES469" s="1"/>
      <c r="GD469" s="1"/>
      <c r="GE469" s="1"/>
      <c r="GF469" s="1"/>
      <c r="GH469" s="1"/>
      <c r="GI469" s="1"/>
      <c r="GJ469" s="1"/>
      <c r="GK469" s="1"/>
      <c r="GL469" s="1"/>
      <c r="GM469" s="1"/>
      <c r="GN469" s="1"/>
      <c r="GO469" s="1"/>
      <c r="GU469" s="1"/>
      <c r="GV469" s="1"/>
      <c r="GW469" s="1"/>
      <c r="GX469" s="1"/>
      <c r="II469" s="1"/>
      <c r="IJ469" s="1"/>
      <c r="IK469" s="1"/>
      <c r="IM469" s="1"/>
      <c r="IN469" s="1"/>
      <c r="IO469" s="1"/>
      <c r="IP469" s="1"/>
      <c r="IQ469" s="1"/>
      <c r="IR469" s="1"/>
      <c r="IS469" s="1"/>
      <c r="IT469" s="1"/>
      <c r="IZ469" s="1"/>
      <c r="JA469" s="1"/>
      <c r="JB469" s="1"/>
      <c r="JC469" s="1"/>
      <c r="KN469" s="1"/>
      <c r="KO469" s="1"/>
      <c r="KP469" s="1"/>
      <c r="KR469" s="1"/>
      <c r="KS469" s="1"/>
      <c r="KT469" s="1"/>
      <c r="KU469" s="1"/>
      <c r="KV469" s="1"/>
      <c r="KW469" s="1"/>
      <c r="KX469" s="1"/>
      <c r="KY469" s="1"/>
      <c r="LE469" s="1"/>
      <c r="LF469" s="1"/>
      <c r="LG469" s="1"/>
      <c r="LH469" s="1"/>
      <c r="LZ469" s="1"/>
      <c r="MA469" s="1"/>
    </row>
    <row r="470" spans="1:339" x14ac:dyDescent="0.2">
      <c r="A470" s="65" t="s">
        <v>477</v>
      </c>
      <c r="B470" s="60"/>
      <c r="C470" s="24">
        <f>IF(B470="",+(C469+(IF(YEAR(A470)&gt;YEAR($M$98),-$Q$98,$E$98*+((($O$101-((YEAR(A470)-(YEAR($J$98)-$O$101))/$O$98))/100)+$Q$101)))+(C458*$G$98/12)),B470)</f>
        <v>1026591.1679102289</v>
      </c>
      <c r="D470" s="22" t="str">
        <f t="shared" si="226"/>
        <v/>
      </c>
      <c r="E470" s="59">
        <f t="shared" si="225"/>
        <v>-36.510346640949138</v>
      </c>
      <c r="S470" s="24" t="str">
        <f>IF(B470="","",(U470-B470))</f>
        <v/>
      </c>
      <c r="DY470" s="1"/>
      <c r="DZ470" s="1"/>
      <c r="EA470" s="1"/>
      <c r="EC470" s="1"/>
      <c r="ED470" s="1"/>
      <c r="EE470" s="1"/>
      <c r="EF470" s="1"/>
      <c r="EG470" s="1"/>
      <c r="EH470" s="1"/>
      <c r="EI470" s="1"/>
      <c r="EJ470" s="1"/>
      <c r="EP470" s="1"/>
      <c r="EQ470" s="1"/>
      <c r="ER470" s="1"/>
      <c r="ES470" s="1"/>
      <c r="GD470" s="1"/>
      <c r="GE470" s="1"/>
      <c r="GF470" s="1"/>
      <c r="GH470" s="1"/>
      <c r="GI470" s="1"/>
      <c r="GJ470" s="1"/>
      <c r="GK470" s="1"/>
      <c r="GL470" s="1"/>
      <c r="GM470" s="1"/>
      <c r="GN470" s="1"/>
      <c r="GO470" s="1"/>
      <c r="GU470" s="1"/>
      <c r="GV470" s="1"/>
      <c r="GW470" s="1"/>
      <c r="GX470" s="1"/>
      <c r="II470" s="1"/>
      <c r="IJ470" s="1"/>
      <c r="IK470" s="1"/>
      <c r="IM470" s="1"/>
      <c r="IN470" s="1"/>
      <c r="IO470" s="1"/>
      <c r="IP470" s="1"/>
      <c r="IQ470" s="1"/>
      <c r="IR470" s="1"/>
      <c r="IS470" s="1"/>
      <c r="IT470" s="1"/>
      <c r="IZ470" s="1"/>
      <c r="JA470" s="1"/>
      <c r="JB470" s="1"/>
      <c r="JC470" s="1"/>
      <c r="KN470" s="1"/>
      <c r="KO470" s="1"/>
      <c r="KP470" s="1"/>
      <c r="KR470" s="1"/>
      <c r="KS470" s="1"/>
      <c r="KT470" s="1"/>
      <c r="KU470" s="1"/>
      <c r="KV470" s="1"/>
      <c r="KW470" s="1"/>
      <c r="KX470" s="1"/>
      <c r="KY470" s="1"/>
      <c r="LE470" s="1"/>
      <c r="LF470" s="1"/>
      <c r="LG470" s="1"/>
      <c r="LH470" s="1"/>
      <c r="LZ470" s="1"/>
      <c r="MA470" s="1"/>
    </row>
    <row r="471" spans="1:339" x14ac:dyDescent="0.2">
      <c r="A471" s="65" t="s">
        <v>478</v>
      </c>
      <c r="B471" s="60"/>
      <c r="C471" s="24">
        <f>IF(B471="",+(C470+(IF(YEAR(A471)&gt;YEAR($M$98),-$Q$98,$E$98*+((($O$101-((YEAR(A471)-(YEAR($J$98)-$O$101))/$O$98))/100)+$Q$101)))+(C459*$G$98/12)),B471)</f>
        <v>1026554.5400829915</v>
      </c>
      <c r="D471" s="22" t="str">
        <f t="shared" si="226"/>
        <v/>
      </c>
      <c r="E471" s="59">
        <f t="shared" si="225"/>
        <v>-36.627827237476595</v>
      </c>
      <c r="S471" s="24" t="str">
        <f>IF(B471="","",(U471-B471))</f>
        <v/>
      </c>
      <c r="DY471" s="1"/>
      <c r="DZ471" s="1"/>
      <c r="EA471" s="1"/>
      <c r="EC471" s="1"/>
      <c r="ED471" s="1"/>
      <c r="EE471" s="1"/>
      <c r="EF471" s="1"/>
      <c r="EG471" s="1"/>
      <c r="EH471" s="1"/>
      <c r="EI471" s="1"/>
      <c r="EJ471" s="1"/>
      <c r="EP471" s="1"/>
      <c r="EQ471" s="1"/>
      <c r="ER471" s="1"/>
      <c r="ES471" s="1"/>
      <c r="GD471" s="1"/>
      <c r="GE471" s="1"/>
      <c r="GF471" s="1"/>
      <c r="GH471" s="1"/>
      <c r="GI471" s="1"/>
      <c r="GJ471" s="1"/>
      <c r="GK471" s="1"/>
      <c r="GL471" s="1"/>
      <c r="GM471" s="1"/>
      <c r="GN471" s="1"/>
      <c r="GO471" s="1"/>
      <c r="GU471" s="1"/>
      <c r="GV471" s="1"/>
      <c r="GW471" s="1"/>
      <c r="GX471" s="1"/>
      <c r="II471" s="1"/>
      <c r="IJ471" s="1"/>
      <c r="IK471" s="1"/>
      <c r="IM471" s="1"/>
      <c r="IN471" s="1"/>
      <c r="IO471" s="1"/>
      <c r="IP471" s="1"/>
      <c r="IQ471" s="1"/>
      <c r="IR471" s="1"/>
      <c r="IS471" s="1"/>
      <c r="IT471" s="1"/>
      <c r="IZ471" s="1"/>
      <c r="JA471" s="1"/>
      <c r="JB471" s="1"/>
      <c r="JC471" s="1"/>
      <c r="KN471" s="1"/>
      <c r="KO471" s="1"/>
      <c r="KP471" s="1"/>
      <c r="KR471" s="1"/>
      <c r="KS471" s="1"/>
      <c r="KT471" s="1"/>
      <c r="KU471" s="1"/>
      <c r="KV471" s="1"/>
      <c r="KW471" s="1"/>
      <c r="KX471" s="1"/>
      <c r="KY471" s="1"/>
      <c r="LE471" s="1"/>
      <c r="LF471" s="1"/>
      <c r="LG471" s="1"/>
      <c r="LH471" s="1"/>
      <c r="LZ471" s="1"/>
      <c r="MA471" s="1"/>
    </row>
    <row r="472" spans="1:339" x14ac:dyDescent="0.2">
      <c r="A472" s="65" t="s">
        <v>479</v>
      </c>
      <c r="B472" s="60"/>
      <c r="C472" s="24">
        <f>IF(B472="",+(C471+(IF(YEAR(A472)&gt;YEAR($M$98),-$Q$98,$E$98*+((($O$101-((YEAR(A472)-(YEAR($J$98)-$O$101))/$O$98))/100)+$Q$101)))+(C460*$G$98/12)),B472)</f>
        <v>1026517.7944006296</v>
      </c>
      <c r="D472" s="22" t="str">
        <f t="shared" si="226"/>
        <v/>
      </c>
      <c r="E472" s="59">
        <f t="shared" si="225"/>
        <v>-36.745682361884974</v>
      </c>
      <c r="S472" s="24" t="str">
        <f>IF(B472="","",(U472-B472))</f>
        <v/>
      </c>
      <c r="DY472" s="1"/>
      <c r="DZ472" s="1"/>
      <c r="EA472" s="1"/>
      <c r="EC472" s="1"/>
      <c r="ED472" s="1"/>
      <c r="EE472" s="1"/>
      <c r="EF472" s="1"/>
      <c r="EG472" s="1"/>
      <c r="EH472" s="1"/>
      <c r="EI472" s="1"/>
      <c r="EJ472" s="1"/>
      <c r="EP472" s="1"/>
      <c r="EQ472" s="1"/>
      <c r="ER472" s="1"/>
      <c r="ES472" s="1"/>
      <c r="GD472" s="1"/>
      <c r="GE472" s="1"/>
      <c r="GF472" s="1"/>
      <c r="GH472" s="1"/>
      <c r="GI472" s="1"/>
      <c r="GJ472" s="1"/>
      <c r="GK472" s="1"/>
      <c r="GL472" s="1"/>
      <c r="GM472" s="1"/>
      <c r="GN472" s="1"/>
      <c r="GO472" s="1"/>
      <c r="GU472" s="1"/>
      <c r="GV472" s="1"/>
      <c r="GW472" s="1"/>
      <c r="GX472" s="1"/>
      <c r="II472" s="1"/>
      <c r="IJ472" s="1"/>
      <c r="IK472" s="1"/>
      <c r="IM472" s="1"/>
      <c r="IN472" s="1"/>
      <c r="IO472" s="1"/>
      <c r="IP472" s="1"/>
      <c r="IQ472" s="1"/>
      <c r="IR472" s="1"/>
      <c r="IS472" s="1"/>
      <c r="IT472" s="1"/>
      <c r="IZ472" s="1"/>
      <c r="JA472" s="1"/>
      <c r="JB472" s="1"/>
      <c r="JC472" s="1"/>
      <c r="KN472" s="1"/>
      <c r="KO472" s="1"/>
      <c r="KP472" s="1"/>
      <c r="KR472" s="1"/>
      <c r="KS472" s="1"/>
      <c r="KT472" s="1"/>
      <c r="KU472" s="1"/>
      <c r="KV472" s="1"/>
      <c r="KW472" s="1"/>
      <c r="KX472" s="1"/>
      <c r="KY472" s="1"/>
      <c r="LE472" s="1"/>
      <c r="LF472" s="1"/>
      <c r="LG472" s="1"/>
      <c r="LH472" s="1"/>
      <c r="LZ472" s="1"/>
      <c r="MA472" s="1"/>
    </row>
    <row r="473" spans="1:339" x14ac:dyDescent="0.2">
      <c r="A473" s="65" t="s">
        <v>480</v>
      </c>
      <c r="B473" s="60"/>
      <c r="C473" s="24">
        <f>IF(B473="",+(C472+(IF(YEAR(A473)&gt;YEAR($M$98),-$Q$98,$E$98*+((($O$101-((YEAR(A473)-(YEAR($J$98)-$O$101))/$O$98))/100)+$Q$101)))+(C461*$G$98/12)),B473)</f>
        <v>1026480.9304858216</v>
      </c>
      <c r="D473" s="22" t="str">
        <f t="shared" si="226"/>
        <v/>
      </c>
      <c r="E473" s="59">
        <f t="shared" si="225"/>
        <v>-36.863914808025584</v>
      </c>
      <c r="S473" s="24" t="str">
        <f>IF(B473="","",(U473-B473))</f>
        <v/>
      </c>
      <c r="DY473" s="1"/>
      <c r="DZ473" s="1"/>
      <c r="EA473" s="1"/>
      <c r="EC473" s="1"/>
      <c r="ED473" s="1"/>
      <c r="EE473" s="1"/>
      <c r="EF473" s="1"/>
      <c r="EG473" s="1"/>
      <c r="EH473" s="1"/>
      <c r="EI473" s="1"/>
      <c r="EJ473" s="1"/>
      <c r="EP473" s="1"/>
      <c r="EQ473" s="1"/>
      <c r="ER473" s="1"/>
      <c r="ES473" s="1"/>
      <c r="GD473" s="1"/>
      <c r="GE473" s="1"/>
      <c r="GF473" s="1"/>
      <c r="GH473" s="1"/>
      <c r="GI473" s="1"/>
      <c r="GJ473" s="1"/>
      <c r="GK473" s="1"/>
      <c r="GL473" s="1"/>
      <c r="GM473" s="1"/>
      <c r="GN473" s="1"/>
      <c r="GO473" s="1"/>
      <c r="GU473" s="1"/>
      <c r="GV473" s="1"/>
      <c r="GW473" s="1"/>
      <c r="GX473" s="1"/>
      <c r="II473" s="1"/>
      <c r="IJ473" s="1"/>
      <c r="IK473" s="1"/>
      <c r="IM473" s="1"/>
      <c r="IN473" s="1"/>
      <c r="IO473" s="1"/>
      <c r="IP473" s="1"/>
      <c r="IQ473" s="1"/>
      <c r="IR473" s="1"/>
      <c r="IS473" s="1"/>
      <c r="IT473" s="1"/>
      <c r="IZ473" s="1"/>
      <c r="JA473" s="1"/>
      <c r="JB473" s="1"/>
      <c r="JC473" s="1"/>
      <c r="KN473" s="1"/>
      <c r="KO473" s="1"/>
      <c r="KP473" s="1"/>
      <c r="KR473" s="1"/>
      <c r="KS473" s="1"/>
      <c r="KT473" s="1"/>
      <c r="KU473" s="1"/>
      <c r="KV473" s="1"/>
      <c r="KW473" s="1"/>
      <c r="KX473" s="1"/>
      <c r="KY473" s="1"/>
      <c r="LE473" s="1"/>
      <c r="LF473" s="1"/>
      <c r="LG473" s="1"/>
      <c r="LH473" s="1"/>
      <c r="LZ473" s="1"/>
      <c r="MA473" s="1"/>
    </row>
    <row r="474" spans="1:339" x14ac:dyDescent="0.2">
      <c r="A474" s="65" t="s">
        <v>481</v>
      </c>
      <c r="B474" s="60"/>
      <c r="C474" s="24">
        <f>IF(B474="",+(C473+(IF(YEAR(A474)&gt;YEAR($M$98),-$Q$98,$E$98*+((($O$101-((YEAR(A474)-(YEAR($J$98)-$O$101))/$O$98))/100)+$Q$101)))+(C462*$G$98/12)),B474)</f>
        <v>1026443.9479588615</v>
      </c>
      <c r="D474" s="22" t="str">
        <f t="shared" si="226"/>
        <v/>
      </c>
      <c r="E474" s="59">
        <f t="shared" si="225"/>
        <v>-36.982526960084215</v>
      </c>
      <c r="S474" s="24" t="str">
        <f>IF(B474="","",(U474-B474))</f>
        <v/>
      </c>
      <c r="DY474" s="1"/>
      <c r="DZ474" s="1"/>
      <c r="EA474" s="1"/>
      <c r="EC474" s="1"/>
      <c r="ED474" s="1"/>
      <c r="EE474" s="1"/>
      <c r="EF474" s="1"/>
      <c r="EG474" s="1"/>
      <c r="EH474" s="1"/>
      <c r="EI474" s="1"/>
      <c r="EJ474" s="1"/>
      <c r="EP474" s="1"/>
      <c r="EQ474" s="1"/>
      <c r="ER474" s="1"/>
      <c r="ES474" s="1"/>
      <c r="GD474" s="1"/>
      <c r="GE474" s="1"/>
      <c r="GF474" s="1"/>
      <c r="GH474" s="1"/>
      <c r="GI474" s="1"/>
      <c r="GJ474" s="1"/>
      <c r="GK474" s="1"/>
      <c r="GL474" s="1"/>
      <c r="GM474" s="1"/>
      <c r="GN474" s="1"/>
      <c r="GO474" s="1"/>
      <c r="GU474" s="1"/>
      <c r="GV474" s="1"/>
      <c r="GW474" s="1"/>
      <c r="GX474" s="1"/>
      <c r="II474" s="1"/>
      <c r="IJ474" s="1"/>
      <c r="IK474" s="1"/>
      <c r="IM474" s="1"/>
      <c r="IN474" s="1"/>
      <c r="IO474" s="1"/>
      <c r="IP474" s="1"/>
      <c r="IQ474" s="1"/>
      <c r="IR474" s="1"/>
      <c r="IS474" s="1"/>
      <c r="IT474" s="1"/>
      <c r="IZ474" s="1"/>
      <c r="JA474" s="1"/>
      <c r="JB474" s="1"/>
      <c r="JC474" s="1"/>
      <c r="KN474" s="1"/>
      <c r="KO474" s="1"/>
      <c r="KP474" s="1"/>
      <c r="KR474" s="1"/>
      <c r="KS474" s="1"/>
      <c r="KT474" s="1"/>
      <c r="KU474" s="1"/>
      <c r="KV474" s="1"/>
      <c r="KW474" s="1"/>
      <c r="KX474" s="1"/>
      <c r="KY474" s="1"/>
      <c r="LE474" s="1"/>
      <c r="LF474" s="1"/>
      <c r="LG474" s="1"/>
      <c r="LH474" s="1"/>
      <c r="LZ474" s="1"/>
      <c r="MA474" s="1"/>
    </row>
    <row r="475" spans="1:339" x14ac:dyDescent="0.2">
      <c r="A475" s="65" t="s">
        <v>482</v>
      </c>
      <c r="B475" s="60"/>
      <c r="C475" s="24">
        <f>IF(B475="",+(C474+(IF(YEAR(A475)&gt;YEAR($M$98),-$Q$98,$E$98*+((($O$101-((YEAR(A475)-(YEAR($J$98)-$O$101))/$O$98))/100)+$Q$101)))+(C463*$G$98/12)),B475)</f>
        <v>1026406.8464380713</v>
      </c>
      <c r="D475" s="22" t="str">
        <f t="shared" si="226"/>
        <v/>
      </c>
      <c r="E475" s="59">
        <f t="shared" si="225"/>
        <v>-37.101520790136419</v>
      </c>
      <c r="S475" s="24" t="str">
        <f>IF(B475="","",(U475-B475))</f>
        <v/>
      </c>
      <c r="DY475" s="1"/>
      <c r="DZ475" s="1"/>
      <c r="EA475" s="1"/>
      <c r="EC475" s="1"/>
      <c r="ED475" s="1"/>
      <c r="EE475" s="1"/>
      <c r="EF475" s="1"/>
      <c r="EG475" s="1"/>
      <c r="EH475" s="1"/>
      <c r="EI475" s="1"/>
      <c r="EJ475" s="1"/>
      <c r="EP475" s="1"/>
      <c r="EQ475" s="1"/>
      <c r="ER475" s="1"/>
      <c r="ES475" s="1"/>
      <c r="GD475" s="1"/>
      <c r="GE475" s="1"/>
      <c r="GF475" s="1"/>
      <c r="GH475" s="1"/>
      <c r="GI475" s="1"/>
      <c r="GJ475" s="1"/>
      <c r="GK475" s="1"/>
      <c r="GL475" s="1"/>
      <c r="GM475" s="1"/>
      <c r="GN475" s="1"/>
      <c r="GO475" s="1"/>
      <c r="GU475" s="1"/>
      <c r="GV475" s="1"/>
      <c r="GW475" s="1"/>
      <c r="GX475" s="1"/>
      <c r="II475" s="1"/>
      <c r="IJ475" s="1"/>
      <c r="IK475" s="1"/>
      <c r="IM475" s="1"/>
      <c r="IN475" s="1"/>
      <c r="IO475" s="1"/>
      <c r="IP475" s="1"/>
      <c r="IQ475" s="1"/>
      <c r="IR475" s="1"/>
      <c r="IS475" s="1"/>
      <c r="IT475" s="1"/>
      <c r="IZ475" s="1"/>
      <c r="JA475" s="1"/>
      <c r="JB475" s="1"/>
      <c r="JC475" s="1"/>
      <c r="KN475" s="1"/>
      <c r="KO475" s="1"/>
      <c r="KP475" s="1"/>
      <c r="KR475" s="1"/>
      <c r="KS475" s="1"/>
      <c r="KT475" s="1"/>
      <c r="KU475" s="1"/>
      <c r="KV475" s="1"/>
      <c r="KW475" s="1"/>
      <c r="KX475" s="1"/>
      <c r="KY475" s="1"/>
      <c r="LE475" s="1"/>
      <c r="LF475" s="1"/>
      <c r="LG475" s="1"/>
      <c r="LH475" s="1"/>
      <c r="LZ475" s="1"/>
      <c r="MA475" s="1"/>
    </row>
    <row r="476" spans="1:339" x14ac:dyDescent="0.2">
      <c r="A476" s="65" t="s">
        <v>483</v>
      </c>
      <c r="B476" s="60"/>
      <c r="C476" s="24">
        <f>IF(B476="",+(C475+(IF(YEAR(A476)&gt;YEAR($M$98),-$Q$98,$E$98*+((($O$101-((YEAR(A476)-(YEAR($J$98)-$O$101))/$O$98))/100)+$Q$101)))+(C464*$G$98/12)),B476)</f>
        <v>1026369.6255402133</v>
      </c>
      <c r="D476" s="22" t="str">
        <f t="shared" si="226"/>
        <v/>
      </c>
      <c r="E476" s="59">
        <f t="shared" si="225"/>
        <v>-37.220897858031094</v>
      </c>
      <c r="S476" s="24" t="str">
        <f>IF(B476="","",(U476-B476))</f>
        <v/>
      </c>
      <c r="DY476" s="1"/>
      <c r="DZ476" s="1"/>
      <c r="EA476" s="1"/>
      <c r="EC476" s="1"/>
      <c r="ED476" s="1"/>
      <c r="EE476" s="1"/>
      <c r="EF476" s="1"/>
      <c r="EG476" s="1"/>
      <c r="EH476" s="1"/>
      <c r="EI476" s="1"/>
      <c r="EJ476" s="1"/>
      <c r="EP476" s="1"/>
      <c r="EQ476" s="1"/>
      <c r="ER476" s="1"/>
      <c r="ES476" s="1"/>
      <c r="GD476" s="1"/>
      <c r="GE476" s="1"/>
      <c r="GF476" s="1"/>
      <c r="GH476" s="1"/>
      <c r="GI476" s="1"/>
      <c r="GJ476" s="1"/>
      <c r="GK476" s="1"/>
      <c r="GL476" s="1"/>
      <c r="GM476" s="1"/>
      <c r="GN476" s="1"/>
      <c r="GO476" s="1"/>
      <c r="GU476" s="1"/>
      <c r="GV476" s="1"/>
      <c r="GW476" s="1"/>
      <c r="GX476" s="1"/>
      <c r="II476" s="1"/>
      <c r="IJ476" s="1"/>
      <c r="IK476" s="1"/>
      <c r="IM476" s="1"/>
      <c r="IN476" s="1"/>
      <c r="IO476" s="1"/>
      <c r="IP476" s="1"/>
      <c r="IQ476" s="1"/>
      <c r="IR476" s="1"/>
      <c r="IS476" s="1"/>
      <c r="IT476" s="1"/>
      <c r="IZ476" s="1"/>
      <c r="JA476" s="1"/>
      <c r="JB476" s="1"/>
      <c r="JC476" s="1"/>
      <c r="KN476" s="1"/>
      <c r="KO476" s="1"/>
      <c r="KP476" s="1"/>
      <c r="KR476" s="1"/>
      <c r="KS476" s="1"/>
      <c r="KT476" s="1"/>
      <c r="KU476" s="1"/>
      <c r="KV476" s="1"/>
      <c r="KW476" s="1"/>
      <c r="KX476" s="1"/>
      <c r="KY476" s="1"/>
      <c r="LE476" s="1"/>
      <c r="LF476" s="1"/>
      <c r="LG476" s="1"/>
      <c r="LH476" s="1"/>
      <c r="LZ476" s="1"/>
      <c r="MA476" s="1"/>
    </row>
    <row r="477" spans="1:339" x14ac:dyDescent="0.2">
      <c r="A477" s="66" t="s">
        <v>185</v>
      </c>
      <c r="B477" s="69"/>
      <c r="C477" s="24">
        <f>IF(B477="",+(C476+(IF(YEAR(A477)&gt;YEAR($M$98),-$Q$98,$E$98*+((($O$101-((YEAR(A477)-(YEAR($J$98)-$O$101))/$O$98))/100)+$Q$101)))+(C465*$G$98/12)),B477)</f>
        <v>1026332.2848809045</v>
      </c>
      <c r="D477" s="22" t="str">
        <f t="shared" si="226"/>
        <v/>
      </c>
      <c r="E477" s="59">
        <f t="shared" si="225"/>
        <v>-37.340659308829345</v>
      </c>
      <c r="S477" s="24" t="str">
        <f>IF(B477="","",(U477-B477))</f>
        <v/>
      </c>
      <c r="U477" s="43"/>
      <c r="DY477" s="1"/>
      <c r="DZ477" s="1"/>
      <c r="EA477" s="1"/>
      <c r="EC477" s="1"/>
      <c r="ED477" s="1"/>
      <c r="EE477" s="1"/>
      <c r="EF477" s="1"/>
      <c r="EG477" s="1"/>
      <c r="EH477" s="1"/>
      <c r="EI477" s="1"/>
      <c r="EJ477" s="1"/>
      <c r="EP477" s="1"/>
      <c r="EQ477" s="1"/>
      <c r="ER477" s="1"/>
      <c r="ES477" s="1"/>
      <c r="GD477" s="1"/>
      <c r="GE477" s="1"/>
      <c r="GF477" s="1"/>
      <c r="GH477" s="1"/>
      <c r="GI477" s="1"/>
      <c r="GJ477" s="1"/>
      <c r="GK477" s="1"/>
      <c r="GL477" s="1"/>
      <c r="GM477" s="1"/>
      <c r="GN477" s="1"/>
      <c r="GO477" s="1"/>
      <c r="GU477" s="1"/>
      <c r="GV477" s="1"/>
      <c r="GW477" s="1"/>
      <c r="GX477" s="1"/>
      <c r="II477" s="1"/>
      <c r="IJ477" s="1"/>
      <c r="IK477" s="1"/>
      <c r="IM477" s="1"/>
      <c r="IN477" s="1"/>
      <c r="IO477" s="1"/>
      <c r="IP477" s="1"/>
      <c r="IQ477" s="1"/>
      <c r="IR477" s="1"/>
      <c r="IS477" s="1"/>
      <c r="IT477" s="1"/>
      <c r="IZ477" s="1"/>
      <c r="JA477" s="1"/>
      <c r="JB477" s="1"/>
      <c r="JC477" s="1"/>
      <c r="KN477" s="1"/>
      <c r="KO477" s="1"/>
      <c r="KP477" s="1"/>
      <c r="KR477" s="1"/>
      <c r="KS477" s="1"/>
      <c r="KT477" s="1"/>
      <c r="KU477" s="1"/>
      <c r="KV477" s="1"/>
      <c r="KW477" s="1"/>
      <c r="KX477" s="1"/>
      <c r="KY477" s="1"/>
      <c r="LE477" s="1"/>
      <c r="LF477" s="1"/>
      <c r="LG477" s="1"/>
      <c r="LH477" s="1"/>
      <c r="LZ477" s="1"/>
      <c r="MA477" s="1"/>
    </row>
    <row r="478" spans="1:339" x14ac:dyDescent="0.2">
      <c r="A478" s="65" t="s">
        <v>484</v>
      </c>
      <c r="B478" s="60"/>
      <c r="C478" s="24">
        <f>IF(B478="",+(C477+(IF(YEAR(A478)&gt;YEAR($M$98),-$Q$98,$E$98*+((($O$101-((YEAR(A478)-(YEAR($J$98)-$O$101))/$O$98))/100)+$Q$101)))+(C466*$G$98/12)),B478)</f>
        <v>1026294.8240745978</v>
      </c>
      <c r="D478" s="22" t="str">
        <f t="shared" si="226"/>
        <v/>
      </c>
      <c r="E478" s="59">
        <f t="shared" si="225"/>
        <v>-37.46080630668439</v>
      </c>
      <c r="S478" s="24" t="str">
        <f>IF(B478="","",(U478-B478))</f>
        <v/>
      </c>
      <c r="DY478" s="1"/>
      <c r="DZ478" s="1"/>
      <c r="EA478" s="1"/>
      <c r="EC478" s="1"/>
      <c r="ED478" s="1"/>
      <c r="EE478" s="1"/>
      <c r="EF478" s="1"/>
      <c r="EG478" s="1"/>
      <c r="EH478" s="1"/>
      <c r="EI478" s="1"/>
      <c r="EJ478" s="1"/>
      <c r="EP478" s="1"/>
      <c r="EQ478" s="1"/>
      <c r="ER478" s="1"/>
      <c r="ES478" s="1"/>
      <c r="GD478" s="1"/>
      <c r="GE478" s="1"/>
      <c r="GF478" s="1"/>
      <c r="GH478" s="1"/>
      <c r="GI478" s="1"/>
      <c r="GJ478" s="1"/>
      <c r="GK478" s="1"/>
      <c r="GL478" s="1"/>
      <c r="GM478" s="1"/>
      <c r="GN478" s="1"/>
      <c r="GO478" s="1"/>
      <c r="GU478" s="1"/>
      <c r="GV478" s="1"/>
      <c r="GW478" s="1"/>
      <c r="GX478" s="1"/>
      <c r="II478" s="1"/>
      <c r="IJ478" s="1"/>
      <c r="IK478" s="1"/>
      <c r="IM478" s="1"/>
      <c r="IN478" s="1"/>
      <c r="IO478" s="1"/>
      <c r="IP478" s="1"/>
      <c r="IQ478" s="1"/>
      <c r="IR478" s="1"/>
      <c r="IS478" s="1"/>
      <c r="IT478" s="1"/>
      <c r="IZ478" s="1"/>
      <c r="JA478" s="1"/>
      <c r="JB478" s="1"/>
      <c r="JC478" s="1"/>
      <c r="KN478" s="1"/>
      <c r="KO478" s="1"/>
      <c r="KP478" s="1"/>
      <c r="KR478" s="1"/>
      <c r="KS478" s="1"/>
      <c r="KT478" s="1"/>
      <c r="KU478" s="1"/>
      <c r="KV478" s="1"/>
      <c r="KW478" s="1"/>
      <c r="KX478" s="1"/>
      <c r="KY478" s="1"/>
      <c r="LE478" s="1"/>
      <c r="LF478" s="1"/>
      <c r="LG478" s="1"/>
      <c r="LH478" s="1"/>
      <c r="LZ478" s="1"/>
      <c r="MA478" s="1"/>
    </row>
    <row r="479" spans="1:339" x14ac:dyDescent="0.2">
      <c r="A479" s="65" t="s">
        <v>485</v>
      </c>
      <c r="B479" s="60"/>
      <c r="C479" s="24">
        <f>IF(B479="",+(C478+(IF(YEAR(A479)&gt;YEAR($M$98),-$Q$98,$E$98*+((($O$101-((YEAR(A479)-(YEAR($J$98)-$O$101))/$O$98))/100)+$Q$101)))+(C467*$G$98/12)),B479)</f>
        <v>1026257.2427345646</v>
      </c>
      <c r="D479" s="22" t="str">
        <f t="shared" si="226"/>
        <v/>
      </c>
      <c r="E479" s="59">
        <f t="shared" si="225"/>
        <v>-37.581340033211745</v>
      </c>
      <c r="S479" s="24" t="str">
        <f>IF(B479="","",(U479-B479))</f>
        <v/>
      </c>
      <c r="DY479" s="1"/>
      <c r="DZ479" s="1"/>
      <c r="EA479" s="1"/>
      <c r="EC479" s="1"/>
      <c r="ED479" s="1"/>
      <c r="EE479" s="1"/>
      <c r="EF479" s="1"/>
      <c r="EG479" s="1"/>
      <c r="EH479" s="1"/>
      <c r="EI479" s="1"/>
      <c r="EJ479" s="1"/>
      <c r="EP479" s="1"/>
      <c r="EQ479" s="1"/>
      <c r="ER479" s="1"/>
      <c r="ES479" s="1"/>
      <c r="GD479" s="1"/>
      <c r="GE479" s="1"/>
      <c r="GF479" s="1"/>
      <c r="GH479" s="1"/>
      <c r="GI479" s="1"/>
      <c r="GJ479" s="1"/>
      <c r="GK479" s="1"/>
      <c r="GL479" s="1"/>
      <c r="GM479" s="1"/>
      <c r="GN479" s="1"/>
      <c r="GO479" s="1"/>
      <c r="GU479" s="1"/>
      <c r="GV479" s="1"/>
      <c r="GW479" s="1"/>
      <c r="GX479" s="1"/>
      <c r="II479" s="1"/>
      <c r="IJ479" s="1"/>
      <c r="IK479" s="1"/>
      <c r="IM479" s="1"/>
      <c r="IN479" s="1"/>
      <c r="IO479" s="1"/>
      <c r="IP479" s="1"/>
      <c r="IQ479" s="1"/>
      <c r="IR479" s="1"/>
      <c r="IS479" s="1"/>
      <c r="IT479" s="1"/>
      <c r="IZ479" s="1"/>
      <c r="JA479" s="1"/>
      <c r="JB479" s="1"/>
      <c r="JC479" s="1"/>
      <c r="KN479" s="1"/>
      <c r="KO479" s="1"/>
      <c r="KP479" s="1"/>
      <c r="KR479" s="1"/>
      <c r="KS479" s="1"/>
      <c r="KT479" s="1"/>
      <c r="KU479" s="1"/>
      <c r="KV479" s="1"/>
      <c r="KW479" s="1"/>
      <c r="KX479" s="1"/>
      <c r="KY479" s="1"/>
      <c r="LE479" s="1"/>
      <c r="LF479" s="1"/>
      <c r="LG479" s="1"/>
      <c r="LH479" s="1"/>
      <c r="LZ479" s="1"/>
      <c r="MA479" s="1"/>
    </row>
    <row r="480" spans="1:339" x14ac:dyDescent="0.2">
      <c r="A480" s="65" t="s">
        <v>486</v>
      </c>
      <c r="B480" s="60"/>
      <c r="C480" s="24">
        <f>IF(B480="",+(C479+(IF(YEAR(A480)&gt;YEAR($M$98),-$Q$98,$E$98*+((($O$101-((YEAR(A480)-(YEAR($J$98)-$O$101))/$O$98))/100)+$Q$101)))+(C468*$G$98/12)),B480)</f>
        <v>1026219.5404728786</v>
      </c>
      <c r="D480" s="22" t="str">
        <f t="shared" si="226"/>
        <v/>
      </c>
      <c r="E480" s="59">
        <f t="shared" si="225"/>
        <v>-37.702261685975827</v>
      </c>
      <c r="S480" s="24" t="str">
        <f>IF(B480="","",(U480-B480))</f>
        <v/>
      </c>
      <c r="DY480" s="1"/>
      <c r="DZ480" s="1"/>
      <c r="EA480" s="1"/>
      <c r="EC480" s="1"/>
      <c r="ED480" s="1"/>
      <c r="EE480" s="1"/>
      <c r="EF480" s="1"/>
      <c r="EG480" s="1"/>
      <c r="EH480" s="1"/>
      <c r="EI480" s="1"/>
      <c r="EJ480" s="1"/>
      <c r="EP480" s="1"/>
      <c r="EQ480" s="1"/>
      <c r="ER480" s="1"/>
      <c r="ES480" s="1"/>
      <c r="GD480" s="1"/>
      <c r="GE480" s="1"/>
      <c r="GF480" s="1"/>
      <c r="GH480" s="1"/>
      <c r="GI480" s="1"/>
      <c r="GJ480" s="1"/>
      <c r="GK480" s="1"/>
      <c r="GL480" s="1"/>
      <c r="GM480" s="1"/>
      <c r="GN480" s="1"/>
      <c r="GO480" s="1"/>
      <c r="GU480" s="1"/>
      <c r="GV480" s="1"/>
      <c r="GW480" s="1"/>
      <c r="GX480" s="1"/>
      <c r="II480" s="1"/>
      <c r="IJ480" s="1"/>
      <c r="IK480" s="1"/>
      <c r="IM480" s="1"/>
      <c r="IN480" s="1"/>
      <c r="IO480" s="1"/>
      <c r="IP480" s="1"/>
      <c r="IQ480" s="1"/>
      <c r="IR480" s="1"/>
      <c r="IS480" s="1"/>
      <c r="IT480" s="1"/>
      <c r="IZ480" s="1"/>
      <c r="JA480" s="1"/>
      <c r="JB480" s="1"/>
      <c r="JC480" s="1"/>
      <c r="KN480" s="1"/>
      <c r="KO480" s="1"/>
      <c r="KP480" s="1"/>
      <c r="KR480" s="1"/>
      <c r="KS480" s="1"/>
      <c r="KT480" s="1"/>
      <c r="KU480" s="1"/>
      <c r="KV480" s="1"/>
      <c r="KW480" s="1"/>
      <c r="KX480" s="1"/>
      <c r="KY480" s="1"/>
      <c r="LE480" s="1"/>
      <c r="LF480" s="1"/>
      <c r="LG480" s="1"/>
      <c r="LH480" s="1"/>
      <c r="LZ480" s="1"/>
      <c r="MA480" s="1"/>
    </row>
    <row r="481" spans="1:339" x14ac:dyDescent="0.2">
      <c r="A481" s="65" t="s">
        <v>487</v>
      </c>
      <c r="B481" s="60"/>
      <c r="C481" s="24">
        <f>IF(B481="",+(C480+(IF(YEAR(A481)&gt;YEAR($M$98),-$Q$98,$E$98*+((($O$101-((YEAR(A481)-(YEAR($J$98)-$O$101))/$O$98))/100)+$Q$101)))+(C469*$G$98/12)),B481)</f>
        <v>1026181.7169004014</v>
      </c>
      <c r="D481" s="22" t="str">
        <f t="shared" si="226"/>
        <v/>
      </c>
      <c r="E481" s="59">
        <f t="shared" si="225"/>
        <v>-37.823572477209382</v>
      </c>
      <c r="S481" s="24" t="str">
        <f>IF(B481="","",(U481-B481))</f>
        <v/>
      </c>
      <c r="DY481" s="1"/>
      <c r="DZ481" s="1"/>
      <c r="EA481" s="1"/>
      <c r="EC481" s="1"/>
      <c r="ED481" s="1"/>
      <c r="EE481" s="1"/>
      <c r="EF481" s="1"/>
      <c r="EG481" s="1"/>
      <c r="EH481" s="1"/>
      <c r="EI481" s="1"/>
      <c r="EJ481" s="1"/>
      <c r="EP481" s="1"/>
      <c r="EQ481" s="1"/>
      <c r="ER481" s="1"/>
      <c r="ES481" s="1"/>
      <c r="GD481" s="1"/>
      <c r="GE481" s="1"/>
      <c r="GF481" s="1"/>
      <c r="GH481" s="1"/>
      <c r="GI481" s="1"/>
      <c r="GJ481" s="1"/>
      <c r="GK481" s="1"/>
      <c r="GL481" s="1"/>
      <c r="GM481" s="1"/>
      <c r="GN481" s="1"/>
      <c r="GO481" s="1"/>
      <c r="GU481" s="1"/>
      <c r="GV481" s="1"/>
      <c r="GW481" s="1"/>
      <c r="GX481" s="1"/>
      <c r="II481" s="1"/>
      <c r="IJ481" s="1"/>
      <c r="IK481" s="1"/>
      <c r="IM481" s="1"/>
      <c r="IN481" s="1"/>
      <c r="IO481" s="1"/>
      <c r="IP481" s="1"/>
      <c r="IQ481" s="1"/>
      <c r="IR481" s="1"/>
      <c r="IS481" s="1"/>
      <c r="IT481" s="1"/>
      <c r="IZ481" s="1"/>
      <c r="JA481" s="1"/>
      <c r="JB481" s="1"/>
      <c r="JC481" s="1"/>
      <c r="KN481" s="1"/>
      <c r="KO481" s="1"/>
      <c r="KP481" s="1"/>
      <c r="KR481" s="1"/>
      <c r="KS481" s="1"/>
      <c r="KT481" s="1"/>
      <c r="KU481" s="1"/>
      <c r="KV481" s="1"/>
      <c r="KW481" s="1"/>
      <c r="KX481" s="1"/>
      <c r="KY481" s="1"/>
      <c r="LE481" s="1"/>
      <c r="LF481" s="1"/>
      <c r="LG481" s="1"/>
      <c r="LH481" s="1"/>
      <c r="LZ481" s="1"/>
      <c r="MA481" s="1"/>
    </row>
    <row r="482" spans="1:339" x14ac:dyDescent="0.2">
      <c r="A482" s="65" t="s">
        <v>488</v>
      </c>
      <c r="B482" s="60"/>
      <c r="C482" s="24">
        <f>IF(B482="",+(C481+(IF(YEAR(A482)&gt;YEAR($M$98),-$Q$98,$E$98*+((($O$101-((YEAR(A482)-(YEAR($J$98)-$O$101))/$O$98))/100)+$Q$101)))+(C470*$G$98/12)),B482)</f>
        <v>1026143.7716267688</v>
      </c>
      <c r="D482" s="22" t="str">
        <f t="shared" si="226"/>
        <v/>
      </c>
      <c r="E482" s="59">
        <f t="shared" si="225"/>
        <v>-37.945273632649332</v>
      </c>
      <c r="S482" s="24" t="str">
        <f>IF(B482="","",(U482-B482))</f>
        <v/>
      </c>
      <c r="DY482" s="1"/>
      <c r="DZ482" s="1"/>
      <c r="EA482" s="1"/>
      <c r="EC482" s="1"/>
      <c r="ED482" s="1"/>
      <c r="EE482" s="1"/>
      <c r="EF482" s="1"/>
      <c r="EG482" s="1"/>
      <c r="EH482" s="1"/>
      <c r="EI482" s="1"/>
      <c r="EJ482" s="1"/>
      <c r="EP482" s="1"/>
      <c r="EQ482" s="1"/>
      <c r="ER482" s="1"/>
      <c r="ES482" s="1"/>
      <c r="GD482" s="1"/>
      <c r="GE482" s="1"/>
      <c r="GF482" s="1"/>
      <c r="GH482" s="1"/>
      <c r="GI482" s="1"/>
      <c r="GJ482" s="1"/>
      <c r="GK482" s="1"/>
      <c r="GL482" s="1"/>
      <c r="GM482" s="1"/>
      <c r="GN482" s="1"/>
      <c r="GO482" s="1"/>
      <c r="GU482" s="1"/>
      <c r="GV482" s="1"/>
      <c r="GW482" s="1"/>
      <c r="GX482" s="1"/>
      <c r="II482" s="1"/>
      <c r="IJ482" s="1"/>
      <c r="IK482" s="1"/>
      <c r="IM482" s="1"/>
      <c r="IN482" s="1"/>
      <c r="IO482" s="1"/>
      <c r="IP482" s="1"/>
      <c r="IQ482" s="1"/>
      <c r="IR482" s="1"/>
      <c r="IS482" s="1"/>
      <c r="IT482" s="1"/>
      <c r="IZ482" s="1"/>
      <c r="JA482" s="1"/>
      <c r="JB482" s="1"/>
      <c r="JC482" s="1"/>
      <c r="KN482" s="1"/>
      <c r="KO482" s="1"/>
      <c r="KP482" s="1"/>
      <c r="KR482" s="1"/>
      <c r="KS482" s="1"/>
      <c r="KT482" s="1"/>
      <c r="KU482" s="1"/>
      <c r="KV482" s="1"/>
      <c r="KW482" s="1"/>
      <c r="KX482" s="1"/>
      <c r="KY482" s="1"/>
      <c r="LE482" s="1"/>
      <c r="LF482" s="1"/>
      <c r="LG482" s="1"/>
      <c r="LH482" s="1"/>
      <c r="LZ482" s="1"/>
      <c r="MA482" s="1"/>
    </row>
    <row r="483" spans="1:339" x14ac:dyDescent="0.2">
      <c r="A483" s="65" t="s">
        <v>489</v>
      </c>
      <c r="B483" s="60"/>
      <c r="C483" s="24">
        <f>IF(B483="",+(C482+(IF(YEAR(A483)&gt;YEAR($M$98),-$Q$98,$E$98*+((($O$101-((YEAR(A483)-(YEAR($J$98)-$O$101))/$O$98))/100)+$Q$101)))+(C471*$G$98/12)),B483)</f>
        <v>1026105.7042603786</v>
      </c>
      <c r="D483" s="22" t="str">
        <f t="shared" si="226"/>
        <v/>
      </c>
      <c r="E483" s="59">
        <f t="shared" si="225"/>
        <v>-38.067366390139796</v>
      </c>
      <c r="S483" s="24" t="str">
        <f>IF(B483="","",(U483-B483))</f>
        <v/>
      </c>
      <c r="DY483" s="1"/>
      <c r="DZ483" s="1"/>
      <c r="EA483" s="1"/>
      <c r="EC483" s="1"/>
      <c r="ED483" s="1"/>
      <c r="EE483" s="1"/>
      <c r="EF483" s="1"/>
      <c r="EG483" s="1"/>
      <c r="EH483" s="1"/>
      <c r="EI483" s="1"/>
      <c r="EJ483" s="1"/>
      <c r="EP483" s="1"/>
      <c r="EQ483" s="1"/>
      <c r="ER483" s="1"/>
      <c r="ES483" s="1"/>
      <c r="GD483" s="1"/>
      <c r="GE483" s="1"/>
      <c r="GF483" s="1"/>
      <c r="GH483" s="1"/>
      <c r="GI483" s="1"/>
      <c r="GJ483" s="1"/>
      <c r="GK483" s="1"/>
      <c r="GL483" s="1"/>
      <c r="GM483" s="1"/>
      <c r="GN483" s="1"/>
      <c r="GO483" s="1"/>
      <c r="GU483" s="1"/>
      <c r="GV483" s="1"/>
      <c r="GW483" s="1"/>
      <c r="GX483" s="1"/>
      <c r="II483" s="1"/>
      <c r="IJ483" s="1"/>
      <c r="IK483" s="1"/>
      <c r="IM483" s="1"/>
      <c r="IN483" s="1"/>
      <c r="IO483" s="1"/>
      <c r="IP483" s="1"/>
      <c r="IQ483" s="1"/>
      <c r="IR483" s="1"/>
      <c r="IS483" s="1"/>
      <c r="IT483" s="1"/>
      <c r="IZ483" s="1"/>
      <c r="JA483" s="1"/>
      <c r="JB483" s="1"/>
      <c r="JC483" s="1"/>
      <c r="KN483" s="1"/>
      <c r="KO483" s="1"/>
      <c r="KP483" s="1"/>
      <c r="KR483" s="1"/>
      <c r="KS483" s="1"/>
      <c r="KT483" s="1"/>
      <c r="KU483" s="1"/>
      <c r="KV483" s="1"/>
      <c r="KW483" s="1"/>
      <c r="KX483" s="1"/>
      <c r="KY483" s="1"/>
      <c r="LE483" s="1"/>
      <c r="LF483" s="1"/>
      <c r="LG483" s="1"/>
      <c r="LH483" s="1"/>
      <c r="LZ483" s="1"/>
      <c r="MA483" s="1"/>
    </row>
    <row r="484" spans="1:339" x14ac:dyDescent="0.2">
      <c r="A484" s="65" t="s">
        <v>490</v>
      </c>
      <c r="B484" s="60"/>
      <c r="C484" s="24">
        <f>IF(B484="",+(C483+(IF(YEAR(A484)&gt;YEAR($M$98),-$Q$98,$E$98*+((($O$101-((YEAR(A484)-(YEAR($J$98)-$O$101))/$O$98))/100)+$Q$101)))+(C472*$G$98/12)),B484)</f>
        <v>1026067.5144083806</v>
      </c>
      <c r="D484" s="22" t="str">
        <f t="shared" si="226"/>
        <v/>
      </c>
      <c r="E484" s="59">
        <f t="shared" si="225"/>
        <v>-38.189851998002268</v>
      </c>
      <c r="S484" s="24" t="str">
        <f>IF(B484="","",(U484-B484))</f>
        <v/>
      </c>
      <c r="DY484" s="1"/>
      <c r="DZ484" s="1"/>
      <c r="EA484" s="1"/>
      <c r="EC484" s="1"/>
      <c r="ED484" s="1"/>
      <c r="EE484" s="1"/>
      <c r="EF484" s="1"/>
      <c r="EG484" s="1"/>
      <c r="EH484" s="1"/>
      <c r="EI484" s="1"/>
      <c r="EJ484" s="1"/>
      <c r="EP484" s="1"/>
      <c r="EQ484" s="1"/>
      <c r="ER484" s="1"/>
      <c r="ES484" s="1"/>
      <c r="GD484" s="1"/>
      <c r="GE484" s="1"/>
      <c r="GF484" s="1"/>
      <c r="GH484" s="1"/>
      <c r="GI484" s="1"/>
      <c r="GJ484" s="1"/>
      <c r="GK484" s="1"/>
      <c r="GL484" s="1"/>
      <c r="GM484" s="1"/>
      <c r="GN484" s="1"/>
      <c r="GO484" s="1"/>
      <c r="GU484" s="1"/>
      <c r="GV484" s="1"/>
      <c r="GW484" s="1"/>
      <c r="GX484" s="1"/>
      <c r="II484" s="1"/>
      <c r="IJ484" s="1"/>
      <c r="IK484" s="1"/>
      <c r="IM484" s="1"/>
      <c r="IN484" s="1"/>
      <c r="IO484" s="1"/>
      <c r="IP484" s="1"/>
      <c r="IQ484" s="1"/>
      <c r="IR484" s="1"/>
      <c r="IS484" s="1"/>
      <c r="IT484" s="1"/>
      <c r="IZ484" s="1"/>
      <c r="JA484" s="1"/>
      <c r="JB484" s="1"/>
      <c r="JC484" s="1"/>
      <c r="KN484" s="1"/>
      <c r="KO484" s="1"/>
      <c r="KP484" s="1"/>
      <c r="KR484" s="1"/>
      <c r="KS484" s="1"/>
      <c r="KT484" s="1"/>
      <c r="KU484" s="1"/>
      <c r="KV484" s="1"/>
      <c r="KW484" s="1"/>
      <c r="KX484" s="1"/>
      <c r="KY484" s="1"/>
      <c r="LE484" s="1"/>
      <c r="LF484" s="1"/>
      <c r="LG484" s="1"/>
      <c r="LH484" s="1"/>
      <c r="LZ484" s="1"/>
      <c r="MA484" s="1"/>
    </row>
    <row r="485" spans="1:339" x14ac:dyDescent="0.2">
      <c r="A485" s="65" t="s">
        <v>491</v>
      </c>
      <c r="B485" s="60"/>
      <c r="C485" s="24">
        <f>IF(B485="",+(C484+(IF(YEAR(A485)&gt;YEAR($M$98),-$Q$98,$E$98*+((($O$101-((YEAR(A485)-(YEAR($J$98)-$O$101))/$O$98))/100)+$Q$101)))+(C473*$G$98/12)),B485)</f>
        <v>1026029.2016766666</v>
      </c>
      <c r="D485" s="22" t="str">
        <f t="shared" si="226"/>
        <v/>
      </c>
      <c r="E485" s="59">
        <f t="shared" si="225"/>
        <v>-38.312731713987887</v>
      </c>
      <c r="S485" s="24" t="str">
        <f>IF(B485="","",(U485-B485))</f>
        <v/>
      </c>
      <c r="DY485" s="1"/>
      <c r="DZ485" s="1"/>
      <c r="EA485" s="1"/>
      <c r="EC485" s="1"/>
      <c r="ED485" s="1"/>
      <c r="EE485" s="1"/>
      <c r="EF485" s="1"/>
      <c r="EG485" s="1"/>
      <c r="EH485" s="1"/>
      <c r="EI485" s="1"/>
      <c r="EJ485" s="1"/>
      <c r="EP485" s="1"/>
      <c r="EQ485" s="1"/>
      <c r="ER485" s="1"/>
      <c r="ES485" s="1"/>
      <c r="GD485" s="1"/>
      <c r="GE485" s="1"/>
      <c r="GF485" s="1"/>
      <c r="GH485" s="1"/>
      <c r="GI485" s="1"/>
      <c r="GJ485" s="1"/>
      <c r="GK485" s="1"/>
      <c r="GL485" s="1"/>
      <c r="GM485" s="1"/>
      <c r="GN485" s="1"/>
      <c r="GO485" s="1"/>
      <c r="GU485" s="1"/>
      <c r="GV485" s="1"/>
      <c r="GW485" s="1"/>
      <c r="GX485" s="1"/>
      <c r="II485" s="1"/>
      <c r="IJ485" s="1"/>
      <c r="IK485" s="1"/>
      <c r="IM485" s="1"/>
      <c r="IN485" s="1"/>
      <c r="IO485" s="1"/>
      <c r="IP485" s="1"/>
      <c r="IQ485" s="1"/>
      <c r="IR485" s="1"/>
      <c r="IS485" s="1"/>
      <c r="IT485" s="1"/>
      <c r="IZ485" s="1"/>
      <c r="JA485" s="1"/>
      <c r="JB485" s="1"/>
      <c r="JC485" s="1"/>
      <c r="KN485" s="1"/>
      <c r="KO485" s="1"/>
      <c r="KP485" s="1"/>
      <c r="KR485" s="1"/>
      <c r="KS485" s="1"/>
      <c r="KT485" s="1"/>
      <c r="KU485" s="1"/>
      <c r="KV485" s="1"/>
      <c r="KW485" s="1"/>
      <c r="KX485" s="1"/>
      <c r="KY485" s="1"/>
      <c r="LE485" s="1"/>
      <c r="LF485" s="1"/>
      <c r="LG485" s="1"/>
      <c r="LH485" s="1"/>
      <c r="LZ485" s="1"/>
      <c r="MA485" s="1"/>
    </row>
    <row r="486" spans="1:339" x14ac:dyDescent="0.2">
      <c r="A486" s="65" t="s">
        <v>492</v>
      </c>
      <c r="B486" s="60"/>
      <c r="C486" s="24">
        <f>IF(B486="",+(C485+(IF(YEAR(A486)&gt;YEAR($M$98),-$Q$98,$E$98*+((($O$101-((YEAR(A486)-(YEAR($J$98)-$O$101))/$O$98))/100)+$Q$101)))+(C474*$G$98/12)),B486)</f>
        <v>1025990.7656698627</v>
      </c>
      <c r="D486" s="22" t="str">
        <f t="shared" si="226"/>
        <v/>
      </c>
      <c r="E486" s="59">
        <f t="shared" si="225"/>
        <v>-38.436006803880446</v>
      </c>
      <c r="S486" s="24" t="str">
        <f>IF(B486="","",(U486-B486))</f>
        <v/>
      </c>
      <c r="DY486" s="1"/>
      <c r="DZ486" s="1"/>
      <c r="EA486" s="1"/>
      <c r="EC486" s="1"/>
      <c r="ED486" s="1"/>
      <c r="EE486" s="1"/>
      <c r="EF486" s="1"/>
      <c r="EG486" s="1"/>
      <c r="EH486" s="1"/>
      <c r="EI486" s="1"/>
      <c r="EJ486" s="1"/>
      <c r="EP486" s="1"/>
      <c r="EQ486" s="1"/>
      <c r="ER486" s="1"/>
      <c r="ES486" s="1"/>
      <c r="GD486" s="1"/>
      <c r="GE486" s="1"/>
      <c r="GF486" s="1"/>
      <c r="GH486" s="1"/>
      <c r="GI486" s="1"/>
      <c r="GJ486" s="1"/>
      <c r="GK486" s="1"/>
      <c r="GL486" s="1"/>
      <c r="GM486" s="1"/>
      <c r="GN486" s="1"/>
      <c r="GO486" s="1"/>
      <c r="GU486" s="1"/>
      <c r="GV486" s="1"/>
      <c r="GW486" s="1"/>
      <c r="GX486" s="1"/>
      <c r="II486" s="1"/>
      <c r="IJ486" s="1"/>
      <c r="IK486" s="1"/>
      <c r="IM486" s="1"/>
      <c r="IN486" s="1"/>
      <c r="IO486" s="1"/>
      <c r="IP486" s="1"/>
      <c r="IQ486" s="1"/>
      <c r="IR486" s="1"/>
      <c r="IS486" s="1"/>
      <c r="IT486" s="1"/>
      <c r="IZ486" s="1"/>
      <c r="JA486" s="1"/>
      <c r="JB486" s="1"/>
      <c r="JC486" s="1"/>
      <c r="KN486" s="1"/>
      <c r="KO486" s="1"/>
      <c r="KP486" s="1"/>
      <c r="KR486" s="1"/>
      <c r="KS486" s="1"/>
      <c r="KT486" s="1"/>
      <c r="KU486" s="1"/>
      <c r="KV486" s="1"/>
      <c r="KW486" s="1"/>
      <c r="KX486" s="1"/>
      <c r="KY486" s="1"/>
      <c r="LE486" s="1"/>
      <c r="LF486" s="1"/>
      <c r="LG486" s="1"/>
      <c r="LH486" s="1"/>
      <c r="LZ486" s="1"/>
      <c r="MA486" s="1"/>
    </row>
    <row r="487" spans="1:339" x14ac:dyDescent="0.2">
      <c r="A487" s="65" t="s">
        <v>493</v>
      </c>
      <c r="B487" s="60"/>
      <c r="C487" s="24">
        <f>IF(B487="",+(C486+(IF(YEAR(A487)&gt;YEAR($M$98),-$Q$98,$E$98*+((($O$101-((YEAR(A487)-(YEAR($J$98)-$O$101))/$O$98))/100)+$Q$101)))+(C475*$G$98/12)),B487)</f>
        <v>1025952.2059913229</v>
      </c>
      <c r="D487" s="22" t="str">
        <f t="shared" si="226"/>
        <v/>
      </c>
      <c r="E487" s="59">
        <f t="shared" si="225"/>
        <v>-38.559678539866582</v>
      </c>
      <c r="S487" s="24" t="str">
        <f>IF(B487="","",(U487-B487))</f>
        <v/>
      </c>
      <c r="DY487" s="1"/>
      <c r="DZ487" s="1"/>
      <c r="EA487" s="1"/>
      <c r="EC487" s="1"/>
      <c r="ED487" s="1"/>
      <c r="EE487" s="1"/>
      <c r="EF487" s="1"/>
      <c r="EG487" s="1"/>
      <c r="EH487" s="1"/>
      <c r="EI487" s="1"/>
      <c r="EJ487" s="1"/>
      <c r="EP487" s="1"/>
      <c r="EQ487" s="1"/>
      <c r="ER487" s="1"/>
      <c r="ES487" s="1"/>
      <c r="GD487" s="1"/>
      <c r="GE487" s="1"/>
      <c r="GF487" s="1"/>
      <c r="GH487" s="1"/>
      <c r="GI487" s="1"/>
      <c r="GJ487" s="1"/>
      <c r="GK487" s="1"/>
      <c r="GL487" s="1"/>
      <c r="GM487" s="1"/>
      <c r="GN487" s="1"/>
      <c r="GO487" s="1"/>
      <c r="GU487" s="1"/>
      <c r="GV487" s="1"/>
      <c r="GW487" s="1"/>
      <c r="GX487" s="1"/>
      <c r="II487" s="1"/>
      <c r="IJ487" s="1"/>
      <c r="IK487" s="1"/>
      <c r="IM487" s="1"/>
      <c r="IN487" s="1"/>
      <c r="IO487" s="1"/>
      <c r="IP487" s="1"/>
      <c r="IQ487" s="1"/>
      <c r="IR487" s="1"/>
      <c r="IS487" s="1"/>
      <c r="IT487" s="1"/>
      <c r="IZ487" s="1"/>
      <c r="JA487" s="1"/>
      <c r="JB487" s="1"/>
      <c r="JC487" s="1"/>
      <c r="KN487" s="1"/>
      <c r="KO487" s="1"/>
      <c r="KP487" s="1"/>
      <c r="KR487" s="1"/>
      <c r="KS487" s="1"/>
      <c r="KT487" s="1"/>
      <c r="KU487" s="1"/>
      <c r="KV487" s="1"/>
      <c r="KW487" s="1"/>
      <c r="KX487" s="1"/>
      <c r="KY487" s="1"/>
      <c r="LE487" s="1"/>
      <c r="LF487" s="1"/>
      <c r="LG487" s="1"/>
      <c r="LH487" s="1"/>
      <c r="LZ487" s="1"/>
      <c r="MA487" s="1"/>
    </row>
    <row r="488" spans="1:339" x14ac:dyDescent="0.2">
      <c r="A488" s="65" t="s">
        <v>494</v>
      </c>
      <c r="B488" s="60"/>
      <c r="C488" s="24">
        <f>IF(B488="",+(C487+(IF(YEAR(A488)&gt;YEAR($M$98),-$Q$98,$E$98*+((($O$101-((YEAR(A488)-(YEAR($J$98)-$O$101))/$O$98))/100)+$Q$101)))+(C476*$G$98/12)),B488)</f>
        <v>1025913.5222431235</v>
      </c>
      <c r="D488" s="22" t="str">
        <f t="shared" si="226"/>
        <v/>
      </c>
      <c r="E488" s="59">
        <f t="shared" si="225"/>
        <v>-38.683748199371621</v>
      </c>
      <c r="S488" s="24" t="str">
        <f>IF(B488="","",(U488-B488))</f>
        <v/>
      </c>
      <c r="DY488" s="1"/>
      <c r="DZ488" s="1"/>
      <c r="EA488" s="1"/>
      <c r="EC488" s="1"/>
      <c r="ED488" s="1"/>
      <c r="EE488" s="1"/>
      <c r="EF488" s="1"/>
      <c r="EG488" s="1"/>
      <c r="EH488" s="1"/>
      <c r="EI488" s="1"/>
      <c r="EJ488" s="1"/>
      <c r="EP488" s="1"/>
      <c r="EQ488" s="1"/>
      <c r="ER488" s="1"/>
      <c r="ES488" s="1"/>
      <c r="GD488" s="1"/>
      <c r="GE488" s="1"/>
      <c r="GF488" s="1"/>
      <c r="GH488" s="1"/>
      <c r="GI488" s="1"/>
      <c r="GJ488" s="1"/>
      <c r="GK488" s="1"/>
      <c r="GL488" s="1"/>
      <c r="GM488" s="1"/>
      <c r="GN488" s="1"/>
      <c r="GO488" s="1"/>
      <c r="GU488" s="1"/>
      <c r="GV488" s="1"/>
      <c r="GW488" s="1"/>
      <c r="GX488" s="1"/>
      <c r="II488" s="1"/>
      <c r="IJ488" s="1"/>
      <c r="IK488" s="1"/>
      <c r="IM488" s="1"/>
      <c r="IN488" s="1"/>
      <c r="IO488" s="1"/>
      <c r="IP488" s="1"/>
      <c r="IQ488" s="1"/>
      <c r="IR488" s="1"/>
      <c r="IS488" s="1"/>
      <c r="IT488" s="1"/>
      <c r="IZ488" s="1"/>
      <c r="JA488" s="1"/>
      <c r="JB488" s="1"/>
      <c r="JC488" s="1"/>
      <c r="KN488" s="1"/>
      <c r="KO488" s="1"/>
      <c r="KP488" s="1"/>
      <c r="KR488" s="1"/>
      <c r="KS488" s="1"/>
      <c r="KT488" s="1"/>
      <c r="KU488" s="1"/>
      <c r="KV488" s="1"/>
      <c r="KW488" s="1"/>
      <c r="KX488" s="1"/>
      <c r="KY488" s="1"/>
      <c r="LE488" s="1"/>
      <c r="LF488" s="1"/>
      <c r="LG488" s="1"/>
      <c r="LH488" s="1"/>
      <c r="LZ488" s="1"/>
      <c r="MA488" s="1"/>
    </row>
    <row r="489" spans="1:339" x14ac:dyDescent="0.2">
      <c r="A489" s="66" t="s">
        <v>187</v>
      </c>
      <c r="B489" s="69"/>
      <c r="C489" s="24">
        <f>IF(B489="",+(C488+(IF(YEAR(A489)&gt;YEAR($M$98),-$Q$98,$E$98*+((($O$101-((YEAR(A489)-(YEAR($J$98)-$O$101))/$O$98))/100)+$Q$101)))+(C477*$G$98/12)),B489)</f>
        <v>1025874.7140260598</v>
      </c>
      <c r="D489" s="22" t="str">
        <f t="shared" si="226"/>
        <v/>
      </c>
      <c r="E489" s="59">
        <f t="shared" si="225"/>
        <v>-38.808217063662596</v>
      </c>
      <c r="S489" s="24" t="str">
        <f>IF(B489="","",(U489-B489))</f>
        <v/>
      </c>
      <c r="U489" s="43"/>
      <c r="DY489" s="1"/>
      <c r="DZ489" s="1"/>
      <c r="EA489" s="1"/>
      <c r="EC489" s="1"/>
      <c r="ED489" s="1"/>
      <c r="EE489" s="1"/>
      <c r="EF489" s="1"/>
      <c r="EG489" s="1"/>
      <c r="EH489" s="1"/>
      <c r="EI489" s="1"/>
      <c r="EJ489" s="1"/>
      <c r="EP489" s="1"/>
      <c r="EQ489" s="1"/>
      <c r="ER489" s="1"/>
      <c r="ES489" s="1"/>
      <c r="GD489" s="1"/>
      <c r="GE489" s="1"/>
      <c r="GF489" s="1"/>
      <c r="GH489" s="1"/>
      <c r="GI489" s="1"/>
      <c r="GJ489" s="1"/>
      <c r="GK489" s="1"/>
      <c r="GL489" s="1"/>
      <c r="GM489" s="1"/>
      <c r="GN489" s="1"/>
      <c r="GO489" s="1"/>
      <c r="GU489" s="1"/>
      <c r="GV489" s="1"/>
      <c r="GW489" s="1"/>
      <c r="GX489" s="1"/>
      <c r="II489" s="1"/>
      <c r="IJ489" s="1"/>
      <c r="IK489" s="1"/>
      <c r="IM489" s="1"/>
      <c r="IN489" s="1"/>
      <c r="IO489" s="1"/>
      <c r="IP489" s="1"/>
      <c r="IQ489" s="1"/>
      <c r="IR489" s="1"/>
      <c r="IS489" s="1"/>
      <c r="IT489" s="1"/>
      <c r="IZ489" s="1"/>
      <c r="JA489" s="1"/>
      <c r="JB489" s="1"/>
      <c r="JC489" s="1"/>
      <c r="KN489" s="1"/>
      <c r="KO489" s="1"/>
      <c r="KP489" s="1"/>
      <c r="KR489" s="1"/>
      <c r="KS489" s="1"/>
      <c r="KT489" s="1"/>
      <c r="KU489" s="1"/>
      <c r="KV489" s="1"/>
      <c r="KW489" s="1"/>
      <c r="KX489" s="1"/>
      <c r="KY489" s="1"/>
      <c r="LE489" s="1"/>
      <c r="LF489" s="1"/>
      <c r="LG489" s="1"/>
      <c r="LH489" s="1"/>
      <c r="LZ489" s="1"/>
      <c r="MA489" s="1"/>
    </row>
    <row r="490" spans="1:339" x14ac:dyDescent="0.2">
      <c r="A490" s="65" t="s">
        <v>495</v>
      </c>
      <c r="B490" s="60"/>
      <c r="C490" s="24">
        <f>IF(B490="",+(C489+(IF(YEAR(A490)&gt;YEAR($M$98),-$Q$98,$E$98*+((($O$101-((YEAR(A490)-(YEAR($J$98)-$O$101))/$O$98))/100)+$Q$101)))+(C478*$G$98/12)),B490)</f>
        <v>1025835.7809396418</v>
      </c>
      <c r="D490" s="22" t="str">
        <f t="shared" si="226"/>
        <v/>
      </c>
      <c r="E490" s="59">
        <f t="shared" si="225"/>
        <v>-38.933086418081075</v>
      </c>
      <c r="S490" s="24" t="str">
        <f>IF(B490="","",(U490-B490))</f>
        <v/>
      </c>
      <c r="DY490" s="1"/>
      <c r="DZ490" s="1"/>
      <c r="EA490" s="1"/>
      <c r="EC490" s="1"/>
      <c r="ED490" s="1"/>
      <c r="EE490" s="1"/>
      <c r="EF490" s="1"/>
      <c r="EG490" s="1"/>
      <c r="EH490" s="1"/>
      <c r="EI490" s="1"/>
      <c r="EJ490" s="1"/>
      <c r="EP490" s="1"/>
      <c r="EQ490" s="1"/>
      <c r="ER490" s="1"/>
      <c r="ES490" s="1"/>
      <c r="GD490" s="1"/>
      <c r="GE490" s="1"/>
      <c r="GF490" s="1"/>
      <c r="GH490" s="1"/>
      <c r="GI490" s="1"/>
      <c r="GJ490" s="1"/>
      <c r="GK490" s="1"/>
      <c r="GL490" s="1"/>
      <c r="GM490" s="1"/>
      <c r="GN490" s="1"/>
      <c r="GO490" s="1"/>
      <c r="GU490" s="1"/>
      <c r="GV490" s="1"/>
      <c r="GW490" s="1"/>
      <c r="GX490" s="1"/>
      <c r="II490" s="1"/>
      <c r="IJ490" s="1"/>
      <c r="IK490" s="1"/>
      <c r="IM490" s="1"/>
      <c r="IN490" s="1"/>
      <c r="IO490" s="1"/>
      <c r="IP490" s="1"/>
      <c r="IQ490" s="1"/>
      <c r="IR490" s="1"/>
      <c r="IS490" s="1"/>
      <c r="IT490" s="1"/>
      <c r="IZ490" s="1"/>
      <c r="JA490" s="1"/>
      <c r="JB490" s="1"/>
      <c r="JC490" s="1"/>
      <c r="KN490" s="1"/>
      <c r="KO490" s="1"/>
      <c r="KP490" s="1"/>
      <c r="KR490" s="1"/>
      <c r="KS490" s="1"/>
      <c r="KT490" s="1"/>
      <c r="KU490" s="1"/>
      <c r="KV490" s="1"/>
      <c r="KW490" s="1"/>
      <c r="KX490" s="1"/>
      <c r="KY490" s="1"/>
      <c r="LE490" s="1"/>
      <c r="LF490" s="1"/>
      <c r="LG490" s="1"/>
      <c r="LH490" s="1"/>
      <c r="LZ490" s="1"/>
      <c r="MA490" s="1"/>
    </row>
    <row r="491" spans="1:339" x14ac:dyDescent="0.2">
      <c r="A491" s="65" t="s">
        <v>496</v>
      </c>
      <c r="B491" s="60"/>
      <c r="C491" s="24">
        <f>IF(B491="",+(C490+(IF(YEAR(A491)&gt;YEAR($M$98),-$Q$98,$E$98*+((($O$101-((YEAR(A491)-(YEAR($J$98)-$O$101))/$O$98))/100)+$Q$101)))+(C479*$G$98/12)),B491)</f>
        <v>1025796.7225820903</v>
      </c>
      <c r="D491" s="22" t="str">
        <f t="shared" si="226"/>
        <v/>
      </c>
      <c r="E491" s="59">
        <f t="shared" ref="E491:E554" si="227">+C491-C490</f>
        <v>-39.058357551461086</v>
      </c>
      <c r="S491" s="24" t="str">
        <f>IF(B491="","",(U491-B491))</f>
        <v/>
      </c>
      <c r="DY491" s="1"/>
      <c r="DZ491" s="1"/>
      <c r="EA491" s="1"/>
      <c r="EC491" s="1"/>
      <c r="ED491" s="1"/>
      <c r="EE491" s="1"/>
      <c r="EF491" s="1"/>
      <c r="EG491" s="1"/>
      <c r="EH491" s="1"/>
      <c r="EI491" s="1"/>
      <c r="EJ491" s="1"/>
      <c r="EP491" s="1"/>
      <c r="EQ491" s="1"/>
      <c r="ER491" s="1"/>
      <c r="ES491" s="1"/>
      <c r="GD491" s="1"/>
      <c r="GE491" s="1"/>
      <c r="GF491" s="1"/>
      <c r="GH491" s="1"/>
      <c r="GI491" s="1"/>
      <c r="GJ491" s="1"/>
      <c r="GK491" s="1"/>
      <c r="GL491" s="1"/>
      <c r="GM491" s="1"/>
      <c r="GN491" s="1"/>
      <c r="GO491" s="1"/>
      <c r="GU491" s="1"/>
      <c r="GV491" s="1"/>
      <c r="GW491" s="1"/>
      <c r="GX491" s="1"/>
      <c r="II491" s="1"/>
      <c r="IJ491" s="1"/>
      <c r="IK491" s="1"/>
      <c r="IM491" s="1"/>
      <c r="IN491" s="1"/>
      <c r="IO491" s="1"/>
      <c r="IP491" s="1"/>
      <c r="IQ491" s="1"/>
      <c r="IR491" s="1"/>
      <c r="IS491" s="1"/>
      <c r="IT491" s="1"/>
      <c r="IZ491" s="1"/>
      <c r="JA491" s="1"/>
      <c r="JB491" s="1"/>
      <c r="JC491" s="1"/>
      <c r="KN491" s="1"/>
      <c r="KO491" s="1"/>
      <c r="KP491" s="1"/>
      <c r="KR491" s="1"/>
      <c r="KS491" s="1"/>
      <c r="KT491" s="1"/>
      <c r="KU491" s="1"/>
      <c r="KV491" s="1"/>
      <c r="KW491" s="1"/>
      <c r="KX491" s="1"/>
      <c r="KY491" s="1"/>
      <c r="LE491" s="1"/>
      <c r="LF491" s="1"/>
      <c r="LG491" s="1"/>
      <c r="LH491" s="1"/>
      <c r="LZ491" s="1"/>
      <c r="MA491" s="1"/>
    </row>
    <row r="492" spans="1:339" x14ac:dyDescent="0.2">
      <c r="A492" s="65" t="s">
        <v>497</v>
      </c>
      <c r="B492" s="60"/>
      <c r="C492" s="24">
        <f>IF(B492="",+(C491+(IF(YEAR(A492)&gt;YEAR($M$98),-$Q$98,$E$98*+((($O$101-((YEAR(A492)-(YEAR($J$98)-$O$101))/$O$98))/100)+$Q$101)))+(C480*$G$98/12)),B492)</f>
        <v>1025757.5385503331</v>
      </c>
      <c r="D492" s="22" t="str">
        <f t="shared" si="226"/>
        <v/>
      </c>
      <c r="E492" s="59">
        <f t="shared" si="227"/>
        <v>-39.184031757176854</v>
      </c>
      <c r="S492" s="24" t="str">
        <f>IF(B492="","",(U492-B492))</f>
        <v/>
      </c>
      <c r="DY492" s="1"/>
      <c r="DZ492" s="1"/>
      <c r="EA492" s="1"/>
      <c r="EC492" s="1"/>
      <c r="ED492" s="1"/>
      <c r="EE492" s="1"/>
      <c r="EF492" s="1"/>
      <c r="EG492" s="1"/>
      <c r="EH492" s="1"/>
      <c r="EI492" s="1"/>
      <c r="EJ492" s="1"/>
      <c r="EP492" s="1"/>
      <c r="EQ492" s="1"/>
      <c r="ER492" s="1"/>
      <c r="ES492" s="1"/>
      <c r="GD492" s="1"/>
      <c r="GE492" s="1"/>
      <c r="GF492" s="1"/>
      <c r="GH492" s="1"/>
      <c r="GI492" s="1"/>
      <c r="GJ492" s="1"/>
      <c r="GK492" s="1"/>
      <c r="GL492" s="1"/>
      <c r="GM492" s="1"/>
      <c r="GN492" s="1"/>
      <c r="GO492" s="1"/>
      <c r="GU492" s="1"/>
      <c r="GV492" s="1"/>
      <c r="GW492" s="1"/>
      <c r="GX492" s="1"/>
      <c r="II492" s="1"/>
      <c r="IJ492" s="1"/>
      <c r="IK492" s="1"/>
      <c r="IM492" s="1"/>
      <c r="IN492" s="1"/>
      <c r="IO492" s="1"/>
      <c r="IP492" s="1"/>
      <c r="IQ492" s="1"/>
      <c r="IR492" s="1"/>
      <c r="IS492" s="1"/>
      <c r="IT492" s="1"/>
      <c r="IZ492" s="1"/>
      <c r="JA492" s="1"/>
      <c r="JB492" s="1"/>
      <c r="JC492" s="1"/>
      <c r="KN492" s="1"/>
      <c r="KO492" s="1"/>
      <c r="KP492" s="1"/>
      <c r="KR492" s="1"/>
      <c r="KS492" s="1"/>
      <c r="KT492" s="1"/>
      <c r="KU492" s="1"/>
      <c r="KV492" s="1"/>
      <c r="KW492" s="1"/>
      <c r="KX492" s="1"/>
      <c r="KY492" s="1"/>
      <c r="LE492" s="1"/>
      <c r="LF492" s="1"/>
      <c r="LG492" s="1"/>
      <c r="LH492" s="1"/>
      <c r="LZ492" s="1"/>
      <c r="MA492" s="1"/>
    </row>
    <row r="493" spans="1:339" x14ac:dyDescent="0.2">
      <c r="A493" s="65" t="s">
        <v>498</v>
      </c>
      <c r="B493" s="60"/>
      <c r="C493" s="24">
        <f>IF(B493="",+(C492+(IF(YEAR(A493)&gt;YEAR($M$98),-$Q$98,$E$98*+((($O$101-((YEAR(A493)-(YEAR($J$98)-$O$101))/$O$98))/100)+$Q$101)))+(C481*$G$98/12)),B493)</f>
        <v>1025718.228440001</v>
      </c>
      <c r="D493" s="22" t="str">
        <f t="shared" ref="D493:D556" si="228">IF(YEAR(A493)=YEAR($M$98),$M$97,IF(YEAR(A493)=YEAR($J$98),"RIP",""))</f>
        <v/>
      </c>
      <c r="E493" s="59">
        <f t="shared" si="227"/>
        <v>-39.310110332095064</v>
      </c>
      <c r="S493" s="24" t="str">
        <f>IF(B493="","",(U493-B493))</f>
        <v/>
      </c>
      <c r="DY493" s="1"/>
      <c r="DZ493" s="1"/>
      <c r="EA493" s="1"/>
      <c r="EC493" s="1"/>
      <c r="ED493" s="1"/>
      <c r="EE493" s="1"/>
      <c r="EF493" s="1"/>
      <c r="EG493" s="1"/>
      <c r="EH493" s="1"/>
      <c r="EI493" s="1"/>
      <c r="EJ493" s="1"/>
      <c r="EP493" s="1"/>
      <c r="EQ493" s="1"/>
      <c r="ER493" s="1"/>
      <c r="ES493" s="1"/>
      <c r="GD493" s="1"/>
      <c r="GE493" s="1"/>
      <c r="GF493" s="1"/>
      <c r="GH493" s="1"/>
      <c r="GI493" s="1"/>
      <c r="GJ493" s="1"/>
      <c r="GK493" s="1"/>
      <c r="GL493" s="1"/>
      <c r="GM493" s="1"/>
      <c r="GN493" s="1"/>
      <c r="GO493" s="1"/>
      <c r="GU493" s="1"/>
      <c r="GV493" s="1"/>
      <c r="GW493" s="1"/>
      <c r="GX493" s="1"/>
      <c r="II493" s="1"/>
      <c r="IJ493" s="1"/>
      <c r="IK493" s="1"/>
      <c r="IM493" s="1"/>
      <c r="IN493" s="1"/>
      <c r="IO493" s="1"/>
      <c r="IP493" s="1"/>
      <c r="IQ493" s="1"/>
      <c r="IR493" s="1"/>
      <c r="IS493" s="1"/>
      <c r="IT493" s="1"/>
      <c r="IZ493" s="1"/>
      <c r="JA493" s="1"/>
      <c r="JB493" s="1"/>
      <c r="JC493" s="1"/>
      <c r="KN493" s="1"/>
      <c r="KO493" s="1"/>
      <c r="KP493" s="1"/>
      <c r="KR493" s="1"/>
      <c r="KS493" s="1"/>
      <c r="KT493" s="1"/>
      <c r="KU493" s="1"/>
      <c r="KV493" s="1"/>
      <c r="KW493" s="1"/>
      <c r="KX493" s="1"/>
      <c r="KY493" s="1"/>
      <c r="LE493" s="1"/>
      <c r="LF493" s="1"/>
      <c r="LG493" s="1"/>
      <c r="LH493" s="1"/>
      <c r="LZ493" s="1"/>
      <c r="MA493" s="1"/>
    </row>
    <row r="494" spans="1:339" x14ac:dyDescent="0.2">
      <c r="A494" s="65" t="s">
        <v>499</v>
      </c>
      <c r="B494" s="60"/>
      <c r="C494" s="24">
        <f>IF(B494="",+(C493+(IF(YEAR(A494)&gt;YEAR($M$98),-$Q$98,$E$98*+((($O$101-((YEAR(A494)-(YEAR($J$98)-$O$101))/$O$98))/100)+$Q$101)))+(C482*$G$98/12)),B494)</f>
        <v>1025678.7918454235</v>
      </c>
      <c r="D494" s="22" t="str">
        <f t="shared" si="228"/>
        <v/>
      </c>
      <c r="E494" s="59">
        <f t="shared" si="227"/>
        <v>-39.436594577506185</v>
      </c>
      <c r="S494" s="24" t="str">
        <f>IF(B494="","",(U494-B494))</f>
        <v/>
      </c>
      <c r="DY494" s="1"/>
      <c r="DZ494" s="1"/>
      <c r="EA494" s="1"/>
      <c r="EC494" s="1"/>
      <c r="ED494" s="1"/>
      <c r="EE494" s="1"/>
      <c r="EF494" s="1"/>
      <c r="EG494" s="1"/>
      <c r="EH494" s="1"/>
      <c r="EI494" s="1"/>
      <c r="EJ494" s="1"/>
      <c r="EP494" s="1"/>
      <c r="EQ494" s="1"/>
      <c r="ER494" s="1"/>
      <c r="ES494" s="1"/>
      <c r="GD494" s="1"/>
      <c r="GE494" s="1"/>
      <c r="GF494" s="1"/>
      <c r="GH494" s="1"/>
      <c r="GI494" s="1"/>
      <c r="GJ494" s="1"/>
      <c r="GK494" s="1"/>
      <c r="GL494" s="1"/>
      <c r="GM494" s="1"/>
      <c r="GN494" s="1"/>
      <c r="GO494" s="1"/>
      <c r="GU494" s="1"/>
      <c r="GV494" s="1"/>
      <c r="GW494" s="1"/>
      <c r="GX494" s="1"/>
      <c r="II494" s="1"/>
      <c r="IJ494" s="1"/>
      <c r="IK494" s="1"/>
      <c r="IM494" s="1"/>
      <c r="IN494" s="1"/>
      <c r="IO494" s="1"/>
      <c r="IP494" s="1"/>
      <c r="IQ494" s="1"/>
      <c r="IR494" s="1"/>
      <c r="IS494" s="1"/>
      <c r="IT494" s="1"/>
      <c r="IZ494" s="1"/>
      <c r="JA494" s="1"/>
      <c r="JB494" s="1"/>
      <c r="JC494" s="1"/>
      <c r="KN494" s="1"/>
      <c r="KO494" s="1"/>
      <c r="KP494" s="1"/>
      <c r="KR494" s="1"/>
      <c r="KS494" s="1"/>
      <c r="KT494" s="1"/>
      <c r="KU494" s="1"/>
      <c r="KV494" s="1"/>
      <c r="KW494" s="1"/>
      <c r="KX494" s="1"/>
      <c r="KY494" s="1"/>
      <c r="LE494" s="1"/>
      <c r="LF494" s="1"/>
      <c r="LG494" s="1"/>
      <c r="LH494" s="1"/>
      <c r="LZ494" s="1"/>
      <c r="MA494" s="1"/>
    </row>
    <row r="495" spans="1:339" x14ac:dyDescent="0.2">
      <c r="A495" s="65" t="s">
        <v>500</v>
      </c>
      <c r="B495" s="60"/>
      <c r="C495" s="24">
        <f>IF(B495="",+(C494+(IF(YEAR(A495)&gt;YEAR($M$98),-$Q$98,$E$98*+((($O$101-((YEAR(A495)-(YEAR($J$98)-$O$101))/$O$98))/100)+$Q$101)))+(C483*$G$98/12)),B495)</f>
        <v>1025639.2283596247</v>
      </c>
      <c r="D495" s="22" t="str">
        <f t="shared" si="228"/>
        <v/>
      </c>
      <c r="E495" s="59">
        <f t="shared" si="227"/>
        <v>-39.563485798775218</v>
      </c>
      <c r="S495" s="24" t="str">
        <f>IF(B495="","",(U495-B495))</f>
        <v/>
      </c>
      <c r="DY495" s="1"/>
      <c r="DZ495" s="1"/>
      <c r="EA495" s="1"/>
      <c r="EC495" s="1"/>
      <c r="ED495" s="1"/>
      <c r="EE495" s="1"/>
      <c r="EF495" s="1"/>
      <c r="EG495" s="1"/>
      <c r="EH495" s="1"/>
      <c r="EI495" s="1"/>
      <c r="EJ495" s="1"/>
      <c r="EP495" s="1"/>
      <c r="EQ495" s="1"/>
      <c r="ER495" s="1"/>
      <c r="ES495" s="1"/>
      <c r="GD495" s="1"/>
      <c r="GE495" s="1"/>
      <c r="GF495" s="1"/>
      <c r="GH495" s="1"/>
      <c r="GI495" s="1"/>
      <c r="GJ495" s="1"/>
      <c r="GK495" s="1"/>
      <c r="GL495" s="1"/>
      <c r="GM495" s="1"/>
      <c r="GN495" s="1"/>
      <c r="GO495" s="1"/>
      <c r="GU495" s="1"/>
      <c r="GV495" s="1"/>
      <c r="GW495" s="1"/>
      <c r="GX495" s="1"/>
      <c r="II495" s="1"/>
      <c r="IJ495" s="1"/>
      <c r="IK495" s="1"/>
      <c r="IM495" s="1"/>
      <c r="IN495" s="1"/>
      <c r="IO495" s="1"/>
      <c r="IP495" s="1"/>
      <c r="IQ495" s="1"/>
      <c r="IR495" s="1"/>
      <c r="IS495" s="1"/>
      <c r="IT495" s="1"/>
      <c r="IZ495" s="1"/>
      <c r="JA495" s="1"/>
      <c r="JB495" s="1"/>
      <c r="JC495" s="1"/>
      <c r="KN495" s="1"/>
      <c r="KO495" s="1"/>
      <c r="KP495" s="1"/>
      <c r="KR495" s="1"/>
      <c r="KS495" s="1"/>
      <c r="KT495" s="1"/>
      <c r="KU495" s="1"/>
      <c r="KV495" s="1"/>
      <c r="KW495" s="1"/>
      <c r="KX495" s="1"/>
      <c r="KY495" s="1"/>
      <c r="LE495" s="1"/>
      <c r="LF495" s="1"/>
      <c r="LG495" s="1"/>
      <c r="LH495" s="1"/>
      <c r="LZ495" s="1"/>
      <c r="MA495" s="1"/>
    </row>
    <row r="496" spans="1:339" x14ac:dyDescent="0.2">
      <c r="A496" s="65" t="s">
        <v>501</v>
      </c>
      <c r="B496" s="60"/>
      <c r="C496" s="24">
        <f>IF(B496="",+(C495+(IF(YEAR(A496)&gt;YEAR($M$98),-$Q$98,$E$98*+((($O$101-((YEAR(A496)-(YEAR($J$98)-$O$101))/$O$98))/100)+$Q$101)))+(C484*$G$98/12)),B496)</f>
        <v>1025599.5375743193</v>
      </c>
      <c r="D496" s="22" t="str">
        <f t="shared" si="228"/>
        <v/>
      </c>
      <c r="E496" s="59">
        <f t="shared" si="227"/>
        <v>-39.690785305458121</v>
      </c>
      <c r="S496" s="24" t="str">
        <f>IF(B496="","",(U496-B496))</f>
        <v/>
      </c>
      <c r="DY496" s="1"/>
      <c r="DZ496" s="1"/>
      <c r="EA496" s="1"/>
      <c r="EC496" s="1"/>
      <c r="ED496" s="1"/>
      <c r="EE496" s="1"/>
      <c r="EF496" s="1"/>
      <c r="EG496" s="1"/>
      <c r="EH496" s="1"/>
      <c r="EI496" s="1"/>
      <c r="EJ496" s="1"/>
      <c r="EP496" s="1"/>
      <c r="EQ496" s="1"/>
      <c r="ER496" s="1"/>
      <c r="ES496" s="1"/>
      <c r="GD496" s="1"/>
      <c r="GE496" s="1"/>
      <c r="GF496" s="1"/>
      <c r="GH496" s="1"/>
      <c r="GI496" s="1"/>
      <c r="GJ496" s="1"/>
      <c r="GK496" s="1"/>
      <c r="GL496" s="1"/>
      <c r="GM496" s="1"/>
      <c r="GN496" s="1"/>
      <c r="GO496" s="1"/>
      <c r="GU496" s="1"/>
      <c r="GV496" s="1"/>
      <c r="GW496" s="1"/>
      <c r="GX496" s="1"/>
      <c r="II496" s="1"/>
      <c r="IJ496" s="1"/>
      <c r="IK496" s="1"/>
      <c r="IM496" s="1"/>
      <c r="IN496" s="1"/>
      <c r="IO496" s="1"/>
      <c r="IP496" s="1"/>
      <c r="IQ496" s="1"/>
      <c r="IR496" s="1"/>
      <c r="IS496" s="1"/>
      <c r="IT496" s="1"/>
      <c r="IZ496" s="1"/>
      <c r="JA496" s="1"/>
      <c r="JB496" s="1"/>
      <c r="JC496" s="1"/>
      <c r="KN496" s="1"/>
      <c r="KO496" s="1"/>
      <c r="KP496" s="1"/>
      <c r="KR496" s="1"/>
      <c r="KS496" s="1"/>
      <c r="KT496" s="1"/>
      <c r="KU496" s="1"/>
      <c r="KV496" s="1"/>
      <c r="KW496" s="1"/>
      <c r="KX496" s="1"/>
      <c r="KY496" s="1"/>
      <c r="LE496" s="1"/>
      <c r="LF496" s="1"/>
      <c r="LG496" s="1"/>
      <c r="LH496" s="1"/>
      <c r="LZ496" s="1"/>
      <c r="MA496" s="1"/>
    </row>
    <row r="497" spans="1:339" x14ac:dyDescent="0.2">
      <c r="A497" s="65" t="s">
        <v>502</v>
      </c>
      <c r="B497" s="60"/>
      <c r="C497" s="24">
        <f>IF(B497="",+(C496+(IF(YEAR(A497)&gt;YEAR($M$98),-$Q$98,$E$98*+((($O$101-((YEAR(A497)-(YEAR($J$98)-$O$101))/$O$98))/100)+$Q$101)))+(C485*$G$98/12)),B497)</f>
        <v>1025559.7190799081</v>
      </c>
      <c r="D497" s="22" t="str">
        <f t="shared" si="228"/>
        <v/>
      </c>
      <c r="E497" s="59">
        <f t="shared" si="227"/>
        <v>-39.818494411185384</v>
      </c>
      <c r="S497" s="24" t="str">
        <f>IF(B497="","",(U497-B497))</f>
        <v/>
      </c>
      <c r="DY497" s="1"/>
      <c r="DZ497" s="1"/>
      <c r="EA497" s="1"/>
      <c r="EC497" s="1"/>
      <c r="ED497" s="1"/>
      <c r="EE497" s="1"/>
      <c r="EF497" s="1"/>
      <c r="EG497" s="1"/>
      <c r="EH497" s="1"/>
      <c r="EI497" s="1"/>
      <c r="EJ497" s="1"/>
      <c r="EP497" s="1"/>
      <c r="EQ497" s="1"/>
      <c r="ER497" s="1"/>
      <c r="ES497" s="1"/>
      <c r="GD497" s="1"/>
      <c r="GE497" s="1"/>
      <c r="GF497" s="1"/>
      <c r="GH497" s="1"/>
      <c r="GI497" s="1"/>
      <c r="GJ497" s="1"/>
      <c r="GK497" s="1"/>
      <c r="GL497" s="1"/>
      <c r="GM497" s="1"/>
      <c r="GN497" s="1"/>
      <c r="GO497" s="1"/>
      <c r="GU497" s="1"/>
      <c r="GV497" s="1"/>
      <c r="GW497" s="1"/>
      <c r="GX497" s="1"/>
      <c r="II497" s="1"/>
      <c r="IJ497" s="1"/>
      <c r="IK497" s="1"/>
      <c r="IM497" s="1"/>
      <c r="IN497" s="1"/>
      <c r="IO497" s="1"/>
      <c r="IP497" s="1"/>
      <c r="IQ497" s="1"/>
      <c r="IR497" s="1"/>
      <c r="IS497" s="1"/>
      <c r="IT497" s="1"/>
      <c r="IZ497" s="1"/>
      <c r="JA497" s="1"/>
      <c r="JB497" s="1"/>
      <c r="JC497" s="1"/>
      <c r="KN497" s="1"/>
      <c r="KO497" s="1"/>
      <c r="KP497" s="1"/>
      <c r="KR497" s="1"/>
      <c r="KS497" s="1"/>
      <c r="KT497" s="1"/>
      <c r="KU497" s="1"/>
      <c r="KV497" s="1"/>
      <c r="KW497" s="1"/>
      <c r="KX497" s="1"/>
      <c r="KY497" s="1"/>
      <c r="LE497" s="1"/>
      <c r="LF497" s="1"/>
      <c r="LG497" s="1"/>
      <c r="LH497" s="1"/>
      <c r="LZ497" s="1"/>
      <c r="MA497" s="1"/>
    </row>
    <row r="498" spans="1:339" x14ac:dyDescent="0.2">
      <c r="A498" s="65" t="s">
        <v>503</v>
      </c>
      <c r="B498" s="60"/>
      <c r="C498" s="24">
        <f>IF(B498="",+(C497+(IF(YEAR(A498)&gt;YEAR($M$98),-$Q$98,$E$98*+((($O$101-((YEAR(A498)-(YEAR($J$98)-$O$101))/$O$98))/100)+$Q$101)))+(C486*$G$98/12)),B498)</f>
        <v>1025519.7724654742</v>
      </c>
      <c r="D498" s="22" t="str">
        <f t="shared" si="228"/>
        <v/>
      </c>
      <c r="E498" s="59">
        <f t="shared" si="227"/>
        <v>-39.946614433894865</v>
      </c>
      <c r="S498" s="24" t="str">
        <f>IF(B498="","",(U498-B498))</f>
        <v/>
      </c>
      <c r="DY498" s="1"/>
      <c r="DZ498" s="1"/>
      <c r="EA498" s="1"/>
      <c r="EC498" s="1"/>
      <c r="ED498" s="1"/>
      <c r="EE498" s="1"/>
      <c r="EF498" s="1"/>
      <c r="EG498" s="1"/>
      <c r="EH498" s="1"/>
      <c r="EI498" s="1"/>
      <c r="EJ498" s="1"/>
      <c r="EP498" s="1"/>
      <c r="EQ498" s="1"/>
      <c r="ER498" s="1"/>
      <c r="ES498" s="1"/>
      <c r="GD498" s="1"/>
      <c r="GE498" s="1"/>
      <c r="GF498" s="1"/>
      <c r="GH498" s="1"/>
      <c r="GI498" s="1"/>
      <c r="GJ498" s="1"/>
      <c r="GK498" s="1"/>
      <c r="GL498" s="1"/>
      <c r="GM498" s="1"/>
      <c r="GN498" s="1"/>
      <c r="GO498" s="1"/>
      <c r="GU498" s="1"/>
      <c r="GV498" s="1"/>
      <c r="GW498" s="1"/>
      <c r="GX498" s="1"/>
      <c r="II498" s="1"/>
      <c r="IJ498" s="1"/>
      <c r="IK498" s="1"/>
      <c r="IM498" s="1"/>
      <c r="IN498" s="1"/>
      <c r="IO498" s="1"/>
      <c r="IP498" s="1"/>
      <c r="IQ498" s="1"/>
      <c r="IR498" s="1"/>
      <c r="IS498" s="1"/>
      <c r="IT498" s="1"/>
      <c r="IZ498" s="1"/>
      <c r="JA498" s="1"/>
      <c r="JB498" s="1"/>
      <c r="JC498" s="1"/>
      <c r="KN498" s="1"/>
      <c r="KO498" s="1"/>
      <c r="KP498" s="1"/>
      <c r="KR498" s="1"/>
      <c r="KS498" s="1"/>
      <c r="KT498" s="1"/>
      <c r="KU498" s="1"/>
      <c r="KV498" s="1"/>
      <c r="KW498" s="1"/>
      <c r="KX498" s="1"/>
      <c r="KY498" s="1"/>
      <c r="LE498" s="1"/>
      <c r="LF498" s="1"/>
      <c r="LG498" s="1"/>
      <c r="LH498" s="1"/>
      <c r="LZ498" s="1"/>
      <c r="MA498" s="1"/>
    </row>
    <row r="499" spans="1:339" x14ac:dyDescent="0.2">
      <c r="A499" s="65" t="s">
        <v>504</v>
      </c>
      <c r="B499" s="60"/>
      <c r="C499" s="24">
        <f>IF(B499="",+(C498+(IF(YEAR(A499)&gt;YEAR($M$98),-$Q$98,$E$98*+((($O$101-((YEAR(A499)-(YEAR($J$98)-$O$101))/$O$98))/100)+$Q$101)))+(C487*$G$98/12)),B499)</f>
        <v>1025479.6973187786</v>
      </c>
      <c r="D499" s="22" t="str">
        <f t="shared" si="228"/>
        <v/>
      </c>
      <c r="E499" s="59">
        <f t="shared" si="227"/>
        <v>-40.07514669559896</v>
      </c>
      <c r="S499" s="24" t="str">
        <f>IF(B499="","",(U499-B499))</f>
        <v/>
      </c>
      <c r="DY499" s="1"/>
      <c r="DZ499" s="1"/>
      <c r="EA499" s="1"/>
      <c r="EC499" s="1"/>
      <c r="ED499" s="1"/>
      <c r="EE499" s="1"/>
      <c r="EF499" s="1"/>
      <c r="EG499" s="1"/>
      <c r="EH499" s="1"/>
      <c r="EI499" s="1"/>
      <c r="EJ499" s="1"/>
      <c r="EP499" s="1"/>
      <c r="EQ499" s="1"/>
      <c r="ER499" s="1"/>
      <c r="ES499" s="1"/>
      <c r="GD499" s="1"/>
      <c r="GE499" s="1"/>
      <c r="GF499" s="1"/>
      <c r="GH499" s="1"/>
      <c r="GI499" s="1"/>
      <c r="GJ499" s="1"/>
      <c r="GK499" s="1"/>
      <c r="GL499" s="1"/>
      <c r="GM499" s="1"/>
      <c r="GN499" s="1"/>
      <c r="GO499" s="1"/>
      <c r="GU499" s="1"/>
      <c r="GV499" s="1"/>
      <c r="GW499" s="1"/>
      <c r="GX499" s="1"/>
      <c r="II499" s="1"/>
      <c r="IJ499" s="1"/>
      <c r="IK499" s="1"/>
      <c r="IM499" s="1"/>
      <c r="IN499" s="1"/>
      <c r="IO499" s="1"/>
      <c r="IP499" s="1"/>
      <c r="IQ499" s="1"/>
      <c r="IR499" s="1"/>
      <c r="IS499" s="1"/>
      <c r="IT499" s="1"/>
      <c r="IZ499" s="1"/>
      <c r="JA499" s="1"/>
      <c r="JB499" s="1"/>
      <c r="JC499" s="1"/>
      <c r="KN499" s="1"/>
      <c r="KO499" s="1"/>
      <c r="KP499" s="1"/>
      <c r="KR499" s="1"/>
      <c r="KS499" s="1"/>
      <c r="KT499" s="1"/>
      <c r="KU499" s="1"/>
      <c r="KV499" s="1"/>
      <c r="KW499" s="1"/>
      <c r="KX499" s="1"/>
      <c r="KY499" s="1"/>
      <c r="LE499" s="1"/>
      <c r="LF499" s="1"/>
      <c r="LG499" s="1"/>
      <c r="LH499" s="1"/>
      <c r="LZ499" s="1"/>
      <c r="MA499" s="1"/>
    </row>
    <row r="500" spans="1:339" x14ac:dyDescent="0.2">
      <c r="A500" s="65" t="s">
        <v>505</v>
      </c>
      <c r="B500" s="60"/>
      <c r="C500" s="24">
        <f>IF(B500="",+(C499+(IF(YEAR(A500)&gt;YEAR($M$98),-$Q$98,$E$98*+((($O$101-((YEAR(A500)-(YEAR($J$98)-$O$101))/$O$98))/100)+$Q$101)))+(C488*$G$98/12)),B500)</f>
        <v>1025439.4932262556</v>
      </c>
      <c r="D500" s="22" t="str">
        <f t="shared" si="228"/>
        <v/>
      </c>
      <c r="E500" s="59">
        <f t="shared" si="227"/>
        <v>-40.204092522966675</v>
      </c>
      <c r="S500" s="24" t="str">
        <f>IF(B500="","",(U500-B500))</f>
        <v/>
      </c>
      <c r="DY500" s="1"/>
      <c r="DZ500" s="1"/>
      <c r="EA500" s="1"/>
      <c r="EC500" s="1"/>
      <c r="ED500" s="1"/>
      <c r="EE500" s="1"/>
      <c r="EF500" s="1"/>
      <c r="EG500" s="1"/>
      <c r="EH500" s="1"/>
      <c r="EI500" s="1"/>
      <c r="EJ500" s="1"/>
      <c r="EP500" s="1"/>
      <c r="EQ500" s="1"/>
      <c r="ER500" s="1"/>
      <c r="ES500" s="1"/>
      <c r="GD500" s="1"/>
      <c r="GE500" s="1"/>
      <c r="GF500" s="1"/>
      <c r="GH500" s="1"/>
      <c r="GI500" s="1"/>
      <c r="GJ500" s="1"/>
      <c r="GK500" s="1"/>
      <c r="GL500" s="1"/>
      <c r="GM500" s="1"/>
      <c r="GN500" s="1"/>
      <c r="GO500" s="1"/>
      <c r="GU500" s="1"/>
      <c r="GV500" s="1"/>
      <c r="GW500" s="1"/>
      <c r="GX500" s="1"/>
      <c r="II500" s="1"/>
      <c r="IJ500" s="1"/>
      <c r="IK500" s="1"/>
      <c r="IM500" s="1"/>
      <c r="IN500" s="1"/>
      <c r="IO500" s="1"/>
      <c r="IP500" s="1"/>
      <c r="IQ500" s="1"/>
      <c r="IR500" s="1"/>
      <c r="IS500" s="1"/>
      <c r="IT500" s="1"/>
      <c r="IZ500" s="1"/>
      <c r="JA500" s="1"/>
      <c r="JB500" s="1"/>
      <c r="JC500" s="1"/>
      <c r="KN500" s="1"/>
      <c r="KO500" s="1"/>
      <c r="KP500" s="1"/>
      <c r="KR500" s="1"/>
      <c r="KS500" s="1"/>
      <c r="KT500" s="1"/>
      <c r="KU500" s="1"/>
      <c r="KV500" s="1"/>
      <c r="KW500" s="1"/>
      <c r="KX500" s="1"/>
      <c r="KY500" s="1"/>
      <c r="LE500" s="1"/>
      <c r="LF500" s="1"/>
      <c r="LG500" s="1"/>
      <c r="LH500" s="1"/>
      <c r="LZ500" s="1"/>
      <c r="MA500" s="1"/>
    </row>
    <row r="501" spans="1:339" x14ac:dyDescent="0.2">
      <c r="A501" s="66" t="s">
        <v>189</v>
      </c>
      <c r="B501" s="69"/>
      <c r="C501" s="24">
        <f>IF(B501="",+(C500+(IF(YEAR(A501)&gt;YEAR($M$98),-$Q$98,$E$98*+((($O$101-((YEAR(A501)-(YEAR($J$98)-$O$101))/$O$98))/100)+$Q$101)))+(C489*$G$98/12)),B501)</f>
        <v>1025399.1597730091</v>
      </c>
      <c r="D501" s="22" t="str">
        <f t="shared" si="228"/>
        <v/>
      </c>
      <c r="E501" s="59">
        <f t="shared" si="227"/>
        <v>-40.333453246508725</v>
      </c>
      <c r="S501" s="24" t="str">
        <f>IF(B501="","",(U501-B501))</f>
        <v/>
      </c>
      <c r="U501" s="43"/>
      <c r="DY501" s="1"/>
      <c r="DZ501" s="1"/>
      <c r="EA501" s="1"/>
      <c r="EC501" s="1"/>
      <c r="ED501" s="1"/>
      <c r="EE501" s="1"/>
      <c r="EF501" s="1"/>
      <c r="EG501" s="1"/>
      <c r="EH501" s="1"/>
      <c r="EI501" s="1"/>
      <c r="EJ501" s="1"/>
      <c r="EP501" s="1"/>
      <c r="EQ501" s="1"/>
      <c r="ER501" s="1"/>
      <c r="ES501" s="1"/>
      <c r="GD501" s="1"/>
      <c r="GE501" s="1"/>
      <c r="GF501" s="1"/>
      <c r="GH501" s="1"/>
      <c r="GI501" s="1"/>
      <c r="GJ501" s="1"/>
      <c r="GK501" s="1"/>
      <c r="GL501" s="1"/>
      <c r="GM501" s="1"/>
      <c r="GN501" s="1"/>
      <c r="GO501" s="1"/>
      <c r="GU501" s="1"/>
      <c r="GV501" s="1"/>
      <c r="GW501" s="1"/>
      <c r="GX501" s="1"/>
      <c r="II501" s="1"/>
      <c r="IJ501" s="1"/>
      <c r="IK501" s="1"/>
      <c r="IM501" s="1"/>
      <c r="IN501" s="1"/>
      <c r="IO501" s="1"/>
      <c r="IP501" s="1"/>
      <c r="IQ501" s="1"/>
      <c r="IR501" s="1"/>
      <c r="IS501" s="1"/>
      <c r="IT501" s="1"/>
      <c r="IZ501" s="1"/>
      <c r="JA501" s="1"/>
      <c r="JB501" s="1"/>
      <c r="JC501" s="1"/>
      <c r="KN501" s="1"/>
      <c r="KO501" s="1"/>
      <c r="KP501" s="1"/>
      <c r="KR501" s="1"/>
      <c r="KS501" s="1"/>
      <c r="KT501" s="1"/>
      <c r="KU501" s="1"/>
      <c r="KV501" s="1"/>
      <c r="KW501" s="1"/>
      <c r="KX501" s="1"/>
      <c r="KY501" s="1"/>
      <c r="LE501" s="1"/>
      <c r="LF501" s="1"/>
      <c r="LG501" s="1"/>
      <c r="LH501" s="1"/>
      <c r="LZ501" s="1"/>
      <c r="MA501" s="1"/>
    </row>
    <row r="502" spans="1:339" x14ac:dyDescent="0.2">
      <c r="A502" s="65" t="s">
        <v>506</v>
      </c>
      <c r="B502" s="60"/>
      <c r="C502" s="24">
        <f>IF(B502="",+(C501+(IF(YEAR(A502)&gt;YEAR($M$98),-$Q$98,$E$98*+((($O$101-((YEAR(A502)-(YEAR($J$98)-$O$101))/$O$98))/100)+$Q$101)))+(C490*$G$98/12)),B502)</f>
        <v>1025358.6965428079</v>
      </c>
      <c r="D502" s="22" t="str">
        <f t="shared" si="228"/>
        <v/>
      </c>
      <c r="E502" s="59">
        <f t="shared" si="227"/>
        <v>-40.463230201276019</v>
      </c>
      <c r="S502" s="24" t="str">
        <f>IF(B502="","",(U502-B502))</f>
        <v/>
      </c>
      <c r="DY502" s="1"/>
      <c r="DZ502" s="1"/>
      <c r="EA502" s="1"/>
      <c r="EC502" s="1"/>
      <c r="ED502" s="1"/>
      <c r="EE502" s="1"/>
      <c r="EF502" s="1"/>
      <c r="EG502" s="1"/>
      <c r="EH502" s="1"/>
      <c r="EI502" s="1"/>
      <c r="EJ502" s="1"/>
      <c r="EP502" s="1"/>
      <c r="EQ502" s="1"/>
      <c r="ER502" s="1"/>
      <c r="ES502" s="1"/>
      <c r="GD502" s="1"/>
      <c r="GE502" s="1"/>
      <c r="GF502" s="1"/>
      <c r="GH502" s="1"/>
      <c r="GI502" s="1"/>
      <c r="GJ502" s="1"/>
      <c r="GK502" s="1"/>
      <c r="GL502" s="1"/>
      <c r="GM502" s="1"/>
      <c r="GN502" s="1"/>
      <c r="GO502" s="1"/>
      <c r="GU502" s="1"/>
      <c r="GV502" s="1"/>
      <c r="GW502" s="1"/>
      <c r="GX502" s="1"/>
      <c r="II502" s="1"/>
      <c r="IJ502" s="1"/>
      <c r="IK502" s="1"/>
      <c r="IM502" s="1"/>
      <c r="IN502" s="1"/>
      <c r="IO502" s="1"/>
      <c r="IP502" s="1"/>
      <c r="IQ502" s="1"/>
      <c r="IR502" s="1"/>
      <c r="IS502" s="1"/>
      <c r="IT502" s="1"/>
      <c r="IZ502" s="1"/>
      <c r="JA502" s="1"/>
      <c r="JB502" s="1"/>
      <c r="JC502" s="1"/>
      <c r="KN502" s="1"/>
      <c r="KO502" s="1"/>
      <c r="KP502" s="1"/>
      <c r="KR502" s="1"/>
      <c r="KS502" s="1"/>
      <c r="KT502" s="1"/>
      <c r="KU502" s="1"/>
      <c r="KV502" s="1"/>
      <c r="KW502" s="1"/>
      <c r="KX502" s="1"/>
      <c r="KY502" s="1"/>
      <c r="LE502" s="1"/>
      <c r="LF502" s="1"/>
      <c r="LG502" s="1"/>
      <c r="LH502" s="1"/>
      <c r="LZ502" s="1"/>
      <c r="MA502" s="1"/>
    </row>
    <row r="503" spans="1:339" x14ac:dyDescent="0.2">
      <c r="A503" s="65" t="s">
        <v>507</v>
      </c>
      <c r="B503" s="60"/>
      <c r="C503" s="24">
        <f>IF(B503="",+(C502+(IF(YEAR(A503)&gt;YEAR($M$98),-$Q$98,$E$98*+((($O$101-((YEAR(A503)-(YEAR($J$98)-$O$101))/$O$98))/100)+$Q$101)))+(C491*$G$98/12)),B503)</f>
        <v>1025318.1031180815</v>
      </c>
      <c r="D503" s="22" t="str">
        <f t="shared" si="228"/>
        <v/>
      </c>
      <c r="E503" s="59">
        <f t="shared" si="227"/>
        <v>-40.593424726394005</v>
      </c>
      <c r="S503" s="24" t="str">
        <f>IF(B503="","",(U503-B503))</f>
        <v/>
      </c>
      <c r="DY503" s="1"/>
      <c r="DZ503" s="1"/>
      <c r="EA503" s="1"/>
      <c r="EC503" s="1"/>
      <c r="ED503" s="1"/>
      <c r="EE503" s="1"/>
      <c r="EF503" s="1"/>
      <c r="EG503" s="1"/>
      <c r="EH503" s="1"/>
      <c r="EI503" s="1"/>
      <c r="EJ503" s="1"/>
      <c r="EP503" s="1"/>
      <c r="EQ503" s="1"/>
      <c r="ER503" s="1"/>
      <c r="ES503" s="1"/>
      <c r="GD503" s="1"/>
      <c r="GE503" s="1"/>
      <c r="GF503" s="1"/>
      <c r="GH503" s="1"/>
      <c r="GI503" s="1"/>
      <c r="GJ503" s="1"/>
      <c r="GK503" s="1"/>
      <c r="GL503" s="1"/>
      <c r="GM503" s="1"/>
      <c r="GN503" s="1"/>
      <c r="GO503" s="1"/>
      <c r="GU503" s="1"/>
      <c r="GV503" s="1"/>
      <c r="GW503" s="1"/>
      <c r="GX503" s="1"/>
      <c r="II503" s="1"/>
      <c r="IJ503" s="1"/>
      <c r="IK503" s="1"/>
      <c r="IM503" s="1"/>
      <c r="IN503" s="1"/>
      <c r="IO503" s="1"/>
      <c r="IP503" s="1"/>
      <c r="IQ503" s="1"/>
      <c r="IR503" s="1"/>
      <c r="IS503" s="1"/>
      <c r="IT503" s="1"/>
      <c r="IZ503" s="1"/>
      <c r="JA503" s="1"/>
      <c r="JB503" s="1"/>
      <c r="JC503" s="1"/>
      <c r="KN503" s="1"/>
      <c r="KO503" s="1"/>
      <c r="KP503" s="1"/>
      <c r="KR503" s="1"/>
      <c r="KS503" s="1"/>
      <c r="KT503" s="1"/>
      <c r="KU503" s="1"/>
      <c r="KV503" s="1"/>
      <c r="KW503" s="1"/>
      <c r="KX503" s="1"/>
      <c r="KY503" s="1"/>
      <c r="LE503" s="1"/>
      <c r="LF503" s="1"/>
      <c r="LG503" s="1"/>
      <c r="LH503" s="1"/>
      <c r="LZ503" s="1"/>
      <c r="MA503" s="1"/>
    </row>
    <row r="504" spans="1:339" x14ac:dyDescent="0.2">
      <c r="A504" s="65" t="s">
        <v>508</v>
      </c>
      <c r="B504" s="60"/>
      <c r="C504" s="24">
        <f>IF(B504="",+(C503+(IF(YEAR(A504)&gt;YEAR($M$98),-$Q$98,$E$98*+((($O$101-((YEAR(A504)-(YEAR($J$98)-$O$101))/$O$98))/100)+$Q$101)))+(C492*$G$98/12)),B504)</f>
        <v>1025277.3790799158</v>
      </c>
      <c r="D504" s="22" t="str">
        <f t="shared" si="228"/>
        <v/>
      </c>
      <c r="E504" s="59">
        <f t="shared" si="227"/>
        <v>-40.724038165644743</v>
      </c>
      <c r="S504" s="24" t="str">
        <f>IF(B504="","",(U504-B504))</f>
        <v/>
      </c>
      <c r="DY504" s="1"/>
      <c r="DZ504" s="1"/>
      <c r="EA504" s="1"/>
      <c r="EC504" s="1"/>
      <c r="ED504" s="1"/>
      <c r="EE504" s="1"/>
      <c r="EF504" s="1"/>
      <c r="EG504" s="1"/>
      <c r="EH504" s="1"/>
      <c r="EI504" s="1"/>
      <c r="EJ504" s="1"/>
      <c r="EP504" s="1"/>
      <c r="EQ504" s="1"/>
      <c r="ER504" s="1"/>
      <c r="ES504" s="1"/>
      <c r="GD504" s="1"/>
      <c r="GE504" s="1"/>
      <c r="GF504" s="1"/>
      <c r="GH504" s="1"/>
      <c r="GI504" s="1"/>
      <c r="GJ504" s="1"/>
      <c r="GK504" s="1"/>
      <c r="GL504" s="1"/>
      <c r="GM504" s="1"/>
      <c r="GN504" s="1"/>
      <c r="GO504" s="1"/>
      <c r="GU504" s="1"/>
      <c r="GV504" s="1"/>
      <c r="GW504" s="1"/>
      <c r="GX504" s="1"/>
      <c r="II504" s="1"/>
      <c r="IJ504" s="1"/>
      <c r="IK504" s="1"/>
      <c r="IM504" s="1"/>
      <c r="IN504" s="1"/>
      <c r="IO504" s="1"/>
      <c r="IP504" s="1"/>
      <c r="IQ504" s="1"/>
      <c r="IR504" s="1"/>
      <c r="IS504" s="1"/>
      <c r="IT504" s="1"/>
      <c r="IZ504" s="1"/>
      <c r="JA504" s="1"/>
      <c r="JB504" s="1"/>
      <c r="JC504" s="1"/>
      <c r="KN504" s="1"/>
      <c r="KO504" s="1"/>
      <c r="KP504" s="1"/>
      <c r="KR504" s="1"/>
      <c r="KS504" s="1"/>
      <c r="KT504" s="1"/>
      <c r="KU504" s="1"/>
      <c r="KV504" s="1"/>
      <c r="KW504" s="1"/>
      <c r="KX504" s="1"/>
      <c r="KY504" s="1"/>
      <c r="LE504" s="1"/>
      <c r="LF504" s="1"/>
      <c r="LG504" s="1"/>
      <c r="LH504" s="1"/>
      <c r="LZ504" s="1"/>
      <c r="MA504" s="1"/>
    </row>
    <row r="505" spans="1:339" x14ac:dyDescent="0.2">
      <c r="A505" s="65" t="s">
        <v>509</v>
      </c>
      <c r="B505" s="60"/>
      <c r="C505" s="24">
        <f>IF(B505="",+(C504+(IF(YEAR(A505)&gt;YEAR($M$98),-$Q$98,$E$98*+((($O$101-((YEAR(A505)-(YEAR($J$98)-$O$101))/$O$98))/100)+$Q$101)))+(C493*$G$98/12)),B505)</f>
        <v>1025236.524008049</v>
      </c>
      <c r="D505" s="22" t="str">
        <f t="shared" si="228"/>
        <v/>
      </c>
      <c r="E505" s="59">
        <f t="shared" si="227"/>
        <v>-40.855071866768412</v>
      </c>
      <c r="S505" s="24" t="str">
        <f>IF(B505="","",(U505-B505))</f>
        <v/>
      </c>
      <c r="DY505" s="1"/>
      <c r="DZ505" s="1"/>
      <c r="EA505" s="1"/>
      <c r="EC505" s="1"/>
      <c r="ED505" s="1"/>
      <c r="EE505" s="1"/>
      <c r="EF505" s="1"/>
      <c r="EG505" s="1"/>
      <c r="EH505" s="1"/>
      <c r="EI505" s="1"/>
      <c r="EJ505" s="1"/>
      <c r="EP505" s="1"/>
      <c r="EQ505" s="1"/>
      <c r="ER505" s="1"/>
      <c r="ES505" s="1"/>
      <c r="GD505" s="1"/>
      <c r="GE505" s="1"/>
      <c r="GF505" s="1"/>
      <c r="GH505" s="1"/>
      <c r="GI505" s="1"/>
      <c r="GJ505" s="1"/>
      <c r="GK505" s="1"/>
      <c r="GL505" s="1"/>
      <c r="GM505" s="1"/>
      <c r="GN505" s="1"/>
      <c r="GO505" s="1"/>
      <c r="GU505" s="1"/>
      <c r="GV505" s="1"/>
      <c r="GW505" s="1"/>
      <c r="GX505" s="1"/>
      <c r="II505" s="1"/>
      <c r="IJ505" s="1"/>
      <c r="IK505" s="1"/>
      <c r="IM505" s="1"/>
      <c r="IN505" s="1"/>
      <c r="IO505" s="1"/>
      <c r="IP505" s="1"/>
      <c r="IQ505" s="1"/>
      <c r="IR505" s="1"/>
      <c r="IS505" s="1"/>
      <c r="IT505" s="1"/>
      <c r="IZ505" s="1"/>
      <c r="JA505" s="1"/>
      <c r="JB505" s="1"/>
      <c r="JC505" s="1"/>
      <c r="KN505" s="1"/>
      <c r="KO505" s="1"/>
      <c r="KP505" s="1"/>
      <c r="KR505" s="1"/>
      <c r="KS505" s="1"/>
      <c r="KT505" s="1"/>
      <c r="KU505" s="1"/>
      <c r="KV505" s="1"/>
      <c r="KW505" s="1"/>
      <c r="KX505" s="1"/>
      <c r="KY505" s="1"/>
      <c r="LE505" s="1"/>
      <c r="LF505" s="1"/>
      <c r="LG505" s="1"/>
      <c r="LH505" s="1"/>
      <c r="LZ505" s="1"/>
      <c r="MA505" s="1"/>
    </row>
    <row r="506" spans="1:339" x14ac:dyDescent="0.2">
      <c r="A506" s="65" t="s">
        <v>510</v>
      </c>
      <c r="B506" s="60"/>
      <c r="C506" s="24">
        <f>IF(B506="",+(C505+(IF(YEAR(A506)&gt;YEAR($M$98),-$Q$98,$E$98*+((($O$101-((YEAR(A506)-(YEAR($J$98)-$O$101))/$O$98))/100)+$Q$101)))+(C494*$G$98/12)),B506)</f>
        <v>1025195.5374808671</v>
      </c>
      <c r="D506" s="22" t="str">
        <f t="shared" si="228"/>
        <v/>
      </c>
      <c r="E506" s="59">
        <f t="shared" si="227"/>
        <v>-40.986527181928977</v>
      </c>
      <c r="S506" s="24" t="str">
        <f>IF(B506="","",(U506-B506))</f>
        <v/>
      </c>
      <c r="DY506" s="1"/>
      <c r="DZ506" s="1"/>
      <c r="EA506" s="1"/>
      <c r="EC506" s="1"/>
      <c r="ED506" s="1"/>
      <c r="EE506" s="1"/>
      <c r="EF506" s="1"/>
      <c r="EG506" s="1"/>
      <c r="EH506" s="1"/>
      <c r="EI506" s="1"/>
      <c r="EJ506" s="1"/>
      <c r="EP506" s="1"/>
      <c r="EQ506" s="1"/>
      <c r="ER506" s="1"/>
      <c r="ES506" s="1"/>
      <c r="GD506" s="1"/>
      <c r="GE506" s="1"/>
      <c r="GF506" s="1"/>
      <c r="GH506" s="1"/>
      <c r="GI506" s="1"/>
      <c r="GJ506" s="1"/>
      <c r="GK506" s="1"/>
      <c r="GL506" s="1"/>
      <c r="GM506" s="1"/>
      <c r="GN506" s="1"/>
      <c r="GO506" s="1"/>
      <c r="GU506" s="1"/>
      <c r="GV506" s="1"/>
      <c r="GW506" s="1"/>
      <c r="GX506" s="1"/>
      <c r="II506" s="1"/>
      <c r="IJ506" s="1"/>
      <c r="IK506" s="1"/>
      <c r="IM506" s="1"/>
      <c r="IN506" s="1"/>
      <c r="IO506" s="1"/>
      <c r="IP506" s="1"/>
      <c r="IQ506" s="1"/>
      <c r="IR506" s="1"/>
      <c r="IS506" s="1"/>
      <c r="IT506" s="1"/>
      <c r="IZ506" s="1"/>
      <c r="JA506" s="1"/>
      <c r="JB506" s="1"/>
      <c r="JC506" s="1"/>
      <c r="KN506" s="1"/>
      <c r="KO506" s="1"/>
      <c r="KP506" s="1"/>
      <c r="KR506" s="1"/>
      <c r="KS506" s="1"/>
      <c r="KT506" s="1"/>
      <c r="KU506" s="1"/>
      <c r="KV506" s="1"/>
      <c r="KW506" s="1"/>
      <c r="KX506" s="1"/>
      <c r="KY506" s="1"/>
      <c r="LE506" s="1"/>
      <c r="LF506" s="1"/>
      <c r="LG506" s="1"/>
      <c r="LH506" s="1"/>
      <c r="LZ506" s="1"/>
      <c r="MA506" s="1"/>
    </row>
    <row r="507" spans="1:339" x14ac:dyDescent="0.2">
      <c r="A507" s="65" t="s">
        <v>511</v>
      </c>
      <c r="B507" s="60"/>
      <c r="C507" s="24">
        <f>IF(B507="",+(C506+(IF(YEAR(A507)&gt;YEAR($M$98),-$Q$98,$E$98*+((($O$101-((YEAR(A507)-(YEAR($J$98)-$O$101))/$O$98))/100)+$Q$101)))+(C495*$G$98/12)),B507)</f>
        <v>1025154.4190753992</v>
      </c>
      <c r="D507" s="22" t="str">
        <f t="shared" si="228"/>
        <v/>
      </c>
      <c r="E507" s="59">
        <f t="shared" si="227"/>
        <v>-41.118405467947014</v>
      </c>
      <c r="S507" s="24" t="str">
        <f>IF(B507="","",(U507-B507))</f>
        <v/>
      </c>
      <c r="DY507" s="1"/>
      <c r="DZ507" s="1"/>
      <c r="EA507" s="1"/>
      <c r="EC507" s="1"/>
      <c r="ED507" s="1"/>
      <c r="EE507" s="1"/>
      <c r="EF507" s="1"/>
      <c r="EG507" s="1"/>
      <c r="EH507" s="1"/>
      <c r="EI507" s="1"/>
      <c r="EJ507" s="1"/>
      <c r="EP507" s="1"/>
      <c r="EQ507" s="1"/>
      <c r="ER507" s="1"/>
      <c r="ES507" s="1"/>
      <c r="GD507" s="1"/>
      <c r="GE507" s="1"/>
      <c r="GF507" s="1"/>
      <c r="GH507" s="1"/>
      <c r="GI507" s="1"/>
      <c r="GJ507" s="1"/>
      <c r="GK507" s="1"/>
      <c r="GL507" s="1"/>
      <c r="GM507" s="1"/>
      <c r="GN507" s="1"/>
      <c r="GO507" s="1"/>
      <c r="GU507" s="1"/>
      <c r="GV507" s="1"/>
      <c r="GW507" s="1"/>
      <c r="GX507" s="1"/>
      <c r="II507" s="1"/>
      <c r="IJ507" s="1"/>
      <c r="IK507" s="1"/>
      <c r="IM507" s="1"/>
      <c r="IN507" s="1"/>
      <c r="IO507" s="1"/>
      <c r="IP507" s="1"/>
      <c r="IQ507" s="1"/>
      <c r="IR507" s="1"/>
      <c r="IS507" s="1"/>
      <c r="IT507" s="1"/>
      <c r="IZ507" s="1"/>
      <c r="JA507" s="1"/>
      <c r="JB507" s="1"/>
      <c r="JC507" s="1"/>
      <c r="KN507" s="1"/>
      <c r="KO507" s="1"/>
      <c r="KP507" s="1"/>
      <c r="KR507" s="1"/>
      <c r="KS507" s="1"/>
      <c r="KT507" s="1"/>
      <c r="KU507" s="1"/>
      <c r="KV507" s="1"/>
      <c r="KW507" s="1"/>
      <c r="KX507" s="1"/>
      <c r="KY507" s="1"/>
      <c r="LE507" s="1"/>
      <c r="LF507" s="1"/>
      <c r="LG507" s="1"/>
      <c r="LH507" s="1"/>
      <c r="LZ507" s="1"/>
      <c r="MA507" s="1"/>
    </row>
    <row r="508" spans="1:339" x14ac:dyDescent="0.2">
      <c r="A508" s="65" t="s">
        <v>512</v>
      </c>
      <c r="B508" s="60"/>
      <c r="C508" s="24">
        <f>IF(B508="",+(C507+(IF(YEAR(A508)&gt;YEAR($M$98),-$Q$98,$E$98*+((($O$101-((YEAR(A508)-(YEAR($J$98)-$O$101))/$O$98))/100)+$Q$101)))+(C496*$G$98/12)),B508)</f>
        <v>1025113.1683673135</v>
      </c>
      <c r="D508" s="22" t="str">
        <f t="shared" si="228"/>
        <v/>
      </c>
      <c r="E508" s="59">
        <f t="shared" si="227"/>
        <v>-41.250708085717633</v>
      </c>
      <c r="S508" s="24" t="str">
        <f>IF(B508="","",(U508-B508))</f>
        <v/>
      </c>
      <c r="DY508" s="1"/>
      <c r="DZ508" s="1"/>
      <c r="EA508" s="1"/>
      <c r="EC508" s="1"/>
      <c r="ED508" s="1"/>
      <c r="EE508" s="1"/>
      <c r="EF508" s="1"/>
      <c r="EG508" s="1"/>
      <c r="EH508" s="1"/>
      <c r="EI508" s="1"/>
      <c r="EJ508" s="1"/>
      <c r="EP508" s="1"/>
      <c r="EQ508" s="1"/>
      <c r="ER508" s="1"/>
      <c r="ES508" s="1"/>
      <c r="GD508" s="1"/>
      <c r="GE508" s="1"/>
      <c r="GF508" s="1"/>
      <c r="GH508" s="1"/>
      <c r="GI508" s="1"/>
      <c r="GJ508" s="1"/>
      <c r="GK508" s="1"/>
      <c r="GL508" s="1"/>
      <c r="GM508" s="1"/>
      <c r="GN508" s="1"/>
      <c r="GO508" s="1"/>
      <c r="GU508" s="1"/>
      <c r="GV508" s="1"/>
      <c r="GW508" s="1"/>
      <c r="GX508" s="1"/>
      <c r="II508" s="1"/>
      <c r="IJ508" s="1"/>
      <c r="IK508" s="1"/>
      <c r="IM508" s="1"/>
      <c r="IN508" s="1"/>
      <c r="IO508" s="1"/>
      <c r="IP508" s="1"/>
      <c r="IQ508" s="1"/>
      <c r="IR508" s="1"/>
      <c r="IS508" s="1"/>
      <c r="IT508" s="1"/>
      <c r="IZ508" s="1"/>
      <c r="JA508" s="1"/>
      <c r="JB508" s="1"/>
      <c r="JC508" s="1"/>
      <c r="KN508" s="1"/>
      <c r="KO508" s="1"/>
      <c r="KP508" s="1"/>
      <c r="KR508" s="1"/>
      <c r="KS508" s="1"/>
      <c r="KT508" s="1"/>
      <c r="KU508" s="1"/>
      <c r="KV508" s="1"/>
      <c r="KW508" s="1"/>
      <c r="KX508" s="1"/>
      <c r="KY508" s="1"/>
      <c r="LE508" s="1"/>
      <c r="LF508" s="1"/>
      <c r="LG508" s="1"/>
      <c r="LH508" s="1"/>
      <c r="LZ508" s="1"/>
      <c r="MA508" s="1"/>
    </row>
    <row r="509" spans="1:339" x14ac:dyDescent="0.2">
      <c r="A509" s="65" t="s">
        <v>513</v>
      </c>
      <c r="B509" s="60"/>
      <c r="C509" s="24">
        <f>IF(B509="",+(C508+(IF(YEAR(A509)&gt;YEAR($M$98),-$Q$98,$E$98*+((($O$101-((YEAR(A509)-(YEAR($J$98)-$O$101))/$O$98))/100)+$Q$101)))+(C497*$G$98/12)),B509)</f>
        <v>1025071.7849309131</v>
      </c>
      <c r="D509" s="22" t="str">
        <f t="shared" si="228"/>
        <v/>
      </c>
      <c r="E509" s="59">
        <f t="shared" si="227"/>
        <v>-41.3834364003269</v>
      </c>
      <c r="S509" s="24" t="str">
        <f>IF(B509="","",(U509-B509))</f>
        <v/>
      </c>
      <c r="DY509" s="1"/>
      <c r="DZ509" s="1"/>
      <c r="EA509" s="1"/>
      <c r="EC509" s="1"/>
      <c r="ED509" s="1"/>
      <c r="EE509" s="1"/>
      <c r="EF509" s="1"/>
      <c r="EG509" s="1"/>
      <c r="EH509" s="1"/>
      <c r="EI509" s="1"/>
      <c r="EJ509" s="1"/>
      <c r="EP509" s="1"/>
      <c r="EQ509" s="1"/>
      <c r="ER509" s="1"/>
      <c r="ES509" s="1"/>
      <c r="GD509" s="1"/>
      <c r="GE509" s="1"/>
      <c r="GF509" s="1"/>
      <c r="GH509" s="1"/>
      <c r="GI509" s="1"/>
      <c r="GJ509" s="1"/>
      <c r="GK509" s="1"/>
      <c r="GL509" s="1"/>
      <c r="GM509" s="1"/>
      <c r="GN509" s="1"/>
      <c r="GO509" s="1"/>
      <c r="GU509" s="1"/>
      <c r="GV509" s="1"/>
      <c r="GW509" s="1"/>
      <c r="GX509" s="1"/>
      <c r="II509" s="1"/>
      <c r="IJ509" s="1"/>
      <c r="IK509" s="1"/>
      <c r="IM509" s="1"/>
      <c r="IN509" s="1"/>
      <c r="IO509" s="1"/>
      <c r="IP509" s="1"/>
      <c r="IQ509" s="1"/>
      <c r="IR509" s="1"/>
      <c r="IS509" s="1"/>
      <c r="IT509" s="1"/>
      <c r="IZ509" s="1"/>
      <c r="JA509" s="1"/>
      <c r="JB509" s="1"/>
      <c r="JC509" s="1"/>
      <c r="KN509" s="1"/>
      <c r="KO509" s="1"/>
      <c r="KP509" s="1"/>
      <c r="KR509" s="1"/>
      <c r="KS509" s="1"/>
      <c r="KT509" s="1"/>
      <c r="KU509" s="1"/>
      <c r="KV509" s="1"/>
      <c r="KW509" s="1"/>
      <c r="KX509" s="1"/>
      <c r="KY509" s="1"/>
      <c r="LE509" s="1"/>
      <c r="LF509" s="1"/>
      <c r="LG509" s="1"/>
      <c r="LH509" s="1"/>
      <c r="LZ509" s="1"/>
      <c r="MA509" s="1"/>
    </row>
    <row r="510" spans="1:339" x14ac:dyDescent="0.2">
      <c r="A510" s="65" t="s">
        <v>514</v>
      </c>
      <c r="B510" s="60"/>
      <c r="C510" s="24">
        <f>IF(B510="",+(C509+(IF(YEAR(A510)&gt;YEAR($M$98),-$Q$98,$E$98*+((($O$101-((YEAR(A510)-(YEAR($J$98)-$O$101))/$O$98))/100)+$Q$101)))+(C498*$G$98/12)),B510)</f>
        <v>1025030.2683391313</v>
      </c>
      <c r="D510" s="22" t="str">
        <f t="shared" si="228"/>
        <v/>
      </c>
      <c r="E510" s="59">
        <f t="shared" si="227"/>
        <v>-41.516591781866737</v>
      </c>
      <c r="S510" s="24" t="str">
        <f>IF(B510="","",(U510-B510))</f>
        <v/>
      </c>
      <c r="DY510" s="1"/>
      <c r="DZ510" s="1"/>
      <c r="EA510" s="1"/>
      <c r="EC510" s="1"/>
      <c r="ED510" s="1"/>
      <c r="EE510" s="1"/>
      <c r="EF510" s="1"/>
      <c r="EG510" s="1"/>
      <c r="EH510" s="1"/>
      <c r="EI510" s="1"/>
      <c r="EJ510" s="1"/>
      <c r="EP510" s="1"/>
      <c r="EQ510" s="1"/>
      <c r="ER510" s="1"/>
      <c r="ES510" s="1"/>
      <c r="GD510" s="1"/>
      <c r="GE510" s="1"/>
      <c r="GF510" s="1"/>
      <c r="GH510" s="1"/>
      <c r="GI510" s="1"/>
      <c r="GJ510" s="1"/>
      <c r="GK510" s="1"/>
      <c r="GL510" s="1"/>
      <c r="GM510" s="1"/>
      <c r="GN510" s="1"/>
      <c r="GO510" s="1"/>
      <c r="GU510" s="1"/>
      <c r="GV510" s="1"/>
      <c r="GW510" s="1"/>
      <c r="GX510" s="1"/>
      <c r="II510" s="1"/>
      <c r="IJ510" s="1"/>
      <c r="IK510" s="1"/>
      <c r="IM510" s="1"/>
      <c r="IN510" s="1"/>
      <c r="IO510" s="1"/>
      <c r="IP510" s="1"/>
      <c r="IQ510" s="1"/>
      <c r="IR510" s="1"/>
      <c r="IS510" s="1"/>
      <c r="IT510" s="1"/>
      <c r="IZ510" s="1"/>
      <c r="JA510" s="1"/>
      <c r="JB510" s="1"/>
      <c r="JC510" s="1"/>
      <c r="KN510" s="1"/>
      <c r="KO510" s="1"/>
      <c r="KP510" s="1"/>
      <c r="KR510" s="1"/>
      <c r="KS510" s="1"/>
      <c r="KT510" s="1"/>
      <c r="KU510" s="1"/>
      <c r="KV510" s="1"/>
      <c r="KW510" s="1"/>
      <c r="KX510" s="1"/>
      <c r="KY510" s="1"/>
      <c r="LE510" s="1"/>
      <c r="LF510" s="1"/>
      <c r="LG510" s="1"/>
      <c r="LH510" s="1"/>
      <c r="LZ510" s="1"/>
      <c r="MA510" s="1"/>
    </row>
    <row r="511" spans="1:339" x14ac:dyDescent="0.2">
      <c r="A511" s="65" t="s">
        <v>515</v>
      </c>
      <c r="B511" s="60"/>
      <c r="C511" s="24">
        <f>IF(B511="",+(C510+(IF(YEAR(A511)&gt;YEAR($M$98),-$Q$98,$E$98*+((($O$101-((YEAR(A511)-(YEAR($J$98)-$O$101))/$O$98))/100)+$Q$101)))+(C499*$G$98/12)),B511)</f>
        <v>1024988.6181635271</v>
      </c>
      <c r="D511" s="22" t="str">
        <f t="shared" si="228"/>
        <v/>
      </c>
      <c r="E511" s="59">
        <f t="shared" si="227"/>
        <v>-41.650175604154356</v>
      </c>
      <c r="S511" s="24" t="str">
        <f>IF(B511="","",(U511-B511))</f>
        <v/>
      </c>
      <c r="DY511" s="1"/>
      <c r="DZ511" s="1"/>
      <c r="EA511" s="1"/>
      <c r="EC511" s="1"/>
      <c r="ED511" s="1"/>
      <c r="EE511" s="1"/>
      <c r="EF511" s="1"/>
      <c r="EG511" s="1"/>
      <c r="EH511" s="1"/>
      <c r="EI511" s="1"/>
      <c r="EJ511" s="1"/>
      <c r="EP511" s="1"/>
      <c r="EQ511" s="1"/>
      <c r="ER511" s="1"/>
      <c r="ES511" s="1"/>
      <c r="GD511" s="1"/>
      <c r="GE511" s="1"/>
      <c r="GF511" s="1"/>
      <c r="GH511" s="1"/>
      <c r="GI511" s="1"/>
      <c r="GJ511" s="1"/>
      <c r="GK511" s="1"/>
      <c r="GL511" s="1"/>
      <c r="GM511" s="1"/>
      <c r="GN511" s="1"/>
      <c r="GO511" s="1"/>
      <c r="GU511" s="1"/>
      <c r="GV511" s="1"/>
      <c r="GW511" s="1"/>
      <c r="GX511" s="1"/>
      <c r="II511" s="1"/>
      <c r="IJ511" s="1"/>
      <c r="IK511" s="1"/>
      <c r="IM511" s="1"/>
      <c r="IN511" s="1"/>
      <c r="IO511" s="1"/>
      <c r="IP511" s="1"/>
      <c r="IQ511" s="1"/>
      <c r="IR511" s="1"/>
      <c r="IS511" s="1"/>
      <c r="IT511" s="1"/>
      <c r="IZ511" s="1"/>
      <c r="JA511" s="1"/>
      <c r="JB511" s="1"/>
      <c r="JC511" s="1"/>
      <c r="KN511" s="1"/>
      <c r="KO511" s="1"/>
      <c r="KP511" s="1"/>
      <c r="KR511" s="1"/>
      <c r="KS511" s="1"/>
      <c r="KT511" s="1"/>
      <c r="KU511" s="1"/>
      <c r="KV511" s="1"/>
      <c r="KW511" s="1"/>
      <c r="KX511" s="1"/>
      <c r="KY511" s="1"/>
      <c r="LE511" s="1"/>
      <c r="LF511" s="1"/>
      <c r="LG511" s="1"/>
      <c r="LH511" s="1"/>
      <c r="LZ511" s="1"/>
      <c r="MA511" s="1"/>
    </row>
    <row r="512" spans="1:339" x14ac:dyDescent="0.2">
      <c r="A512" s="65" t="s">
        <v>516</v>
      </c>
      <c r="B512" s="60"/>
      <c r="C512" s="24">
        <f>IF(B512="",+(C511+(IF(YEAR(A512)&gt;YEAR($M$98),-$Q$98,$E$98*+((($O$101-((YEAR(A512)-(YEAR($J$98)-$O$101))/$O$98))/100)+$Q$101)))+(C500*$G$98/12)),B512)</f>
        <v>1024946.8339742812</v>
      </c>
      <c r="D512" s="22" t="str">
        <f t="shared" si="228"/>
        <v/>
      </c>
      <c r="E512" s="59">
        <f t="shared" si="227"/>
        <v>-41.784189245896414</v>
      </c>
      <c r="S512" s="24" t="str">
        <f>IF(B512="","",(U512-B512))</f>
        <v/>
      </c>
      <c r="DY512" s="1"/>
      <c r="DZ512" s="1"/>
      <c r="EA512" s="1"/>
      <c r="EC512" s="1"/>
      <c r="ED512" s="1"/>
      <c r="EE512" s="1"/>
      <c r="EF512" s="1"/>
      <c r="EG512" s="1"/>
      <c r="EH512" s="1"/>
      <c r="EI512" s="1"/>
      <c r="EJ512" s="1"/>
      <c r="EP512" s="1"/>
      <c r="EQ512" s="1"/>
      <c r="ER512" s="1"/>
      <c r="ES512" s="1"/>
      <c r="GD512" s="1"/>
      <c r="GE512" s="1"/>
      <c r="GF512" s="1"/>
      <c r="GH512" s="1"/>
      <c r="GI512" s="1"/>
      <c r="GJ512" s="1"/>
      <c r="GK512" s="1"/>
      <c r="GL512" s="1"/>
      <c r="GM512" s="1"/>
      <c r="GN512" s="1"/>
      <c r="GO512" s="1"/>
      <c r="GU512" s="1"/>
      <c r="GV512" s="1"/>
      <c r="GW512" s="1"/>
      <c r="GX512" s="1"/>
      <c r="II512" s="1"/>
      <c r="IJ512" s="1"/>
      <c r="IK512" s="1"/>
      <c r="IM512" s="1"/>
      <c r="IN512" s="1"/>
      <c r="IO512" s="1"/>
      <c r="IP512" s="1"/>
      <c r="IQ512" s="1"/>
      <c r="IR512" s="1"/>
      <c r="IS512" s="1"/>
      <c r="IT512" s="1"/>
      <c r="IZ512" s="1"/>
      <c r="JA512" s="1"/>
      <c r="JB512" s="1"/>
      <c r="JC512" s="1"/>
      <c r="KN512" s="1"/>
      <c r="KO512" s="1"/>
      <c r="KP512" s="1"/>
      <c r="KR512" s="1"/>
      <c r="KS512" s="1"/>
      <c r="KT512" s="1"/>
      <c r="KU512" s="1"/>
      <c r="KV512" s="1"/>
      <c r="KW512" s="1"/>
      <c r="KX512" s="1"/>
      <c r="KY512" s="1"/>
      <c r="LE512" s="1"/>
      <c r="LF512" s="1"/>
      <c r="LG512" s="1"/>
      <c r="LH512" s="1"/>
      <c r="LZ512" s="1"/>
      <c r="MA512" s="1"/>
    </row>
    <row r="513" spans="1:339" x14ac:dyDescent="0.2">
      <c r="A513" s="66" t="s">
        <v>191</v>
      </c>
      <c r="B513" s="69"/>
      <c r="C513" s="24">
        <f>IF(B513="",+(C512+(IF(YEAR(A513)&gt;YEAR($M$98),-$Q$98,$E$98*+((($O$101-((YEAR(A513)-(YEAR($J$98)-$O$101))/$O$98))/100)+$Q$101)))+(C501*$G$98/12)),B513)</f>
        <v>1024904.9153401912</v>
      </c>
      <c r="D513" s="22" t="str">
        <f t="shared" si="228"/>
        <v/>
      </c>
      <c r="E513" s="59">
        <f t="shared" si="227"/>
        <v>-41.918634089990519</v>
      </c>
      <c r="S513" s="24" t="str">
        <f>IF(B513="","",(U513-B513))</f>
        <v/>
      </c>
      <c r="U513" s="43"/>
      <c r="DY513" s="1"/>
      <c r="DZ513" s="1"/>
      <c r="EA513" s="1"/>
      <c r="EC513" s="1"/>
      <c r="ED513" s="1"/>
      <c r="EE513" s="1"/>
      <c r="EF513" s="1"/>
      <c r="EG513" s="1"/>
      <c r="EH513" s="1"/>
      <c r="EI513" s="1"/>
      <c r="EJ513" s="1"/>
      <c r="EP513" s="1"/>
      <c r="EQ513" s="1"/>
      <c r="ER513" s="1"/>
      <c r="ES513" s="1"/>
      <c r="GD513" s="1"/>
      <c r="GE513" s="1"/>
      <c r="GF513" s="1"/>
      <c r="GH513" s="1"/>
      <c r="GI513" s="1"/>
      <c r="GJ513" s="1"/>
      <c r="GK513" s="1"/>
      <c r="GL513" s="1"/>
      <c r="GM513" s="1"/>
      <c r="GN513" s="1"/>
      <c r="GO513" s="1"/>
      <c r="GU513" s="1"/>
      <c r="GV513" s="1"/>
      <c r="GW513" s="1"/>
      <c r="GX513" s="1"/>
      <c r="II513" s="1"/>
      <c r="IJ513" s="1"/>
      <c r="IK513" s="1"/>
      <c r="IM513" s="1"/>
      <c r="IN513" s="1"/>
      <c r="IO513" s="1"/>
      <c r="IP513" s="1"/>
      <c r="IQ513" s="1"/>
      <c r="IR513" s="1"/>
      <c r="IS513" s="1"/>
      <c r="IT513" s="1"/>
      <c r="IZ513" s="1"/>
      <c r="JA513" s="1"/>
      <c r="JB513" s="1"/>
      <c r="JC513" s="1"/>
      <c r="KN513" s="1"/>
      <c r="KO513" s="1"/>
      <c r="KP513" s="1"/>
      <c r="KR513" s="1"/>
      <c r="KS513" s="1"/>
      <c r="KT513" s="1"/>
      <c r="KU513" s="1"/>
      <c r="KV513" s="1"/>
      <c r="KW513" s="1"/>
      <c r="KX513" s="1"/>
      <c r="KY513" s="1"/>
      <c r="LE513" s="1"/>
      <c r="LF513" s="1"/>
      <c r="LG513" s="1"/>
      <c r="LH513" s="1"/>
      <c r="LZ513" s="1"/>
      <c r="MA513" s="1"/>
    </row>
    <row r="514" spans="1:339" x14ac:dyDescent="0.2">
      <c r="A514" s="65" t="s">
        <v>517</v>
      </c>
      <c r="B514" s="60"/>
      <c r="C514" s="24">
        <f>IF(B514="",+(C513+(IF(YEAR(A514)&gt;YEAR($M$98),-$Q$98,$E$98*+((($O$101-((YEAR(A514)-(YEAR($J$98)-$O$101))/$O$98))/100)+$Q$101)))+(C502*$G$98/12)),B514)</f>
        <v>1024862.8618286672</v>
      </c>
      <c r="D514" s="22" t="str">
        <f t="shared" si="228"/>
        <v/>
      </c>
      <c r="E514" s="59">
        <f t="shared" si="227"/>
        <v>-42.053511523990892</v>
      </c>
      <c r="S514" s="24" t="str">
        <f>IF(B514="","",(U514-B514))</f>
        <v/>
      </c>
      <c r="DY514" s="1"/>
      <c r="DZ514" s="1"/>
      <c r="EA514" s="1"/>
      <c r="EC514" s="1"/>
      <c r="ED514" s="1"/>
      <c r="EE514" s="1"/>
      <c r="EF514" s="1"/>
      <c r="EG514" s="1"/>
      <c r="EH514" s="1"/>
      <c r="EI514" s="1"/>
      <c r="EJ514" s="1"/>
      <c r="EP514" s="1"/>
      <c r="EQ514" s="1"/>
      <c r="ER514" s="1"/>
      <c r="ES514" s="1"/>
      <c r="GD514" s="1"/>
      <c r="GE514" s="1"/>
      <c r="GF514" s="1"/>
      <c r="GH514" s="1"/>
      <c r="GI514" s="1"/>
      <c r="GJ514" s="1"/>
      <c r="GK514" s="1"/>
      <c r="GL514" s="1"/>
      <c r="GM514" s="1"/>
      <c r="GN514" s="1"/>
      <c r="GO514" s="1"/>
      <c r="GU514" s="1"/>
      <c r="GV514" s="1"/>
      <c r="GW514" s="1"/>
      <c r="GX514" s="1"/>
      <c r="II514" s="1"/>
      <c r="IJ514" s="1"/>
      <c r="IK514" s="1"/>
      <c r="IM514" s="1"/>
      <c r="IN514" s="1"/>
      <c r="IO514" s="1"/>
      <c r="IP514" s="1"/>
      <c r="IQ514" s="1"/>
      <c r="IR514" s="1"/>
      <c r="IS514" s="1"/>
      <c r="IT514" s="1"/>
      <c r="IZ514" s="1"/>
      <c r="JA514" s="1"/>
      <c r="JB514" s="1"/>
      <c r="JC514" s="1"/>
      <c r="KN514" s="1"/>
      <c r="KO514" s="1"/>
      <c r="KP514" s="1"/>
      <c r="KR514" s="1"/>
      <c r="KS514" s="1"/>
      <c r="KT514" s="1"/>
      <c r="KU514" s="1"/>
      <c r="KV514" s="1"/>
      <c r="KW514" s="1"/>
      <c r="KX514" s="1"/>
      <c r="KY514" s="1"/>
      <c r="LE514" s="1"/>
      <c r="LF514" s="1"/>
      <c r="LG514" s="1"/>
      <c r="LH514" s="1"/>
      <c r="LZ514" s="1"/>
      <c r="MA514" s="1"/>
    </row>
    <row r="515" spans="1:339" x14ac:dyDescent="0.2">
      <c r="A515" s="65" t="s">
        <v>518</v>
      </c>
      <c r="B515" s="60"/>
      <c r="C515" s="24">
        <f>IF(B515="",+(C514+(IF(YEAR(A515)&gt;YEAR($M$98),-$Q$98,$E$98*+((($O$101-((YEAR(A515)-(YEAR($J$98)-$O$101))/$O$98))/100)+$Q$101)))+(C503*$G$98/12)),B515)</f>
        <v>1024820.6730057275</v>
      </c>
      <c r="D515" s="22" t="str">
        <f t="shared" si="228"/>
        <v/>
      </c>
      <c r="E515" s="59">
        <f t="shared" si="227"/>
        <v>-42.18882293975912</v>
      </c>
      <c r="S515" s="24" t="str">
        <f>IF(B515="","",(U515-B515))</f>
        <v/>
      </c>
      <c r="DY515" s="1"/>
      <c r="DZ515" s="1"/>
      <c r="EA515" s="1"/>
      <c r="EC515" s="1"/>
      <c r="ED515" s="1"/>
      <c r="EE515" s="1"/>
      <c r="EF515" s="1"/>
      <c r="EG515" s="1"/>
      <c r="EH515" s="1"/>
      <c r="EI515" s="1"/>
      <c r="EJ515" s="1"/>
      <c r="EP515" s="1"/>
      <c r="EQ515" s="1"/>
      <c r="ER515" s="1"/>
      <c r="ES515" s="1"/>
      <c r="GD515" s="1"/>
      <c r="GE515" s="1"/>
      <c r="GF515" s="1"/>
      <c r="GH515" s="1"/>
      <c r="GI515" s="1"/>
      <c r="GJ515" s="1"/>
      <c r="GK515" s="1"/>
      <c r="GL515" s="1"/>
      <c r="GM515" s="1"/>
      <c r="GN515" s="1"/>
      <c r="GO515" s="1"/>
      <c r="GU515" s="1"/>
      <c r="GV515" s="1"/>
      <c r="GW515" s="1"/>
      <c r="GX515" s="1"/>
      <c r="II515" s="1"/>
      <c r="IJ515" s="1"/>
      <c r="IK515" s="1"/>
      <c r="IM515" s="1"/>
      <c r="IN515" s="1"/>
      <c r="IO515" s="1"/>
      <c r="IP515" s="1"/>
      <c r="IQ515" s="1"/>
      <c r="IR515" s="1"/>
      <c r="IS515" s="1"/>
      <c r="IT515" s="1"/>
      <c r="IZ515" s="1"/>
      <c r="JA515" s="1"/>
      <c r="JB515" s="1"/>
      <c r="JC515" s="1"/>
      <c r="KN515" s="1"/>
      <c r="KO515" s="1"/>
      <c r="KP515" s="1"/>
      <c r="KR515" s="1"/>
      <c r="KS515" s="1"/>
      <c r="KT515" s="1"/>
      <c r="KU515" s="1"/>
      <c r="KV515" s="1"/>
      <c r="KW515" s="1"/>
      <c r="KX515" s="1"/>
      <c r="KY515" s="1"/>
      <c r="LE515" s="1"/>
      <c r="LF515" s="1"/>
      <c r="LG515" s="1"/>
      <c r="LH515" s="1"/>
      <c r="LZ515" s="1"/>
      <c r="MA515" s="1"/>
    </row>
    <row r="516" spans="1:339" x14ac:dyDescent="0.2">
      <c r="A516" s="65" t="s">
        <v>519</v>
      </c>
      <c r="B516" s="60"/>
      <c r="C516" s="24">
        <f>IF(B516="",+(C515+(IF(YEAR(A516)&gt;YEAR($M$98),-$Q$98,$E$98*+((($O$101-((YEAR(A516)-(YEAR($J$98)-$O$101))/$O$98))/100)+$Q$101)))+(C504*$G$98/12)),B516)</f>
        <v>1024778.3484359938</v>
      </c>
      <c r="D516" s="22" t="str">
        <f t="shared" si="228"/>
        <v/>
      </c>
      <c r="E516" s="59">
        <f t="shared" si="227"/>
        <v>-42.32456973369699</v>
      </c>
      <c r="S516" s="24" t="str">
        <f>IF(B516="","",(U516-B516))</f>
        <v/>
      </c>
      <c r="DY516" s="1"/>
      <c r="DZ516" s="1"/>
      <c r="EA516" s="1"/>
      <c r="EC516" s="1"/>
      <c r="ED516" s="1"/>
      <c r="EE516" s="1"/>
      <c r="EF516" s="1"/>
      <c r="EG516" s="1"/>
      <c r="EH516" s="1"/>
      <c r="EI516" s="1"/>
      <c r="EJ516" s="1"/>
      <c r="EP516" s="1"/>
      <c r="EQ516" s="1"/>
      <c r="ER516" s="1"/>
      <c r="ES516" s="1"/>
      <c r="GD516" s="1"/>
      <c r="GE516" s="1"/>
      <c r="GF516" s="1"/>
      <c r="GH516" s="1"/>
      <c r="GI516" s="1"/>
      <c r="GJ516" s="1"/>
      <c r="GK516" s="1"/>
      <c r="GL516" s="1"/>
      <c r="GM516" s="1"/>
      <c r="GN516" s="1"/>
      <c r="GO516" s="1"/>
      <c r="GU516" s="1"/>
      <c r="GV516" s="1"/>
      <c r="GW516" s="1"/>
      <c r="GX516" s="1"/>
      <c r="II516" s="1"/>
      <c r="IJ516" s="1"/>
      <c r="IK516" s="1"/>
      <c r="IM516" s="1"/>
      <c r="IN516" s="1"/>
      <c r="IO516" s="1"/>
      <c r="IP516" s="1"/>
      <c r="IQ516" s="1"/>
      <c r="IR516" s="1"/>
      <c r="IS516" s="1"/>
      <c r="IT516" s="1"/>
      <c r="IZ516" s="1"/>
      <c r="JA516" s="1"/>
      <c r="JB516" s="1"/>
      <c r="JC516" s="1"/>
      <c r="KN516" s="1"/>
      <c r="KO516" s="1"/>
      <c r="KP516" s="1"/>
      <c r="KR516" s="1"/>
      <c r="KS516" s="1"/>
      <c r="KT516" s="1"/>
      <c r="KU516" s="1"/>
      <c r="KV516" s="1"/>
      <c r="KW516" s="1"/>
      <c r="KX516" s="1"/>
      <c r="KY516" s="1"/>
      <c r="LE516" s="1"/>
      <c r="LF516" s="1"/>
      <c r="LG516" s="1"/>
      <c r="LH516" s="1"/>
      <c r="LZ516" s="1"/>
      <c r="MA516" s="1"/>
    </row>
    <row r="517" spans="1:339" x14ac:dyDescent="0.2">
      <c r="A517" s="65" t="s">
        <v>520</v>
      </c>
      <c r="B517" s="60"/>
      <c r="C517" s="24">
        <f>IF(B517="",+(C516+(IF(YEAR(A517)&gt;YEAR($M$98),-$Q$98,$E$98*+((($O$101-((YEAR(A517)-(YEAR($J$98)-$O$101))/$O$98))/100)+$Q$101)))+(C505*$G$98/12)),B517)</f>
        <v>1024735.8876826873</v>
      </c>
      <c r="D517" s="22" t="str">
        <f t="shared" si="228"/>
        <v/>
      </c>
      <c r="E517" s="59">
        <f t="shared" si="227"/>
        <v>-42.460753306513652</v>
      </c>
      <c r="S517" s="24" t="str">
        <f>IF(B517="","",(U517-B517))</f>
        <v/>
      </c>
      <c r="DY517" s="1"/>
      <c r="DZ517" s="1"/>
      <c r="EA517" s="1"/>
      <c r="EC517" s="1"/>
      <c r="ED517" s="1"/>
      <c r="EE517" s="1"/>
      <c r="EF517" s="1"/>
      <c r="EG517" s="1"/>
      <c r="EH517" s="1"/>
      <c r="EI517" s="1"/>
      <c r="EJ517" s="1"/>
      <c r="EP517" s="1"/>
      <c r="EQ517" s="1"/>
      <c r="ER517" s="1"/>
      <c r="ES517" s="1"/>
      <c r="GD517" s="1"/>
      <c r="GE517" s="1"/>
      <c r="GF517" s="1"/>
      <c r="GH517" s="1"/>
      <c r="GI517" s="1"/>
      <c r="GJ517" s="1"/>
      <c r="GK517" s="1"/>
      <c r="GL517" s="1"/>
      <c r="GM517" s="1"/>
      <c r="GN517" s="1"/>
      <c r="GO517" s="1"/>
      <c r="GU517" s="1"/>
      <c r="GV517" s="1"/>
      <c r="GW517" s="1"/>
      <c r="GX517" s="1"/>
      <c r="II517" s="1"/>
      <c r="IJ517" s="1"/>
      <c r="IK517" s="1"/>
      <c r="IM517" s="1"/>
      <c r="IN517" s="1"/>
      <c r="IO517" s="1"/>
      <c r="IP517" s="1"/>
      <c r="IQ517" s="1"/>
      <c r="IR517" s="1"/>
      <c r="IS517" s="1"/>
      <c r="IT517" s="1"/>
      <c r="IZ517" s="1"/>
      <c r="JA517" s="1"/>
      <c r="JB517" s="1"/>
      <c r="JC517" s="1"/>
      <c r="KN517" s="1"/>
      <c r="KO517" s="1"/>
      <c r="KP517" s="1"/>
      <c r="KR517" s="1"/>
      <c r="KS517" s="1"/>
      <c r="KT517" s="1"/>
      <c r="KU517" s="1"/>
      <c r="KV517" s="1"/>
      <c r="KW517" s="1"/>
      <c r="KX517" s="1"/>
      <c r="KY517" s="1"/>
      <c r="LE517" s="1"/>
      <c r="LF517" s="1"/>
      <c r="LG517" s="1"/>
      <c r="LH517" s="1"/>
      <c r="LZ517" s="1"/>
      <c r="MA517" s="1"/>
    </row>
    <row r="518" spans="1:339" x14ac:dyDescent="0.2">
      <c r="A518" s="65" t="s">
        <v>521</v>
      </c>
      <c r="B518" s="60"/>
      <c r="C518" s="24">
        <f>IF(B518="",+(C517+(IF(YEAR(A518)&gt;YEAR($M$98),-$Q$98,$E$98*+((($O$101-((YEAR(A518)-(YEAR($J$98)-$O$101))/$O$98))/100)+$Q$101)))+(C506*$G$98/12)),B518)</f>
        <v>1024693.2903076235</v>
      </c>
      <c r="D518" s="22" t="str">
        <f t="shared" si="228"/>
        <v/>
      </c>
      <c r="E518" s="59">
        <f t="shared" si="227"/>
        <v>-42.597375063807704</v>
      </c>
      <c r="S518" s="24" t="str">
        <f>IF(B518="","",(U518-B518))</f>
        <v/>
      </c>
      <c r="DY518" s="1"/>
      <c r="DZ518" s="1"/>
      <c r="EA518" s="1"/>
      <c r="EC518" s="1"/>
      <c r="ED518" s="1"/>
      <c r="EE518" s="1"/>
      <c r="EF518" s="1"/>
      <c r="EG518" s="1"/>
      <c r="EH518" s="1"/>
      <c r="EI518" s="1"/>
      <c r="EJ518" s="1"/>
      <c r="EP518" s="1"/>
      <c r="EQ518" s="1"/>
      <c r="ER518" s="1"/>
      <c r="ES518" s="1"/>
      <c r="GD518" s="1"/>
      <c r="GE518" s="1"/>
      <c r="GF518" s="1"/>
      <c r="GH518" s="1"/>
      <c r="GI518" s="1"/>
      <c r="GJ518" s="1"/>
      <c r="GK518" s="1"/>
      <c r="GL518" s="1"/>
      <c r="GM518" s="1"/>
      <c r="GN518" s="1"/>
      <c r="GO518" s="1"/>
      <c r="GU518" s="1"/>
      <c r="GV518" s="1"/>
      <c r="GW518" s="1"/>
      <c r="GX518" s="1"/>
      <c r="II518" s="1"/>
      <c r="IJ518" s="1"/>
      <c r="IK518" s="1"/>
      <c r="IM518" s="1"/>
      <c r="IN518" s="1"/>
      <c r="IO518" s="1"/>
      <c r="IP518" s="1"/>
      <c r="IQ518" s="1"/>
      <c r="IR518" s="1"/>
      <c r="IS518" s="1"/>
      <c r="IT518" s="1"/>
      <c r="IZ518" s="1"/>
      <c r="JA518" s="1"/>
      <c r="JB518" s="1"/>
      <c r="JC518" s="1"/>
      <c r="KN518" s="1"/>
      <c r="KO518" s="1"/>
      <c r="KP518" s="1"/>
      <c r="KR518" s="1"/>
      <c r="KS518" s="1"/>
      <c r="KT518" s="1"/>
      <c r="KU518" s="1"/>
      <c r="KV518" s="1"/>
      <c r="KW518" s="1"/>
      <c r="KX518" s="1"/>
      <c r="KY518" s="1"/>
      <c r="LE518" s="1"/>
      <c r="LF518" s="1"/>
      <c r="LG518" s="1"/>
      <c r="LH518" s="1"/>
      <c r="LZ518" s="1"/>
      <c r="MA518" s="1"/>
    </row>
    <row r="519" spans="1:339" x14ac:dyDescent="0.2">
      <c r="A519" s="65" t="s">
        <v>522</v>
      </c>
      <c r="B519" s="60"/>
      <c r="C519" s="24">
        <f>IF(B519="",+(C518+(IF(YEAR(A519)&gt;YEAR($M$98),-$Q$98,$E$98*+((($O$101-((YEAR(A519)-(YEAR($J$98)-$O$101))/$O$98))/100)+$Q$101)))+(C507*$G$98/12)),B519)</f>
        <v>1024650.5558712081</v>
      </c>
      <c r="D519" s="22" t="str">
        <f t="shared" si="228"/>
        <v/>
      </c>
      <c r="E519" s="59">
        <f t="shared" si="227"/>
        <v>-42.734436415368691</v>
      </c>
      <c r="S519" s="24" t="str">
        <f>IF(B519="","",(U519-B519))</f>
        <v/>
      </c>
      <c r="DY519" s="1"/>
      <c r="DZ519" s="1"/>
      <c r="EA519" s="1"/>
      <c r="EC519" s="1"/>
      <c r="ED519" s="1"/>
      <c r="EE519" s="1"/>
      <c r="EF519" s="1"/>
      <c r="EG519" s="1"/>
      <c r="EH519" s="1"/>
      <c r="EI519" s="1"/>
      <c r="EJ519" s="1"/>
      <c r="EP519" s="1"/>
      <c r="EQ519" s="1"/>
      <c r="ER519" s="1"/>
      <c r="ES519" s="1"/>
      <c r="GD519" s="1"/>
      <c r="GE519" s="1"/>
      <c r="GF519" s="1"/>
      <c r="GH519" s="1"/>
      <c r="GI519" s="1"/>
      <c r="GJ519" s="1"/>
      <c r="GK519" s="1"/>
      <c r="GL519" s="1"/>
      <c r="GM519" s="1"/>
      <c r="GN519" s="1"/>
      <c r="GO519" s="1"/>
      <c r="GU519" s="1"/>
      <c r="GV519" s="1"/>
      <c r="GW519" s="1"/>
      <c r="GX519" s="1"/>
      <c r="II519" s="1"/>
      <c r="IJ519" s="1"/>
      <c r="IK519" s="1"/>
      <c r="IM519" s="1"/>
      <c r="IN519" s="1"/>
      <c r="IO519" s="1"/>
      <c r="IP519" s="1"/>
      <c r="IQ519" s="1"/>
      <c r="IR519" s="1"/>
      <c r="IS519" s="1"/>
      <c r="IT519" s="1"/>
      <c r="IZ519" s="1"/>
      <c r="JA519" s="1"/>
      <c r="JB519" s="1"/>
      <c r="JC519" s="1"/>
      <c r="KN519" s="1"/>
      <c r="KO519" s="1"/>
      <c r="KP519" s="1"/>
      <c r="KR519" s="1"/>
      <c r="KS519" s="1"/>
      <c r="KT519" s="1"/>
      <c r="KU519" s="1"/>
      <c r="KV519" s="1"/>
      <c r="KW519" s="1"/>
      <c r="KX519" s="1"/>
      <c r="KY519" s="1"/>
      <c r="LE519" s="1"/>
      <c r="LF519" s="1"/>
      <c r="LG519" s="1"/>
      <c r="LH519" s="1"/>
      <c r="LZ519" s="1"/>
      <c r="MA519" s="1"/>
    </row>
    <row r="520" spans="1:339" x14ac:dyDescent="0.2">
      <c r="A520" s="65" t="s">
        <v>523</v>
      </c>
      <c r="B520" s="60"/>
      <c r="C520" s="24">
        <f>IF(B520="",+(C519+(IF(YEAR(A520)&gt;YEAR($M$98),-$Q$98,$E$98*+((($O$101-((YEAR(A520)-(YEAR($J$98)-$O$101))/$O$98))/100)+$Q$101)))+(C508*$G$98/12)),B520)</f>
        <v>1024607.6839324324</v>
      </c>
      <c r="D520" s="22" t="str">
        <f t="shared" si="228"/>
        <v/>
      </c>
      <c r="E520" s="59">
        <f t="shared" si="227"/>
        <v>-42.871938775642775</v>
      </c>
      <c r="S520" s="24" t="str">
        <f>IF(B520="","",(U520-B520))</f>
        <v/>
      </c>
      <c r="DY520" s="1"/>
      <c r="DZ520" s="1"/>
      <c r="EA520" s="1"/>
      <c r="EC520" s="1"/>
      <c r="ED520" s="1"/>
      <c r="EE520" s="1"/>
      <c r="EF520" s="1"/>
      <c r="EG520" s="1"/>
      <c r="EH520" s="1"/>
      <c r="EI520" s="1"/>
      <c r="EJ520" s="1"/>
      <c r="EP520" s="1"/>
      <c r="EQ520" s="1"/>
      <c r="ER520" s="1"/>
      <c r="ES520" s="1"/>
      <c r="GD520" s="1"/>
      <c r="GE520" s="1"/>
      <c r="GF520" s="1"/>
      <c r="GH520" s="1"/>
      <c r="GI520" s="1"/>
      <c r="GJ520" s="1"/>
      <c r="GK520" s="1"/>
      <c r="GL520" s="1"/>
      <c r="GM520" s="1"/>
      <c r="GN520" s="1"/>
      <c r="GO520" s="1"/>
      <c r="GU520" s="1"/>
      <c r="GV520" s="1"/>
      <c r="GW520" s="1"/>
      <c r="GX520" s="1"/>
      <c r="II520" s="1"/>
      <c r="IJ520" s="1"/>
      <c r="IK520" s="1"/>
      <c r="IM520" s="1"/>
      <c r="IN520" s="1"/>
      <c r="IO520" s="1"/>
      <c r="IP520" s="1"/>
      <c r="IQ520" s="1"/>
      <c r="IR520" s="1"/>
      <c r="IS520" s="1"/>
      <c r="IT520" s="1"/>
      <c r="IZ520" s="1"/>
      <c r="JA520" s="1"/>
      <c r="JB520" s="1"/>
      <c r="JC520" s="1"/>
      <c r="KN520" s="1"/>
      <c r="KO520" s="1"/>
      <c r="KP520" s="1"/>
      <c r="KR520" s="1"/>
      <c r="KS520" s="1"/>
      <c r="KT520" s="1"/>
      <c r="KU520" s="1"/>
      <c r="KV520" s="1"/>
      <c r="KW520" s="1"/>
      <c r="KX520" s="1"/>
      <c r="KY520" s="1"/>
      <c r="LE520" s="1"/>
      <c r="LF520" s="1"/>
      <c r="LG520" s="1"/>
      <c r="LH520" s="1"/>
      <c r="LZ520" s="1"/>
      <c r="MA520" s="1"/>
    </row>
    <row r="521" spans="1:339" x14ac:dyDescent="0.2">
      <c r="A521" s="65" t="s">
        <v>524</v>
      </c>
      <c r="B521" s="60"/>
      <c r="C521" s="24">
        <f>IF(B521="",+(C520+(IF(YEAR(A521)&gt;YEAR($M$98),-$Q$98,$E$98*+((($O$101-((YEAR(A521)-(YEAR($J$98)-$O$101))/$O$98))/100)+$Q$101)))+(C509*$G$98/12)),B521)</f>
        <v>1024564.6740488687</v>
      </c>
      <c r="D521" s="22" t="str">
        <f t="shared" si="228"/>
        <v/>
      </c>
      <c r="E521" s="59">
        <f t="shared" si="227"/>
        <v>-43.009883563732728</v>
      </c>
      <c r="S521" s="24" t="str">
        <f>IF(B521="","",(U521-B521))</f>
        <v/>
      </c>
      <c r="DY521" s="1"/>
      <c r="DZ521" s="1"/>
      <c r="EA521" s="1"/>
      <c r="EC521" s="1"/>
      <c r="ED521" s="1"/>
      <c r="EE521" s="1"/>
      <c r="EF521" s="1"/>
      <c r="EG521" s="1"/>
      <c r="EH521" s="1"/>
      <c r="EI521" s="1"/>
      <c r="EJ521" s="1"/>
      <c r="EP521" s="1"/>
      <c r="EQ521" s="1"/>
      <c r="ER521" s="1"/>
      <c r="ES521" s="1"/>
      <c r="GD521" s="1"/>
      <c r="GE521" s="1"/>
      <c r="GF521" s="1"/>
      <c r="GH521" s="1"/>
      <c r="GI521" s="1"/>
      <c r="GJ521" s="1"/>
      <c r="GK521" s="1"/>
      <c r="GL521" s="1"/>
      <c r="GM521" s="1"/>
      <c r="GN521" s="1"/>
      <c r="GO521" s="1"/>
      <c r="GU521" s="1"/>
      <c r="GV521" s="1"/>
      <c r="GW521" s="1"/>
      <c r="GX521" s="1"/>
      <c r="II521" s="1"/>
      <c r="IJ521" s="1"/>
      <c r="IK521" s="1"/>
      <c r="IM521" s="1"/>
      <c r="IN521" s="1"/>
      <c r="IO521" s="1"/>
      <c r="IP521" s="1"/>
      <c r="IQ521" s="1"/>
      <c r="IR521" s="1"/>
      <c r="IS521" s="1"/>
      <c r="IT521" s="1"/>
      <c r="IZ521" s="1"/>
      <c r="JA521" s="1"/>
      <c r="JB521" s="1"/>
      <c r="JC521" s="1"/>
      <c r="KN521" s="1"/>
      <c r="KO521" s="1"/>
      <c r="KP521" s="1"/>
      <c r="KR521" s="1"/>
      <c r="KS521" s="1"/>
      <c r="KT521" s="1"/>
      <c r="KU521" s="1"/>
      <c r="KV521" s="1"/>
      <c r="KW521" s="1"/>
      <c r="KX521" s="1"/>
      <c r="KY521" s="1"/>
      <c r="LE521" s="1"/>
      <c r="LF521" s="1"/>
      <c r="LG521" s="1"/>
      <c r="LH521" s="1"/>
      <c r="LZ521" s="1"/>
      <c r="MA521" s="1"/>
    </row>
    <row r="522" spans="1:339" x14ac:dyDescent="0.2">
      <c r="A522" s="65" t="s">
        <v>525</v>
      </c>
      <c r="B522" s="60"/>
      <c r="C522" s="24">
        <f>IF(B522="",+(C521+(IF(YEAR(A522)&gt;YEAR($M$98),-$Q$98,$E$98*+((($O$101-((YEAR(A522)-(YEAR($J$98)-$O$101))/$O$98))/100)+$Q$101)))+(C510*$G$98/12)),B522)</f>
        <v>1024521.5257766658</v>
      </c>
      <c r="D522" s="22" t="str">
        <f t="shared" si="228"/>
        <v/>
      </c>
      <c r="E522" s="59">
        <f t="shared" si="227"/>
        <v>-43.148272202932276</v>
      </c>
      <c r="S522" s="24" t="str">
        <f>IF(B522="","",(U522-B522))</f>
        <v/>
      </c>
      <c r="DY522" s="1"/>
      <c r="DZ522" s="1"/>
      <c r="EA522" s="1"/>
      <c r="EC522" s="1"/>
      <c r="ED522" s="1"/>
      <c r="EE522" s="1"/>
      <c r="EF522" s="1"/>
      <c r="EG522" s="1"/>
      <c r="EH522" s="1"/>
      <c r="EI522" s="1"/>
      <c r="EJ522" s="1"/>
      <c r="EP522" s="1"/>
      <c r="EQ522" s="1"/>
      <c r="ER522" s="1"/>
      <c r="ES522" s="1"/>
      <c r="GD522" s="1"/>
      <c r="GE522" s="1"/>
      <c r="GF522" s="1"/>
      <c r="GH522" s="1"/>
      <c r="GI522" s="1"/>
      <c r="GJ522" s="1"/>
      <c r="GK522" s="1"/>
      <c r="GL522" s="1"/>
      <c r="GM522" s="1"/>
      <c r="GN522" s="1"/>
      <c r="GO522" s="1"/>
      <c r="GU522" s="1"/>
      <c r="GV522" s="1"/>
      <c r="GW522" s="1"/>
      <c r="GX522" s="1"/>
      <c r="II522" s="1"/>
      <c r="IJ522" s="1"/>
      <c r="IK522" s="1"/>
      <c r="IM522" s="1"/>
      <c r="IN522" s="1"/>
      <c r="IO522" s="1"/>
      <c r="IP522" s="1"/>
      <c r="IQ522" s="1"/>
      <c r="IR522" s="1"/>
      <c r="IS522" s="1"/>
      <c r="IT522" s="1"/>
      <c r="IZ522" s="1"/>
      <c r="JA522" s="1"/>
      <c r="JB522" s="1"/>
      <c r="JC522" s="1"/>
      <c r="KN522" s="1"/>
      <c r="KO522" s="1"/>
      <c r="KP522" s="1"/>
      <c r="KR522" s="1"/>
      <c r="KS522" s="1"/>
      <c r="KT522" s="1"/>
      <c r="KU522" s="1"/>
      <c r="KV522" s="1"/>
      <c r="KW522" s="1"/>
      <c r="KX522" s="1"/>
      <c r="KY522" s="1"/>
      <c r="LE522" s="1"/>
      <c r="LF522" s="1"/>
      <c r="LG522" s="1"/>
      <c r="LH522" s="1"/>
      <c r="LZ522" s="1"/>
      <c r="MA522" s="1"/>
    </row>
    <row r="523" spans="1:339" x14ac:dyDescent="0.2">
      <c r="A523" s="65" t="s">
        <v>526</v>
      </c>
      <c r="B523" s="60"/>
      <c r="C523" s="24">
        <f>IF(B523="",+(C522+(IF(YEAR(A523)&gt;YEAR($M$98),-$Q$98,$E$98*+((($O$101-((YEAR(A523)-(YEAR($J$98)-$O$101))/$O$98))/100)+$Q$101)))+(C511*$G$98/12)),B523)</f>
        <v>1024478.2386705441</v>
      </c>
      <c r="D523" s="22" t="str">
        <f t="shared" si="228"/>
        <v/>
      </c>
      <c r="E523" s="59">
        <f t="shared" si="227"/>
        <v>-43.287106121657416</v>
      </c>
      <c r="S523" s="24" t="str">
        <f>IF(B523="","",(U523-B523))</f>
        <v/>
      </c>
      <c r="DY523" s="1"/>
      <c r="DZ523" s="1"/>
      <c r="EA523" s="1"/>
      <c r="EC523" s="1"/>
      <c r="ED523" s="1"/>
      <c r="EE523" s="1"/>
      <c r="EF523" s="1"/>
      <c r="EG523" s="1"/>
      <c r="EH523" s="1"/>
      <c r="EI523" s="1"/>
      <c r="EJ523" s="1"/>
      <c r="EP523" s="1"/>
      <c r="EQ523" s="1"/>
      <c r="ER523" s="1"/>
      <c r="ES523" s="1"/>
      <c r="GD523" s="1"/>
      <c r="GE523" s="1"/>
      <c r="GF523" s="1"/>
      <c r="GH523" s="1"/>
      <c r="GI523" s="1"/>
      <c r="GJ523" s="1"/>
      <c r="GK523" s="1"/>
      <c r="GL523" s="1"/>
      <c r="GM523" s="1"/>
      <c r="GN523" s="1"/>
      <c r="GO523" s="1"/>
      <c r="GU523" s="1"/>
      <c r="GV523" s="1"/>
      <c r="GW523" s="1"/>
      <c r="GX523" s="1"/>
      <c r="II523" s="1"/>
      <c r="IJ523" s="1"/>
      <c r="IK523" s="1"/>
      <c r="IM523" s="1"/>
      <c r="IN523" s="1"/>
      <c r="IO523" s="1"/>
      <c r="IP523" s="1"/>
      <c r="IQ523" s="1"/>
      <c r="IR523" s="1"/>
      <c r="IS523" s="1"/>
      <c r="IT523" s="1"/>
      <c r="IZ523" s="1"/>
      <c r="JA523" s="1"/>
      <c r="JB523" s="1"/>
      <c r="JC523" s="1"/>
      <c r="KN523" s="1"/>
      <c r="KO523" s="1"/>
      <c r="KP523" s="1"/>
      <c r="KR523" s="1"/>
      <c r="KS523" s="1"/>
      <c r="KT523" s="1"/>
      <c r="KU523" s="1"/>
      <c r="KV523" s="1"/>
      <c r="KW523" s="1"/>
      <c r="KX523" s="1"/>
      <c r="KY523" s="1"/>
      <c r="LE523" s="1"/>
      <c r="LF523" s="1"/>
      <c r="LG523" s="1"/>
      <c r="LH523" s="1"/>
      <c r="LZ523" s="1"/>
      <c r="MA523" s="1"/>
    </row>
    <row r="524" spans="1:339" x14ac:dyDescent="0.2">
      <c r="A524" s="65" t="s">
        <v>527</v>
      </c>
      <c r="B524" s="60"/>
      <c r="C524" s="24">
        <f>IF(B524="",+(C523+(IF(YEAR(A524)&gt;YEAR($M$98),-$Q$98,$E$98*+((($O$101-((YEAR(A524)-(YEAR($J$98)-$O$101))/$O$98))/100)+$Q$101)))+(C512*$G$98/12)),B524)</f>
        <v>1024434.8122837917</v>
      </c>
      <c r="D524" s="22" t="str">
        <f t="shared" si="228"/>
        <v/>
      </c>
      <c r="E524" s="59">
        <f t="shared" si="227"/>
        <v>-43.426386752398685</v>
      </c>
      <c r="S524" s="24" t="str">
        <f>IF(B524="","",(U524-B524))</f>
        <v/>
      </c>
      <c r="DY524" s="1"/>
      <c r="DZ524" s="1"/>
      <c r="EA524" s="1"/>
      <c r="EC524" s="1"/>
      <c r="ED524" s="1"/>
      <c r="EE524" s="1"/>
      <c r="EF524" s="1"/>
      <c r="EG524" s="1"/>
      <c r="EH524" s="1"/>
      <c r="EI524" s="1"/>
      <c r="EJ524" s="1"/>
      <c r="EP524" s="1"/>
      <c r="EQ524" s="1"/>
      <c r="ER524" s="1"/>
      <c r="ES524" s="1"/>
      <c r="GD524" s="1"/>
      <c r="GE524" s="1"/>
      <c r="GF524" s="1"/>
      <c r="GH524" s="1"/>
      <c r="GI524" s="1"/>
      <c r="GJ524" s="1"/>
      <c r="GK524" s="1"/>
      <c r="GL524" s="1"/>
      <c r="GM524" s="1"/>
      <c r="GN524" s="1"/>
      <c r="GO524" s="1"/>
      <c r="GU524" s="1"/>
      <c r="GV524" s="1"/>
      <c r="GW524" s="1"/>
      <c r="GX524" s="1"/>
      <c r="II524" s="1"/>
      <c r="IJ524" s="1"/>
      <c r="IK524" s="1"/>
      <c r="IM524" s="1"/>
      <c r="IN524" s="1"/>
      <c r="IO524" s="1"/>
      <c r="IP524" s="1"/>
      <c r="IQ524" s="1"/>
      <c r="IR524" s="1"/>
      <c r="IS524" s="1"/>
      <c r="IT524" s="1"/>
      <c r="IZ524" s="1"/>
      <c r="JA524" s="1"/>
      <c r="JB524" s="1"/>
      <c r="JC524" s="1"/>
      <c r="KN524" s="1"/>
      <c r="KO524" s="1"/>
      <c r="KP524" s="1"/>
      <c r="KR524" s="1"/>
      <c r="KS524" s="1"/>
      <c r="KT524" s="1"/>
      <c r="KU524" s="1"/>
      <c r="KV524" s="1"/>
      <c r="KW524" s="1"/>
      <c r="KX524" s="1"/>
      <c r="KY524" s="1"/>
      <c r="LE524" s="1"/>
      <c r="LF524" s="1"/>
      <c r="LG524" s="1"/>
      <c r="LH524" s="1"/>
      <c r="LZ524" s="1"/>
      <c r="MA524" s="1"/>
    </row>
    <row r="525" spans="1:339" x14ac:dyDescent="0.2">
      <c r="A525" s="66" t="s">
        <v>192</v>
      </c>
      <c r="B525" s="69"/>
      <c r="C525" s="24">
        <f>IF(B525="",+(C524+(IF(YEAR(A525)&gt;YEAR($M$98),-$Q$98,$E$98*+((($O$101-((YEAR(A525)-(YEAR($J$98)-$O$101))/$O$98))/100)+$Q$101)))+(C513*$G$98/12)),B525)</f>
        <v>1024391.2461682589</v>
      </c>
      <c r="D525" s="22" t="str">
        <f t="shared" si="228"/>
        <v/>
      </c>
      <c r="E525" s="59">
        <f t="shared" si="227"/>
        <v>-43.56611553276889</v>
      </c>
      <c r="S525" s="24" t="str">
        <f>IF(B525="","",(U525-B525))</f>
        <v/>
      </c>
      <c r="U525" s="43"/>
      <c r="DY525" s="1"/>
      <c r="DZ525" s="1"/>
      <c r="EA525" s="1"/>
      <c r="EC525" s="1"/>
      <c r="ED525" s="1"/>
      <c r="EE525" s="1"/>
      <c r="EF525" s="1"/>
      <c r="EG525" s="1"/>
      <c r="EH525" s="1"/>
      <c r="EI525" s="1"/>
      <c r="EJ525" s="1"/>
      <c r="EP525" s="1"/>
      <c r="EQ525" s="1"/>
      <c r="ER525" s="1"/>
      <c r="ES525" s="1"/>
      <c r="GD525" s="1"/>
      <c r="GE525" s="1"/>
      <c r="GF525" s="1"/>
      <c r="GH525" s="1"/>
      <c r="GI525" s="1"/>
      <c r="GJ525" s="1"/>
      <c r="GK525" s="1"/>
      <c r="GL525" s="1"/>
      <c r="GM525" s="1"/>
      <c r="GN525" s="1"/>
      <c r="GO525" s="1"/>
      <c r="GU525" s="1"/>
      <c r="GV525" s="1"/>
      <c r="GW525" s="1"/>
      <c r="GX525" s="1"/>
      <c r="II525" s="1"/>
      <c r="IJ525" s="1"/>
      <c r="IK525" s="1"/>
      <c r="IM525" s="1"/>
      <c r="IN525" s="1"/>
      <c r="IO525" s="1"/>
      <c r="IP525" s="1"/>
      <c r="IQ525" s="1"/>
      <c r="IR525" s="1"/>
      <c r="IS525" s="1"/>
      <c r="IT525" s="1"/>
      <c r="IZ525" s="1"/>
      <c r="JA525" s="1"/>
      <c r="JB525" s="1"/>
      <c r="JC525" s="1"/>
      <c r="KN525" s="1"/>
      <c r="KO525" s="1"/>
      <c r="KP525" s="1"/>
      <c r="KR525" s="1"/>
      <c r="KS525" s="1"/>
      <c r="KT525" s="1"/>
      <c r="KU525" s="1"/>
      <c r="KV525" s="1"/>
      <c r="KW525" s="1"/>
      <c r="KX525" s="1"/>
      <c r="KY525" s="1"/>
      <c r="LE525" s="1"/>
      <c r="LF525" s="1"/>
      <c r="LG525" s="1"/>
      <c r="LH525" s="1"/>
      <c r="LZ525" s="1"/>
      <c r="MA525" s="1"/>
    </row>
    <row r="526" spans="1:339" x14ac:dyDescent="0.2">
      <c r="A526" s="65" t="s">
        <v>528</v>
      </c>
      <c r="B526" s="60"/>
      <c r="C526" s="24">
        <f>IF(B526="",+(C525+(IF(YEAR(A526)&gt;YEAR($M$98),-$Q$98,$E$98*+((($O$101-((YEAR(A526)-(YEAR($J$98)-$O$101))/$O$98))/100)+$Q$101)))+(C514*$G$98/12)),B526)</f>
        <v>1024347.5398743545</v>
      </c>
      <c r="D526" s="22" t="str">
        <f t="shared" si="228"/>
        <v/>
      </c>
      <c r="E526" s="59">
        <f t="shared" si="227"/>
        <v>-43.706293904455379</v>
      </c>
      <c r="S526" s="24" t="str">
        <f>IF(B526="","",(U526-B526))</f>
        <v/>
      </c>
      <c r="DY526" s="1"/>
      <c r="DZ526" s="1"/>
      <c r="EA526" s="1"/>
      <c r="EC526" s="1"/>
      <c r="ED526" s="1"/>
      <c r="EE526" s="1"/>
      <c r="EF526" s="1"/>
      <c r="EG526" s="1"/>
      <c r="EH526" s="1"/>
      <c r="EI526" s="1"/>
      <c r="EJ526" s="1"/>
      <c r="EP526" s="1"/>
      <c r="EQ526" s="1"/>
      <c r="ER526" s="1"/>
      <c r="ES526" s="1"/>
      <c r="GD526" s="1"/>
      <c r="GE526" s="1"/>
      <c r="GF526" s="1"/>
      <c r="GH526" s="1"/>
      <c r="GI526" s="1"/>
      <c r="GJ526" s="1"/>
      <c r="GK526" s="1"/>
      <c r="GL526" s="1"/>
      <c r="GM526" s="1"/>
      <c r="GN526" s="1"/>
      <c r="GO526" s="1"/>
      <c r="GU526" s="1"/>
      <c r="GV526" s="1"/>
      <c r="GW526" s="1"/>
      <c r="GX526" s="1"/>
      <c r="II526" s="1"/>
      <c r="IJ526" s="1"/>
      <c r="IK526" s="1"/>
      <c r="IM526" s="1"/>
      <c r="IN526" s="1"/>
      <c r="IO526" s="1"/>
      <c r="IP526" s="1"/>
      <c r="IQ526" s="1"/>
      <c r="IR526" s="1"/>
      <c r="IS526" s="1"/>
      <c r="IT526" s="1"/>
      <c r="IZ526" s="1"/>
      <c r="JA526" s="1"/>
      <c r="JB526" s="1"/>
      <c r="JC526" s="1"/>
      <c r="KN526" s="1"/>
      <c r="KO526" s="1"/>
      <c r="KP526" s="1"/>
      <c r="KR526" s="1"/>
      <c r="KS526" s="1"/>
      <c r="KT526" s="1"/>
      <c r="KU526" s="1"/>
      <c r="KV526" s="1"/>
      <c r="KW526" s="1"/>
      <c r="KX526" s="1"/>
      <c r="KY526" s="1"/>
      <c r="LE526" s="1"/>
      <c r="LF526" s="1"/>
      <c r="LG526" s="1"/>
      <c r="LH526" s="1"/>
      <c r="LZ526" s="1"/>
      <c r="MA526" s="1"/>
    </row>
    <row r="527" spans="1:339" x14ac:dyDescent="0.2">
      <c r="A527" s="65" t="s">
        <v>529</v>
      </c>
      <c r="B527" s="60"/>
      <c r="C527" s="24">
        <f>IF(B527="",+(C526+(IF(YEAR(A527)&gt;YEAR($M$98),-$Q$98,$E$98*+((($O$101-((YEAR(A527)-(YEAR($J$98)-$O$101))/$O$98))/100)+$Q$101)))+(C515*$G$98/12)),B527)</f>
        <v>1024303.6929510402</v>
      </c>
      <c r="D527" s="22" t="str">
        <f t="shared" si="228"/>
        <v/>
      </c>
      <c r="E527" s="59">
        <f t="shared" si="227"/>
        <v>-43.846923314267769</v>
      </c>
      <c r="S527" s="24" t="str">
        <f>IF(B527="","",(U527-B527))</f>
        <v/>
      </c>
      <c r="DY527" s="1"/>
      <c r="DZ527" s="1"/>
      <c r="EA527" s="1"/>
      <c r="EC527" s="1"/>
      <c r="ED527" s="1"/>
      <c r="EE527" s="1"/>
      <c r="EF527" s="1"/>
      <c r="EG527" s="1"/>
      <c r="EH527" s="1"/>
      <c r="EI527" s="1"/>
      <c r="EJ527" s="1"/>
      <c r="EP527" s="1"/>
      <c r="EQ527" s="1"/>
      <c r="ER527" s="1"/>
      <c r="ES527" s="1"/>
      <c r="GD527" s="1"/>
      <c r="GE527" s="1"/>
      <c r="GF527" s="1"/>
      <c r="GH527" s="1"/>
      <c r="GI527" s="1"/>
      <c r="GJ527" s="1"/>
      <c r="GK527" s="1"/>
      <c r="GL527" s="1"/>
      <c r="GM527" s="1"/>
      <c r="GN527" s="1"/>
      <c r="GO527" s="1"/>
      <c r="GU527" s="1"/>
      <c r="GV527" s="1"/>
      <c r="GW527" s="1"/>
      <c r="GX527" s="1"/>
      <c r="II527" s="1"/>
      <c r="IJ527" s="1"/>
      <c r="IK527" s="1"/>
      <c r="IM527" s="1"/>
      <c r="IN527" s="1"/>
      <c r="IO527" s="1"/>
      <c r="IP527" s="1"/>
      <c r="IQ527" s="1"/>
      <c r="IR527" s="1"/>
      <c r="IS527" s="1"/>
      <c r="IT527" s="1"/>
      <c r="IZ527" s="1"/>
      <c r="JA527" s="1"/>
      <c r="JB527" s="1"/>
      <c r="JC527" s="1"/>
      <c r="KN527" s="1"/>
      <c r="KO527" s="1"/>
      <c r="KP527" s="1"/>
      <c r="KR527" s="1"/>
      <c r="KS527" s="1"/>
      <c r="KT527" s="1"/>
      <c r="KU527" s="1"/>
      <c r="KV527" s="1"/>
      <c r="KW527" s="1"/>
      <c r="KX527" s="1"/>
      <c r="KY527" s="1"/>
      <c r="LE527" s="1"/>
      <c r="LF527" s="1"/>
      <c r="LG527" s="1"/>
      <c r="LH527" s="1"/>
      <c r="LZ527" s="1"/>
      <c r="MA527" s="1"/>
    </row>
    <row r="528" spans="1:339" x14ac:dyDescent="0.2">
      <c r="A528" s="65" t="s">
        <v>530</v>
      </c>
      <c r="B528" s="60"/>
      <c r="C528" s="24">
        <f>IF(B528="",+(C527+(IF(YEAR(A528)&gt;YEAR($M$98),-$Q$98,$E$98*+((($O$101-((YEAR(A528)-(YEAR($J$98)-$O$101))/$O$98))/100)+$Q$101)))+(C516*$G$98/12)),B528)</f>
        <v>1024259.7049458268</v>
      </c>
      <c r="D528" s="22" t="str">
        <f t="shared" si="228"/>
        <v/>
      </c>
      <c r="E528" s="59">
        <f t="shared" si="227"/>
        <v>-43.988005213439465</v>
      </c>
      <c r="S528" s="24" t="str">
        <f>IF(B528="","",(U528-B528))</f>
        <v/>
      </c>
      <c r="DY528" s="1"/>
      <c r="DZ528" s="1"/>
      <c r="EA528" s="1"/>
      <c r="EC528" s="1"/>
      <c r="ED528" s="1"/>
      <c r="EE528" s="1"/>
      <c r="EF528" s="1"/>
      <c r="EG528" s="1"/>
      <c r="EH528" s="1"/>
      <c r="EI528" s="1"/>
      <c r="EJ528" s="1"/>
      <c r="EP528" s="1"/>
      <c r="EQ528" s="1"/>
      <c r="ER528" s="1"/>
      <c r="ES528" s="1"/>
      <c r="GD528" s="1"/>
      <c r="GE528" s="1"/>
      <c r="GF528" s="1"/>
      <c r="GH528" s="1"/>
      <c r="GI528" s="1"/>
      <c r="GJ528" s="1"/>
      <c r="GK528" s="1"/>
      <c r="GL528" s="1"/>
      <c r="GM528" s="1"/>
      <c r="GN528" s="1"/>
      <c r="GO528" s="1"/>
      <c r="GU528" s="1"/>
      <c r="GV528" s="1"/>
      <c r="GW528" s="1"/>
      <c r="GX528" s="1"/>
      <c r="II528" s="1"/>
      <c r="IJ528" s="1"/>
      <c r="IK528" s="1"/>
      <c r="IM528" s="1"/>
      <c r="IN528" s="1"/>
      <c r="IO528" s="1"/>
      <c r="IP528" s="1"/>
      <c r="IQ528" s="1"/>
      <c r="IR528" s="1"/>
      <c r="IS528" s="1"/>
      <c r="IT528" s="1"/>
      <c r="IZ528" s="1"/>
      <c r="JA528" s="1"/>
      <c r="JB528" s="1"/>
      <c r="JC528" s="1"/>
      <c r="KN528" s="1"/>
      <c r="KO528" s="1"/>
      <c r="KP528" s="1"/>
      <c r="KR528" s="1"/>
      <c r="KS528" s="1"/>
      <c r="KT528" s="1"/>
      <c r="KU528" s="1"/>
      <c r="KV528" s="1"/>
      <c r="KW528" s="1"/>
      <c r="KX528" s="1"/>
      <c r="KY528" s="1"/>
      <c r="LE528" s="1"/>
      <c r="LF528" s="1"/>
      <c r="LG528" s="1"/>
      <c r="LH528" s="1"/>
      <c r="LZ528" s="1"/>
      <c r="MA528" s="1"/>
    </row>
    <row r="529" spans="1:339" x14ac:dyDescent="0.2">
      <c r="A529" s="65" t="s">
        <v>531</v>
      </c>
      <c r="B529" s="60"/>
      <c r="C529" s="24">
        <f>IF(B529="",+(C528+(IF(YEAR(A529)&gt;YEAR($M$98),-$Q$98,$E$98*+((($O$101-((YEAR(A529)-(YEAR($J$98)-$O$101))/$O$98))/100)+$Q$101)))+(C517*$G$98/12)),B529)</f>
        <v>1024215.575404769</v>
      </c>
      <c r="D529" s="22" t="str">
        <f t="shared" si="228"/>
        <v/>
      </c>
      <c r="E529" s="59">
        <f t="shared" si="227"/>
        <v>-44.129541057744063</v>
      </c>
      <c r="S529" s="24" t="str">
        <f>IF(B529="","",(U529-B529))</f>
        <v/>
      </c>
      <c r="DY529" s="1"/>
      <c r="DZ529" s="1"/>
      <c r="EA529" s="1"/>
      <c r="EC529" s="1"/>
      <c r="ED529" s="1"/>
      <c r="EE529" s="1"/>
      <c r="EF529" s="1"/>
      <c r="EG529" s="1"/>
      <c r="EH529" s="1"/>
      <c r="EI529" s="1"/>
      <c r="EJ529" s="1"/>
      <c r="EP529" s="1"/>
      <c r="EQ529" s="1"/>
      <c r="ER529" s="1"/>
      <c r="ES529" s="1"/>
      <c r="GD529" s="1"/>
      <c r="GE529" s="1"/>
      <c r="GF529" s="1"/>
      <c r="GH529" s="1"/>
      <c r="GI529" s="1"/>
      <c r="GJ529" s="1"/>
      <c r="GK529" s="1"/>
      <c r="GL529" s="1"/>
      <c r="GM529" s="1"/>
      <c r="GN529" s="1"/>
      <c r="GO529" s="1"/>
      <c r="GU529" s="1"/>
      <c r="GV529" s="1"/>
      <c r="GW529" s="1"/>
      <c r="GX529" s="1"/>
      <c r="II529" s="1"/>
      <c r="IJ529" s="1"/>
      <c r="IK529" s="1"/>
      <c r="IM529" s="1"/>
      <c r="IN529" s="1"/>
      <c r="IO529" s="1"/>
      <c r="IP529" s="1"/>
      <c r="IQ529" s="1"/>
      <c r="IR529" s="1"/>
      <c r="IS529" s="1"/>
      <c r="IT529" s="1"/>
      <c r="IZ529" s="1"/>
      <c r="JA529" s="1"/>
      <c r="JB529" s="1"/>
      <c r="JC529" s="1"/>
      <c r="KN529" s="1"/>
      <c r="KO529" s="1"/>
      <c r="KP529" s="1"/>
      <c r="KR529" s="1"/>
      <c r="KS529" s="1"/>
      <c r="KT529" s="1"/>
      <c r="KU529" s="1"/>
      <c r="KV529" s="1"/>
      <c r="KW529" s="1"/>
      <c r="KX529" s="1"/>
      <c r="KY529" s="1"/>
      <c r="LE529" s="1"/>
      <c r="LF529" s="1"/>
      <c r="LG529" s="1"/>
      <c r="LH529" s="1"/>
      <c r="LZ529" s="1"/>
      <c r="MA529" s="1"/>
    </row>
    <row r="530" spans="1:339" x14ac:dyDescent="0.2">
      <c r="A530" s="65" t="s">
        <v>532</v>
      </c>
      <c r="B530" s="60"/>
      <c r="C530" s="24">
        <f>IF(B530="",+(C529+(IF(YEAR(A530)&gt;YEAR($M$98),-$Q$98,$E$98*+((($O$101-((YEAR(A530)-(YEAR($J$98)-$O$101))/$O$98))/100)+$Q$101)))+(C518*$G$98/12)),B530)</f>
        <v>1024171.3038724611</v>
      </c>
      <c r="D530" s="22" t="str">
        <f t="shared" si="228"/>
        <v/>
      </c>
      <c r="E530" s="59">
        <f t="shared" si="227"/>
        <v>-44.271532307961024</v>
      </c>
      <c r="S530" s="24" t="str">
        <f>IF(B530="","",(U530-B530))</f>
        <v/>
      </c>
      <c r="DY530" s="1"/>
      <c r="DZ530" s="1"/>
      <c r="EA530" s="1"/>
      <c r="EC530" s="1"/>
      <c r="ED530" s="1"/>
      <c r="EE530" s="1"/>
      <c r="EF530" s="1"/>
      <c r="EG530" s="1"/>
      <c r="EH530" s="1"/>
      <c r="EI530" s="1"/>
      <c r="EJ530" s="1"/>
      <c r="EP530" s="1"/>
      <c r="EQ530" s="1"/>
      <c r="ER530" s="1"/>
      <c r="ES530" s="1"/>
      <c r="GD530" s="1"/>
      <c r="GE530" s="1"/>
      <c r="GF530" s="1"/>
      <c r="GH530" s="1"/>
      <c r="GI530" s="1"/>
      <c r="GJ530" s="1"/>
      <c r="GK530" s="1"/>
      <c r="GL530" s="1"/>
      <c r="GM530" s="1"/>
      <c r="GN530" s="1"/>
      <c r="GO530" s="1"/>
      <c r="GU530" s="1"/>
      <c r="GV530" s="1"/>
      <c r="GW530" s="1"/>
      <c r="GX530" s="1"/>
      <c r="II530" s="1"/>
      <c r="IJ530" s="1"/>
      <c r="IK530" s="1"/>
      <c r="IM530" s="1"/>
      <c r="IN530" s="1"/>
      <c r="IO530" s="1"/>
      <c r="IP530" s="1"/>
      <c r="IQ530" s="1"/>
      <c r="IR530" s="1"/>
      <c r="IS530" s="1"/>
      <c r="IT530" s="1"/>
      <c r="IZ530" s="1"/>
      <c r="JA530" s="1"/>
      <c r="JB530" s="1"/>
      <c r="JC530" s="1"/>
      <c r="KN530" s="1"/>
      <c r="KO530" s="1"/>
      <c r="KP530" s="1"/>
      <c r="KR530" s="1"/>
      <c r="KS530" s="1"/>
      <c r="KT530" s="1"/>
      <c r="KU530" s="1"/>
      <c r="KV530" s="1"/>
      <c r="KW530" s="1"/>
      <c r="KX530" s="1"/>
      <c r="KY530" s="1"/>
      <c r="LE530" s="1"/>
      <c r="LF530" s="1"/>
      <c r="LG530" s="1"/>
      <c r="LH530" s="1"/>
      <c r="LZ530" s="1"/>
      <c r="MA530" s="1"/>
    </row>
    <row r="531" spans="1:339" x14ac:dyDescent="0.2">
      <c r="A531" s="65" t="s">
        <v>533</v>
      </c>
      <c r="B531" s="60"/>
      <c r="C531" s="24">
        <f>IF(B531="",+(C530+(IF(YEAR(A531)&gt;YEAR($M$98),-$Q$98,$E$98*+((($O$101-((YEAR(A531)-(YEAR($J$98)-$O$101))/$O$98))/100)+$Q$101)))+(C519*$G$98/12)),B531)</f>
        <v>1024126.8898920317</v>
      </c>
      <c r="D531" s="22" t="str">
        <f t="shared" si="228"/>
        <v/>
      </c>
      <c r="E531" s="59">
        <f t="shared" si="227"/>
        <v>-44.413980429410003</v>
      </c>
      <c r="S531" s="24" t="str">
        <f>IF(B531="","",(U531-B531))</f>
        <v/>
      </c>
      <c r="DY531" s="1"/>
      <c r="DZ531" s="1"/>
      <c r="EA531" s="1"/>
      <c r="EC531" s="1"/>
      <c r="ED531" s="1"/>
      <c r="EE531" s="1"/>
      <c r="EF531" s="1"/>
      <c r="EG531" s="1"/>
      <c r="EH531" s="1"/>
      <c r="EI531" s="1"/>
      <c r="EJ531" s="1"/>
      <c r="EP531" s="1"/>
      <c r="EQ531" s="1"/>
      <c r="ER531" s="1"/>
      <c r="ES531" s="1"/>
      <c r="GD531" s="1"/>
      <c r="GE531" s="1"/>
      <c r="GF531" s="1"/>
      <c r="GH531" s="1"/>
      <c r="GI531" s="1"/>
      <c r="GJ531" s="1"/>
      <c r="GK531" s="1"/>
      <c r="GL531" s="1"/>
      <c r="GM531" s="1"/>
      <c r="GN531" s="1"/>
      <c r="GO531" s="1"/>
      <c r="GU531" s="1"/>
      <c r="GV531" s="1"/>
      <c r="GW531" s="1"/>
      <c r="GX531" s="1"/>
      <c r="II531" s="1"/>
      <c r="IJ531" s="1"/>
      <c r="IK531" s="1"/>
      <c r="IM531" s="1"/>
      <c r="IN531" s="1"/>
      <c r="IO531" s="1"/>
      <c r="IP531" s="1"/>
      <c r="IQ531" s="1"/>
      <c r="IR531" s="1"/>
      <c r="IS531" s="1"/>
      <c r="IT531" s="1"/>
      <c r="IZ531" s="1"/>
      <c r="JA531" s="1"/>
      <c r="JB531" s="1"/>
      <c r="JC531" s="1"/>
      <c r="KN531" s="1"/>
      <c r="KO531" s="1"/>
      <c r="KP531" s="1"/>
      <c r="KR531" s="1"/>
      <c r="KS531" s="1"/>
      <c r="KT531" s="1"/>
      <c r="KU531" s="1"/>
      <c r="KV531" s="1"/>
      <c r="KW531" s="1"/>
      <c r="KX531" s="1"/>
      <c r="KY531" s="1"/>
      <c r="LE531" s="1"/>
      <c r="LF531" s="1"/>
      <c r="LG531" s="1"/>
      <c r="LH531" s="1"/>
      <c r="LZ531" s="1"/>
      <c r="MA531" s="1"/>
    </row>
    <row r="532" spans="1:339" x14ac:dyDescent="0.2">
      <c r="A532" s="65" t="s">
        <v>534</v>
      </c>
      <c r="B532" s="60"/>
      <c r="C532" s="24">
        <f>IF(B532="",+(C531+(IF(YEAR(A532)&gt;YEAR($M$98),-$Q$98,$E$98*+((($O$101-((YEAR(A532)-(YEAR($J$98)-$O$101))/$O$98))/100)+$Q$101)))+(C520*$G$98/12)),B532)</f>
        <v>1024082.3330051397</v>
      </c>
      <c r="D532" s="22" t="str">
        <f t="shared" si="228"/>
        <v/>
      </c>
      <c r="E532" s="59">
        <f t="shared" si="227"/>
        <v>-44.556886891950853</v>
      </c>
      <c r="S532" s="24" t="str">
        <f>IF(B532="","",(U532-B532))</f>
        <v/>
      </c>
      <c r="DY532" s="1"/>
      <c r="DZ532" s="1"/>
      <c r="EA532" s="1"/>
      <c r="EC532" s="1"/>
      <c r="ED532" s="1"/>
      <c r="EE532" s="1"/>
      <c r="EF532" s="1"/>
      <c r="EG532" s="1"/>
      <c r="EH532" s="1"/>
      <c r="EI532" s="1"/>
      <c r="EJ532" s="1"/>
      <c r="EP532" s="1"/>
      <c r="EQ532" s="1"/>
      <c r="ER532" s="1"/>
      <c r="ES532" s="1"/>
      <c r="GD532" s="1"/>
      <c r="GE532" s="1"/>
      <c r="GF532" s="1"/>
      <c r="GH532" s="1"/>
      <c r="GI532" s="1"/>
      <c r="GJ532" s="1"/>
      <c r="GK532" s="1"/>
      <c r="GL532" s="1"/>
      <c r="GM532" s="1"/>
      <c r="GN532" s="1"/>
      <c r="GO532" s="1"/>
      <c r="GU532" s="1"/>
      <c r="GV532" s="1"/>
      <c r="GW532" s="1"/>
      <c r="GX532" s="1"/>
      <c r="II532" s="1"/>
      <c r="IJ532" s="1"/>
      <c r="IK532" s="1"/>
      <c r="IM532" s="1"/>
      <c r="IN532" s="1"/>
      <c r="IO532" s="1"/>
      <c r="IP532" s="1"/>
      <c r="IQ532" s="1"/>
      <c r="IR532" s="1"/>
      <c r="IS532" s="1"/>
      <c r="IT532" s="1"/>
      <c r="IZ532" s="1"/>
      <c r="JA532" s="1"/>
      <c r="JB532" s="1"/>
      <c r="JC532" s="1"/>
      <c r="KN532" s="1"/>
      <c r="KO532" s="1"/>
      <c r="KP532" s="1"/>
      <c r="KR532" s="1"/>
      <c r="KS532" s="1"/>
      <c r="KT532" s="1"/>
      <c r="KU532" s="1"/>
      <c r="KV532" s="1"/>
      <c r="KW532" s="1"/>
      <c r="KX532" s="1"/>
      <c r="KY532" s="1"/>
      <c r="LE532" s="1"/>
      <c r="LF532" s="1"/>
      <c r="LG532" s="1"/>
      <c r="LH532" s="1"/>
      <c r="LZ532" s="1"/>
      <c r="MA532" s="1"/>
    </row>
    <row r="533" spans="1:339" x14ac:dyDescent="0.2">
      <c r="A533" s="65" t="s">
        <v>535</v>
      </c>
      <c r="B533" s="60"/>
      <c r="C533" s="24">
        <f>IF(B533="",+(C532+(IF(YEAR(A533)&gt;YEAR($M$98),-$Q$98,$E$98*+((($O$101-((YEAR(A533)-(YEAR($J$98)-$O$101))/$O$98))/100)+$Q$101)))+(C521*$G$98/12)),B533)</f>
        <v>1024037.6327519693</v>
      </c>
      <c r="D533" s="22" t="str">
        <f t="shared" si="228"/>
        <v/>
      </c>
      <c r="E533" s="59">
        <f t="shared" si="227"/>
        <v>-44.700253170449287</v>
      </c>
      <c r="S533" s="24" t="str">
        <f>IF(B533="","",(U533-B533))</f>
        <v/>
      </c>
      <c r="DY533" s="1"/>
      <c r="DZ533" s="1"/>
      <c r="EA533" s="1"/>
      <c r="EC533" s="1"/>
      <c r="ED533" s="1"/>
      <c r="EE533" s="1"/>
      <c r="EF533" s="1"/>
      <c r="EG533" s="1"/>
      <c r="EH533" s="1"/>
      <c r="EI533" s="1"/>
      <c r="EJ533" s="1"/>
      <c r="EP533" s="1"/>
      <c r="EQ533" s="1"/>
      <c r="ER533" s="1"/>
      <c r="ES533" s="1"/>
      <c r="GD533" s="1"/>
      <c r="GE533" s="1"/>
      <c r="GF533" s="1"/>
      <c r="GH533" s="1"/>
      <c r="GI533" s="1"/>
      <c r="GJ533" s="1"/>
      <c r="GK533" s="1"/>
      <c r="GL533" s="1"/>
      <c r="GM533" s="1"/>
      <c r="GN533" s="1"/>
      <c r="GO533" s="1"/>
      <c r="GU533" s="1"/>
      <c r="GV533" s="1"/>
      <c r="GW533" s="1"/>
      <c r="GX533" s="1"/>
      <c r="II533" s="1"/>
      <c r="IJ533" s="1"/>
      <c r="IK533" s="1"/>
      <c r="IM533" s="1"/>
      <c r="IN533" s="1"/>
      <c r="IO533" s="1"/>
      <c r="IP533" s="1"/>
      <c r="IQ533" s="1"/>
      <c r="IR533" s="1"/>
      <c r="IS533" s="1"/>
      <c r="IT533" s="1"/>
      <c r="IZ533" s="1"/>
      <c r="JA533" s="1"/>
      <c r="JB533" s="1"/>
      <c r="JC533" s="1"/>
      <c r="KN533" s="1"/>
      <c r="KO533" s="1"/>
      <c r="KP533" s="1"/>
      <c r="KR533" s="1"/>
      <c r="KS533" s="1"/>
      <c r="KT533" s="1"/>
      <c r="KU533" s="1"/>
      <c r="KV533" s="1"/>
      <c r="KW533" s="1"/>
      <c r="KX533" s="1"/>
      <c r="KY533" s="1"/>
      <c r="LE533" s="1"/>
      <c r="LF533" s="1"/>
      <c r="LG533" s="1"/>
      <c r="LH533" s="1"/>
      <c r="LZ533" s="1"/>
      <c r="MA533" s="1"/>
    </row>
    <row r="534" spans="1:339" x14ac:dyDescent="0.2">
      <c r="A534" s="65" t="s">
        <v>536</v>
      </c>
      <c r="B534" s="60"/>
      <c r="C534" s="24">
        <f>IF(B534="",+(C533+(IF(YEAR(A534)&gt;YEAR($M$98),-$Q$98,$E$98*+((($O$101-((YEAR(A534)-(YEAR($J$98)-$O$101))/$O$98))/100)+$Q$101)))+(C522*$G$98/12)),B534)</f>
        <v>1023992.7886712247</v>
      </c>
      <c r="D534" s="22" t="str">
        <f t="shared" si="228"/>
        <v/>
      </c>
      <c r="E534" s="59">
        <f t="shared" si="227"/>
        <v>-44.844080744544044</v>
      </c>
      <c r="S534" s="24" t="str">
        <f>IF(B534="","",(U534-B534))</f>
        <v/>
      </c>
      <c r="DY534" s="1"/>
      <c r="DZ534" s="1"/>
      <c r="EA534" s="1"/>
      <c r="EC534" s="1"/>
      <c r="ED534" s="1"/>
      <c r="EE534" s="1"/>
      <c r="EF534" s="1"/>
      <c r="EG534" s="1"/>
      <c r="EH534" s="1"/>
      <c r="EI534" s="1"/>
      <c r="EJ534" s="1"/>
      <c r="EP534" s="1"/>
      <c r="EQ534" s="1"/>
      <c r="ER534" s="1"/>
      <c r="ES534" s="1"/>
      <c r="GD534" s="1"/>
      <c r="GE534" s="1"/>
      <c r="GF534" s="1"/>
      <c r="GH534" s="1"/>
      <c r="GI534" s="1"/>
      <c r="GJ534" s="1"/>
      <c r="GK534" s="1"/>
      <c r="GL534" s="1"/>
      <c r="GM534" s="1"/>
      <c r="GN534" s="1"/>
      <c r="GO534" s="1"/>
      <c r="GU534" s="1"/>
      <c r="GV534" s="1"/>
      <c r="GW534" s="1"/>
      <c r="GX534" s="1"/>
      <c r="II534" s="1"/>
      <c r="IJ534" s="1"/>
      <c r="IK534" s="1"/>
      <c r="IM534" s="1"/>
      <c r="IN534" s="1"/>
      <c r="IO534" s="1"/>
      <c r="IP534" s="1"/>
      <c r="IQ534" s="1"/>
      <c r="IR534" s="1"/>
      <c r="IS534" s="1"/>
      <c r="IT534" s="1"/>
      <c r="IZ534" s="1"/>
      <c r="JA534" s="1"/>
      <c r="JB534" s="1"/>
      <c r="JC534" s="1"/>
      <c r="KN534" s="1"/>
      <c r="KO534" s="1"/>
      <c r="KP534" s="1"/>
      <c r="KR534" s="1"/>
      <c r="KS534" s="1"/>
      <c r="KT534" s="1"/>
      <c r="KU534" s="1"/>
      <c r="KV534" s="1"/>
      <c r="KW534" s="1"/>
      <c r="KX534" s="1"/>
      <c r="KY534" s="1"/>
      <c r="LE534" s="1"/>
      <c r="LF534" s="1"/>
      <c r="LG534" s="1"/>
      <c r="LH534" s="1"/>
      <c r="LZ534" s="1"/>
      <c r="MA534" s="1"/>
    </row>
    <row r="535" spans="1:339" x14ac:dyDescent="0.2">
      <c r="A535" s="65" t="s">
        <v>537</v>
      </c>
      <c r="B535" s="60"/>
      <c r="C535" s="24">
        <f>IF(B535="",+(C534+(IF(YEAR(A535)&gt;YEAR($M$98),-$Q$98,$E$98*+((($O$101-((YEAR(A535)-(YEAR($J$98)-$O$101))/$O$98))/100)+$Q$101)))+(C523*$G$98/12)),B535)</f>
        <v>1023947.8003001264</v>
      </c>
      <c r="D535" s="22" t="str">
        <f t="shared" si="228"/>
        <v/>
      </c>
      <c r="E535" s="59">
        <f t="shared" si="227"/>
        <v>-44.988371098297648</v>
      </c>
      <c r="S535" s="24" t="str">
        <f>IF(B535="","",(U535-B535))</f>
        <v/>
      </c>
      <c r="DY535" s="1"/>
      <c r="DZ535" s="1"/>
      <c r="EA535" s="1"/>
      <c r="EC535" s="1"/>
      <c r="ED535" s="1"/>
      <c r="EE535" s="1"/>
      <c r="EF535" s="1"/>
      <c r="EG535" s="1"/>
      <c r="EH535" s="1"/>
      <c r="EI535" s="1"/>
      <c r="EJ535" s="1"/>
      <c r="EP535" s="1"/>
      <c r="EQ535" s="1"/>
      <c r="ER535" s="1"/>
      <c r="ES535" s="1"/>
      <c r="GD535" s="1"/>
      <c r="GE535" s="1"/>
      <c r="GF535" s="1"/>
      <c r="GH535" s="1"/>
      <c r="GI535" s="1"/>
      <c r="GJ535" s="1"/>
      <c r="GK535" s="1"/>
      <c r="GL535" s="1"/>
      <c r="GM535" s="1"/>
      <c r="GN535" s="1"/>
      <c r="GO535" s="1"/>
      <c r="GU535" s="1"/>
      <c r="GV535" s="1"/>
      <c r="GW535" s="1"/>
      <c r="GX535" s="1"/>
      <c r="II535" s="1"/>
      <c r="IJ535" s="1"/>
      <c r="IK535" s="1"/>
      <c r="IM535" s="1"/>
      <c r="IN535" s="1"/>
      <c r="IO535" s="1"/>
      <c r="IP535" s="1"/>
      <c r="IQ535" s="1"/>
      <c r="IR535" s="1"/>
      <c r="IS535" s="1"/>
      <c r="IT535" s="1"/>
      <c r="IZ535" s="1"/>
      <c r="JA535" s="1"/>
      <c r="JB535" s="1"/>
      <c r="JC535" s="1"/>
      <c r="KN535" s="1"/>
      <c r="KO535" s="1"/>
      <c r="KP535" s="1"/>
      <c r="KR535" s="1"/>
      <c r="KS535" s="1"/>
      <c r="KT535" s="1"/>
      <c r="KU535" s="1"/>
      <c r="KV535" s="1"/>
      <c r="KW535" s="1"/>
      <c r="KX535" s="1"/>
      <c r="KY535" s="1"/>
      <c r="LE535" s="1"/>
      <c r="LF535" s="1"/>
      <c r="LG535" s="1"/>
      <c r="LH535" s="1"/>
      <c r="LZ535" s="1"/>
      <c r="MA535" s="1"/>
    </row>
    <row r="536" spans="1:339" x14ac:dyDescent="0.2">
      <c r="A536" s="65" t="s">
        <v>538</v>
      </c>
      <c r="B536" s="60"/>
      <c r="C536" s="24">
        <f>IF(B536="",+(C535+(IF(YEAR(A536)&gt;YEAR($M$98),-$Q$98,$E$98*+((($O$101-((YEAR(A536)-(YEAR($J$98)-$O$101))/$O$98))/100)+$Q$101)))+(C524*$G$98/12)),B536)</f>
        <v>1023902.6671744057</v>
      </c>
      <c r="D536" s="22" t="str">
        <f t="shared" si="228"/>
        <v/>
      </c>
      <c r="E536" s="59">
        <f t="shared" si="227"/>
        <v>-45.13312572077848</v>
      </c>
      <c r="S536" s="24" t="str">
        <f>IF(B536="","",(U536-B536))</f>
        <v/>
      </c>
      <c r="DY536" s="1"/>
      <c r="DZ536" s="1"/>
      <c r="EA536" s="1"/>
      <c r="EC536" s="1"/>
      <c r="ED536" s="1"/>
      <c r="EE536" s="1"/>
      <c r="EF536" s="1"/>
      <c r="EG536" s="1"/>
      <c r="EH536" s="1"/>
      <c r="EI536" s="1"/>
      <c r="EJ536" s="1"/>
      <c r="EP536" s="1"/>
      <c r="EQ536" s="1"/>
      <c r="ER536" s="1"/>
      <c r="ES536" s="1"/>
      <c r="GD536" s="1"/>
      <c r="GE536" s="1"/>
      <c r="GF536" s="1"/>
      <c r="GH536" s="1"/>
      <c r="GI536" s="1"/>
      <c r="GJ536" s="1"/>
      <c r="GK536" s="1"/>
      <c r="GL536" s="1"/>
      <c r="GM536" s="1"/>
      <c r="GN536" s="1"/>
      <c r="GO536" s="1"/>
      <c r="GU536" s="1"/>
      <c r="GV536" s="1"/>
      <c r="GW536" s="1"/>
      <c r="GX536" s="1"/>
      <c r="II536" s="1"/>
      <c r="IJ536" s="1"/>
      <c r="IK536" s="1"/>
      <c r="IM536" s="1"/>
      <c r="IN536" s="1"/>
      <c r="IO536" s="1"/>
      <c r="IP536" s="1"/>
      <c r="IQ536" s="1"/>
      <c r="IR536" s="1"/>
      <c r="IS536" s="1"/>
      <c r="IT536" s="1"/>
      <c r="IZ536" s="1"/>
      <c r="JA536" s="1"/>
      <c r="JB536" s="1"/>
      <c r="JC536" s="1"/>
      <c r="KN536" s="1"/>
      <c r="KO536" s="1"/>
      <c r="KP536" s="1"/>
      <c r="KR536" s="1"/>
      <c r="KS536" s="1"/>
      <c r="KT536" s="1"/>
      <c r="KU536" s="1"/>
      <c r="KV536" s="1"/>
      <c r="KW536" s="1"/>
      <c r="KX536" s="1"/>
      <c r="KY536" s="1"/>
      <c r="LE536" s="1"/>
      <c r="LF536" s="1"/>
      <c r="LG536" s="1"/>
      <c r="LH536" s="1"/>
      <c r="LZ536" s="1"/>
      <c r="MA536" s="1"/>
    </row>
    <row r="537" spans="1:339" x14ac:dyDescent="0.2">
      <c r="A537" s="66" t="s">
        <v>194</v>
      </c>
      <c r="B537" s="69"/>
      <c r="C537" s="24">
        <f>IF(B537="",+(C536+(IF(YEAR(A537)&gt;YEAR($M$98),-$Q$98,$E$98*+((($O$101-((YEAR(A537)-(YEAR($J$98)-$O$101))/$O$98))/100)+$Q$101)))+(C525*$G$98/12)),B537)</f>
        <v>1023857.3888282998</v>
      </c>
      <c r="D537" s="22" t="str">
        <f t="shared" si="228"/>
        <v/>
      </c>
      <c r="E537" s="59">
        <f t="shared" si="227"/>
        <v>-45.27834610582795</v>
      </c>
      <c r="S537" s="24" t="str">
        <f>IF(B537="","",(U537-B537))</f>
        <v/>
      </c>
      <c r="U537" s="43"/>
      <c r="DY537" s="1"/>
      <c r="DZ537" s="1"/>
      <c r="EA537" s="1"/>
      <c r="EC537" s="1"/>
      <c r="ED537" s="1"/>
      <c r="EE537" s="1"/>
      <c r="EF537" s="1"/>
      <c r="EG537" s="1"/>
      <c r="EH537" s="1"/>
      <c r="EI537" s="1"/>
      <c r="EJ537" s="1"/>
      <c r="EP537" s="1"/>
      <c r="EQ537" s="1"/>
      <c r="ER537" s="1"/>
      <c r="ES537" s="1"/>
      <c r="GD537" s="1"/>
      <c r="GE537" s="1"/>
      <c r="GF537" s="1"/>
      <c r="GH537" s="1"/>
      <c r="GI537" s="1"/>
      <c r="GJ537" s="1"/>
      <c r="GK537" s="1"/>
      <c r="GL537" s="1"/>
      <c r="GM537" s="1"/>
      <c r="GN537" s="1"/>
      <c r="GO537" s="1"/>
      <c r="GU537" s="1"/>
      <c r="GV537" s="1"/>
      <c r="GW537" s="1"/>
      <c r="GX537" s="1"/>
      <c r="II537" s="1"/>
      <c r="IJ537" s="1"/>
      <c r="IK537" s="1"/>
      <c r="IM537" s="1"/>
      <c r="IN537" s="1"/>
      <c r="IO537" s="1"/>
      <c r="IP537" s="1"/>
      <c r="IQ537" s="1"/>
      <c r="IR537" s="1"/>
      <c r="IS537" s="1"/>
      <c r="IT537" s="1"/>
      <c r="IZ537" s="1"/>
      <c r="JA537" s="1"/>
      <c r="JB537" s="1"/>
      <c r="JC537" s="1"/>
      <c r="KN537" s="1"/>
      <c r="KO537" s="1"/>
      <c r="KP537" s="1"/>
      <c r="KR537" s="1"/>
      <c r="KS537" s="1"/>
      <c r="KT537" s="1"/>
      <c r="KU537" s="1"/>
      <c r="KV537" s="1"/>
      <c r="KW537" s="1"/>
      <c r="KX537" s="1"/>
      <c r="KY537" s="1"/>
      <c r="LE537" s="1"/>
      <c r="LF537" s="1"/>
      <c r="LG537" s="1"/>
      <c r="LH537" s="1"/>
      <c r="LZ537" s="1"/>
      <c r="MA537" s="1"/>
    </row>
    <row r="538" spans="1:339" x14ac:dyDescent="0.2">
      <c r="A538" s="65" t="s">
        <v>539</v>
      </c>
      <c r="B538" s="60"/>
      <c r="C538" s="24">
        <f>IF(B538="",+(C537+(IF(YEAR(A538)&gt;YEAR($M$98),-$Q$98,$E$98*+((($O$101-((YEAR(A538)-(YEAR($J$98)-$O$101))/$O$98))/100)+$Q$101)))+(C526*$G$98/12)),B538)</f>
        <v>1023811.9647945476</v>
      </c>
      <c r="D538" s="22" t="str">
        <f t="shared" si="228"/>
        <v/>
      </c>
      <c r="E538" s="59">
        <f t="shared" si="227"/>
        <v>-45.424033752176911</v>
      </c>
      <c r="S538" s="24" t="str">
        <f>IF(B538="","",(U538-B538))</f>
        <v/>
      </c>
      <c r="DY538" s="1"/>
      <c r="DZ538" s="1"/>
      <c r="EA538" s="1"/>
      <c r="EC538" s="1"/>
      <c r="ED538" s="1"/>
      <c r="EE538" s="1"/>
      <c r="EF538" s="1"/>
      <c r="EG538" s="1"/>
      <c r="EH538" s="1"/>
      <c r="EI538" s="1"/>
      <c r="EJ538" s="1"/>
      <c r="EP538" s="1"/>
      <c r="EQ538" s="1"/>
      <c r="ER538" s="1"/>
      <c r="ES538" s="1"/>
      <c r="GD538" s="1"/>
      <c r="GE538" s="1"/>
      <c r="GF538" s="1"/>
      <c r="GH538" s="1"/>
      <c r="GI538" s="1"/>
      <c r="GJ538" s="1"/>
      <c r="GK538" s="1"/>
      <c r="GL538" s="1"/>
      <c r="GM538" s="1"/>
      <c r="GN538" s="1"/>
      <c r="GO538" s="1"/>
      <c r="GU538" s="1"/>
      <c r="GV538" s="1"/>
      <c r="GW538" s="1"/>
      <c r="GX538" s="1"/>
      <c r="II538" s="1"/>
      <c r="IJ538" s="1"/>
      <c r="IK538" s="1"/>
      <c r="IM538" s="1"/>
      <c r="IN538" s="1"/>
      <c r="IO538" s="1"/>
      <c r="IP538" s="1"/>
      <c r="IQ538" s="1"/>
      <c r="IR538" s="1"/>
      <c r="IS538" s="1"/>
      <c r="IT538" s="1"/>
      <c r="IZ538" s="1"/>
      <c r="JA538" s="1"/>
      <c r="JB538" s="1"/>
      <c r="JC538" s="1"/>
      <c r="KN538" s="1"/>
      <c r="KO538" s="1"/>
      <c r="KP538" s="1"/>
      <c r="KR538" s="1"/>
      <c r="KS538" s="1"/>
      <c r="KT538" s="1"/>
      <c r="KU538" s="1"/>
      <c r="KV538" s="1"/>
      <c r="KW538" s="1"/>
      <c r="KX538" s="1"/>
      <c r="KY538" s="1"/>
      <c r="LE538" s="1"/>
      <c r="LF538" s="1"/>
      <c r="LG538" s="1"/>
      <c r="LH538" s="1"/>
      <c r="LZ538" s="1"/>
      <c r="MA538" s="1"/>
    </row>
    <row r="539" spans="1:339" x14ac:dyDescent="0.2">
      <c r="A539" s="65" t="s">
        <v>540</v>
      </c>
      <c r="B539" s="60"/>
      <c r="C539" s="24">
        <f>IF(B539="",+(C538+(IF(YEAR(A539)&gt;YEAR($M$98),-$Q$98,$E$98*+((($O$101-((YEAR(A539)-(YEAR($J$98)-$O$101))/$O$98))/100)+$Q$101)))+(C527*$G$98/12)),B539)</f>
        <v>1023766.3946043844</v>
      </c>
      <c r="D539" s="22" t="str">
        <f t="shared" si="228"/>
        <v/>
      </c>
      <c r="E539" s="59">
        <f t="shared" si="227"/>
        <v>-45.570190163212828</v>
      </c>
      <c r="S539" s="24" t="str">
        <f>IF(B539="","",(U539-B539))</f>
        <v/>
      </c>
      <c r="DY539" s="1"/>
      <c r="DZ539" s="1"/>
      <c r="EA539" s="1"/>
      <c r="EC539" s="1"/>
      <c r="ED539" s="1"/>
      <c r="EE539" s="1"/>
      <c r="EF539" s="1"/>
      <c r="EG539" s="1"/>
      <c r="EH539" s="1"/>
      <c r="EI539" s="1"/>
      <c r="EJ539" s="1"/>
      <c r="EP539" s="1"/>
      <c r="EQ539" s="1"/>
      <c r="ER539" s="1"/>
      <c r="ES539" s="1"/>
      <c r="GD539" s="1"/>
      <c r="GE539" s="1"/>
      <c r="GF539" s="1"/>
      <c r="GH539" s="1"/>
      <c r="GI539" s="1"/>
      <c r="GJ539" s="1"/>
      <c r="GK539" s="1"/>
      <c r="GL539" s="1"/>
      <c r="GM539" s="1"/>
      <c r="GN539" s="1"/>
      <c r="GO539" s="1"/>
      <c r="GU539" s="1"/>
      <c r="GV539" s="1"/>
      <c r="GW539" s="1"/>
      <c r="GX539" s="1"/>
      <c r="II539" s="1"/>
      <c r="IJ539" s="1"/>
      <c r="IK539" s="1"/>
      <c r="IM539" s="1"/>
      <c r="IN539" s="1"/>
      <c r="IO539" s="1"/>
      <c r="IP539" s="1"/>
      <c r="IQ539" s="1"/>
      <c r="IR539" s="1"/>
      <c r="IS539" s="1"/>
      <c r="IT539" s="1"/>
      <c r="IZ539" s="1"/>
      <c r="JA539" s="1"/>
      <c r="JB539" s="1"/>
      <c r="JC539" s="1"/>
      <c r="KN539" s="1"/>
      <c r="KO539" s="1"/>
      <c r="KP539" s="1"/>
      <c r="KR539" s="1"/>
      <c r="KS539" s="1"/>
      <c r="KT539" s="1"/>
      <c r="KU539" s="1"/>
      <c r="KV539" s="1"/>
      <c r="KW539" s="1"/>
      <c r="KX539" s="1"/>
      <c r="KY539" s="1"/>
      <c r="LE539" s="1"/>
      <c r="LF539" s="1"/>
      <c r="LG539" s="1"/>
      <c r="LH539" s="1"/>
      <c r="LZ539" s="1"/>
      <c r="MA539" s="1"/>
    </row>
    <row r="540" spans="1:339" x14ac:dyDescent="0.2">
      <c r="A540" s="65" t="s">
        <v>541</v>
      </c>
      <c r="B540" s="60"/>
      <c r="C540" s="24">
        <f>IF(B540="",+(C539+(IF(YEAR(A540)&gt;YEAR($M$98),-$Q$98,$E$98*+((($O$101-((YEAR(A540)-(YEAR($J$98)-$O$101))/$O$98))/100)+$Q$101)))+(C528*$G$98/12)),B540)</f>
        <v>1023720.6777875371</v>
      </c>
      <c r="D540" s="22" t="str">
        <f t="shared" si="228"/>
        <v/>
      </c>
      <c r="E540" s="59">
        <f t="shared" si="227"/>
        <v>-45.716816847329028</v>
      </c>
      <c r="S540" s="24" t="str">
        <f>IF(B540="","",(U540-B540))</f>
        <v/>
      </c>
      <c r="DY540" s="1"/>
      <c r="DZ540" s="1"/>
      <c r="EA540" s="1"/>
      <c r="EC540" s="1"/>
      <c r="ED540" s="1"/>
      <c r="EE540" s="1"/>
      <c r="EF540" s="1"/>
      <c r="EG540" s="1"/>
      <c r="EH540" s="1"/>
      <c r="EI540" s="1"/>
      <c r="EJ540" s="1"/>
      <c r="EP540" s="1"/>
      <c r="EQ540" s="1"/>
      <c r="ER540" s="1"/>
      <c r="ES540" s="1"/>
      <c r="GD540" s="1"/>
      <c r="GE540" s="1"/>
      <c r="GF540" s="1"/>
      <c r="GH540" s="1"/>
      <c r="GI540" s="1"/>
      <c r="GJ540" s="1"/>
      <c r="GK540" s="1"/>
      <c r="GL540" s="1"/>
      <c r="GM540" s="1"/>
      <c r="GN540" s="1"/>
      <c r="GO540" s="1"/>
      <c r="GU540" s="1"/>
      <c r="GV540" s="1"/>
      <c r="GW540" s="1"/>
      <c r="GX540" s="1"/>
      <c r="II540" s="1"/>
      <c r="IJ540" s="1"/>
      <c r="IK540" s="1"/>
      <c r="IM540" s="1"/>
      <c r="IN540" s="1"/>
      <c r="IO540" s="1"/>
      <c r="IP540" s="1"/>
      <c r="IQ540" s="1"/>
      <c r="IR540" s="1"/>
      <c r="IS540" s="1"/>
      <c r="IT540" s="1"/>
      <c r="IZ540" s="1"/>
      <c r="JA540" s="1"/>
      <c r="JB540" s="1"/>
      <c r="JC540" s="1"/>
      <c r="KN540" s="1"/>
      <c r="KO540" s="1"/>
      <c r="KP540" s="1"/>
      <c r="KR540" s="1"/>
      <c r="KS540" s="1"/>
      <c r="KT540" s="1"/>
      <c r="KU540" s="1"/>
      <c r="KV540" s="1"/>
      <c r="KW540" s="1"/>
      <c r="KX540" s="1"/>
      <c r="KY540" s="1"/>
      <c r="LE540" s="1"/>
      <c r="LF540" s="1"/>
      <c r="LG540" s="1"/>
      <c r="LH540" s="1"/>
      <c r="LZ540" s="1"/>
      <c r="MA540" s="1"/>
    </row>
    <row r="541" spans="1:339" x14ac:dyDescent="0.2">
      <c r="A541" s="65" t="s">
        <v>542</v>
      </c>
      <c r="B541" s="60"/>
      <c r="C541" s="24">
        <f>IF(B541="",+(C540+(IF(YEAR(A541)&gt;YEAR($M$98),-$Q$98,$E$98*+((($O$101-((YEAR(A541)-(YEAR($J$98)-$O$101))/$O$98))/100)+$Q$101)))+(C529*$G$98/12)),B541)</f>
        <v>1023674.8138722196</v>
      </c>
      <c r="D541" s="22" t="str">
        <f t="shared" si="228"/>
        <v/>
      </c>
      <c r="E541" s="59">
        <f t="shared" si="227"/>
        <v>-45.863915317459032</v>
      </c>
      <c r="S541" s="24" t="str">
        <f>IF(B541="","",(U541-B541))</f>
        <v/>
      </c>
      <c r="DY541" s="1"/>
      <c r="DZ541" s="1"/>
      <c r="EA541" s="1"/>
      <c r="EC541" s="1"/>
      <c r="ED541" s="1"/>
      <c r="EE541" s="1"/>
      <c r="EF541" s="1"/>
      <c r="EG541" s="1"/>
      <c r="EH541" s="1"/>
      <c r="EI541" s="1"/>
      <c r="EJ541" s="1"/>
      <c r="EP541" s="1"/>
      <c r="EQ541" s="1"/>
      <c r="ER541" s="1"/>
      <c r="ES541" s="1"/>
      <c r="GD541" s="1"/>
      <c r="GE541" s="1"/>
      <c r="GF541" s="1"/>
      <c r="GH541" s="1"/>
      <c r="GI541" s="1"/>
      <c r="GJ541" s="1"/>
      <c r="GK541" s="1"/>
      <c r="GL541" s="1"/>
      <c r="GM541" s="1"/>
      <c r="GN541" s="1"/>
      <c r="GO541" s="1"/>
      <c r="GU541" s="1"/>
      <c r="GV541" s="1"/>
      <c r="GW541" s="1"/>
      <c r="GX541" s="1"/>
      <c r="II541" s="1"/>
      <c r="IJ541" s="1"/>
      <c r="IK541" s="1"/>
      <c r="IM541" s="1"/>
      <c r="IN541" s="1"/>
      <c r="IO541" s="1"/>
      <c r="IP541" s="1"/>
      <c r="IQ541" s="1"/>
      <c r="IR541" s="1"/>
      <c r="IS541" s="1"/>
      <c r="IT541" s="1"/>
      <c r="IZ541" s="1"/>
      <c r="JA541" s="1"/>
      <c r="JB541" s="1"/>
      <c r="JC541" s="1"/>
      <c r="KN541" s="1"/>
      <c r="KO541" s="1"/>
      <c r="KP541" s="1"/>
      <c r="KR541" s="1"/>
      <c r="KS541" s="1"/>
      <c r="KT541" s="1"/>
      <c r="KU541" s="1"/>
      <c r="KV541" s="1"/>
      <c r="KW541" s="1"/>
      <c r="KX541" s="1"/>
      <c r="KY541" s="1"/>
      <c r="LE541" s="1"/>
      <c r="LF541" s="1"/>
      <c r="LG541" s="1"/>
      <c r="LH541" s="1"/>
      <c r="LZ541" s="1"/>
      <c r="MA541" s="1"/>
    </row>
    <row r="542" spans="1:339" x14ac:dyDescent="0.2">
      <c r="A542" s="65" t="s">
        <v>543</v>
      </c>
      <c r="B542" s="60"/>
      <c r="C542" s="24">
        <f>IF(B542="",+(C541+(IF(YEAR(A542)&gt;YEAR($M$98),-$Q$98,$E$98*+((($O$101-((YEAR(A542)-(YEAR($J$98)-$O$101))/$O$98))/100)+$Q$101)))+(C530*$G$98/12)),B542)</f>
        <v>1023628.8023851278</v>
      </c>
      <c r="D542" s="22" t="str">
        <f t="shared" si="228"/>
        <v/>
      </c>
      <c r="E542" s="59">
        <f t="shared" si="227"/>
        <v>-46.011487091891468</v>
      </c>
      <c r="S542" s="24" t="str">
        <f>IF(B542="","",(U542-B542))</f>
        <v/>
      </c>
      <c r="DY542" s="1"/>
      <c r="DZ542" s="1"/>
      <c r="EA542" s="1"/>
      <c r="EC542" s="1"/>
      <c r="ED542" s="1"/>
      <c r="EE542" s="1"/>
      <c r="EF542" s="1"/>
      <c r="EG542" s="1"/>
      <c r="EH542" s="1"/>
      <c r="EI542" s="1"/>
      <c r="EJ542" s="1"/>
      <c r="EP542" s="1"/>
      <c r="EQ542" s="1"/>
      <c r="ER542" s="1"/>
      <c r="ES542" s="1"/>
      <c r="GD542" s="1"/>
      <c r="GE542" s="1"/>
      <c r="GF542" s="1"/>
      <c r="GH542" s="1"/>
      <c r="GI542" s="1"/>
      <c r="GJ542" s="1"/>
      <c r="GK542" s="1"/>
      <c r="GL542" s="1"/>
      <c r="GM542" s="1"/>
      <c r="GN542" s="1"/>
      <c r="GO542" s="1"/>
      <c r="GU542" s="1"/>
      <c r="GV542" s="1"/>
      <c r="GW542" s="1"/>
      <c r="GX542" s="1"/>
      <c r="II542" s="1"/>
      <c r="IJ542" s="1"/>
      <c r="IK542" s="1"/>
      <c r="IM542" s="1"/>
      <c r="IN542" s="1"/>
      <c r="IO542" s="1"/>
      <c r="IP542" s="1"/>
      <c r="IQ542" s="1"/>
      <c r="IR542" s="1"/>
      <c r="IS542" s="1"/>
      <c r="IT542" s="1"/>
      <c r="IZ542" s="1"/>
      <c r="JA542" s="1"/>
      <c r="JB542" s="1"/>
      <c r="JC542" s="1"/>
      <c r="KN542" s="1"/>
      <c r="KO542" s="1"/>
      <c r="KP542" s="1"/>
      <c r="KR542" s="1"/>
      <c r="KS542" s="1"/>
      <c r="KT542" s="1"/>
      <c r="KU542" s="1"/>
      <c r="KV542" s="1"/>
      <c r="KW542" s="1"/>
      <c r="KX542" s="1"/>
      <c r="KY542" s="1"/>
      <c r="LE542" s="1"/>
      <c r="LF542" s="1"/>
      <c r="LG542" s="1"/>
      <c r="LH542" s="1"/>
      <c r="LZ542" s="1"/>
      <c r="MA542" s="1"/>
    </row>
    <row r="543" spans="1:339" x14ac:dyDescent="0.2">
      <c r="A543" s="65" t="s">
        <v>544</v>
      </c>
      <c r="B543" s="60"/>
      <c r="C543" s="24">
        <f>IF(B543="",+(C542+(IF(YEAR(A543)&gt;YEAR($M$98),-$Q$98,$E$98*+((($O$101-((YEAR(A543)-(YEAR($J$98)-$O$101))/$O$98))/100)+$Q$101)))+(C531*$G$98/12)),B543)</f>
        <v>1023582.6428514344</v>
      </c>
      <c r="D543" s="22" t="str">
        <f t="shared" si="228"/>
        <v/>
      </c>
      <c r="E543" s="59">
        <f t="shared" si="227"/>
        <v>-46.159533693338744</v>
      </c>
      <c r="S543" s="24" t="str">
        <f>IF(B543="","",(U543-B543))</f>
        <v/>
      </c>
      <c r="DY543" s="1"/>
      <c r="DZ543" s="1"/>
      <c r="EA543" s="1"/>
      <c r="EC543" s="1"/>
      <c r="ED543" s="1"/>
      <c r="EE543" s="1"/>
      <c r="EF543" s="1"/>
      <c r="EG543" s="1"/>
      <c r="EH543" s="1"/>
      <c r="EI543" s="1"/>
      <c r="EJ543" s="1"/>
      <c r="EP543" s="1"/>
      <c r="EQ543" s="1"/>
      <c r="ER543" s="1"/>
      <c r="ES543" s="1"/>
      <c r="GD543" s="1"/>
      <c r="GE543" s="1"/>
      <c r="GF543" s="1"/>
      <c r="GH543" s="1"/>
      <c r="GI543" s="1"/>
      <c r="GJ543" s="1"/>
      <c r="GK543" s="1"/>
      <c r="GL543" s="1"/>
      <c r="GM543" s="1"/>
      <c r="GN543" s="1"/>
      <c r="GO543" s="1"/>
      <c r="GU543" s="1"/>
      <c r="GV543" s="1"/>
      <c r="GW543" s="1"/>
      <c r="GX543" s="1"/>
      <c r="II543" s="1"/>
      <c r="IJ543" s="1"/>
      <c r="IK543" s="1"/>
      <c r="IM543" s="1"/>
      <c r="IN543" s="1"/>
      <c r="IO543" s="1"/>
      <c r="IP543" s="1"/>
      <c r="IQ543" s="1"/>
      <c r="IR543" s="1"/>
      <c r="IS543" s="1"/>
      <c r="IT543" s="1"/>
      <c r="IZ543" s="1"/>
      <c r="JA543" s="1"/>
      <c r="JB543" s="1"/>
      <c r="JC543" s="1"/>
      <c r="KN543" s="1"/>
      <c r="KO543" s="1"/>
      <c r="KP543" s="1"/>
      <c r="KR543" s="1"/>
      <c r="KS543" s="1"/>
      <c r="KT543" s="1"/>
      <c r="KU543" s="1"/>
      <c r="KV543" s="1"/>
      <c r="KW543" s="1"/>
      <c r="KX543" s="1"/>
      <c r="KY543" s="1"/>
      <c r="LE543" s="1"/>
      <c r="LF543" s="1"/>
      <c r="LG543" s="1"/>
      <c r="LH543" s="1"/>
      <c r="LZ543" s="1"/>
      <c r="MA543" s="1"/>
    </row>
    <row r="544" spans="1:339" x14ac:dyDescent="0.2">
      <c r="A544" s="65" t="s">
        <v>545</v>
      </c>
      <c r="B544" s="60"/>
      <c r="C544" s="24">
        <f>IF(B544="",+(C543+(IF(YEAR(A544)&gt;YEAR($M$98),-$Q$98,$E$98*+((($O$101-((YEAR(A544)-(YEAR($J$98)-$O$101))/$O$98))/100)+$Q$101)))+(C532*$G$98/12)),B544)</f>
        <v>1023536.3347947848</v>
      </c>
      <c r="D544" s="22" t="str">
        <f t="shared" si="228"/>
        <v/>
      </c>
      <c r="E544" s="59">
        <f t="shared" si="227"/>
        <v>-46.308056649635546</v>
      </c>
      <c r="S544" s="24" t="str">
        <f>IF(B544="","",(U544-B544))</f>
        <v/>
      </c>
      <c r="DY544" s="1"/>
      <c r="DZ544" s="1"/>
      <c r="EA544" s="1"/>
      <c r="EC544" s="1"/>
      <c r="ED544" s="1"/>
      <c r="EE544" s="1"/>
      <c r="EF544" s="1"/>
      <c r="EG544" s="1"/>
      <c r="EH544" s="1"/>
      <c r="EI544" s="1"/>
      <c r="EJ544" s="1"/>
      <c r="EP544" s="1"/>
      <c r="EQ544" s="1"/>
      <c r="ER544" s="1"/>
      <c r="ES544" s="1"/>
      <c r="GD544" s="1"/>
      <c r="GE544" s="1"/>
      <c r="GF544" s="1"/>
      <c r="GH544" s="1"/>
      <c r="GI544" s="1"/>
      <c r="GJ544" s="1"/>
      <c r="GK544" s="1"/>
      <c r="GL544" s="1"/>
      <c r="GM544" s="1"/>
      <c r="GN544" s="1"/>
      <c r="GO544" s="1"/>
      <c r="GU544" s="1"/>
      <c r="GV544" s="1"/>
      <c r="GW544" s="1"/>
      <c r="GX544" s="1"/>
      <c r="II544" s="1"/>
      <c r="IJ544" s="1"/>
      <c r="IK544" s="1"/>
      <c r="IM544" s="1"/>
      <c r="IN544" s="1"/>
      <c r="IO544" s="1"/>
      <c r="IP544" s="1"/>
      <c r="IQ544" s="1"/>
      <c r="IR544" s="1"/>
      <c r="IS544" s="1"/>
      <c r="IT544" s="1"/>
      <c r="IZ544" s="1"/>
      <c r="JA544" s="1"/>
      <c r="JB544" s="1"/>
      <c r="JC544" s="1"/>
      <c r="KN544" s="1"/>
      <c r="KO544" s="1"/>
      <c r="KP544" s="1"/>
      <c r="KR544" s="1"/>
      <c r="KS544" s="1"/>
      <c r="KT544" s="1"/>
      <c r="KU544" s="1"/>
      <c r="KV544" s="1"/>
      <c r="KW544" s="1"/>
      <c r="KX544" s="1"/>
      <c r="KY544" s="1"/>
      <c r="LE544" s="1"/>
      <c r="LF544" s="1"/>
      <c r="LG544" s="1"/>
      <c r="LH544" s="1"/>
      <c r="LZ544" s="1"/>
      <c r="MA544" s="1"/>
    </row>
    <row r="545" spans="1:339" x14ac:dyDescent="0.2">
      <c r="A545" s="65" t="s">
        <v>546</v>
      </c>
      <c r="B545" s="60"/>
      <c r="C545" s="24">
        <f>IF(B545="",+(C544+(IF(YEAR(A545)&gt;YEAR($M$98),-$Q$98,$E$98*+((($O$101-((YEAR(A545)-(YEAR($J$98)-$O$101))/$O$98))/100)+$Q$101)))+(C533*$G$98/12)),B545)</f>
        <v>1023489.8777372913</v>
      </c>
      <c r="D545" s="22" t="str">
        <f t="shared" si="228"/>
        <v/>
      </c>
      <c r="E545" s="59">
        <f t="shared" si="227"/>
        <v>-46.457057493505999</v>
      </c>
      <c r="S545" s="24" t="str">
        <f>IF(B545="","",(U545-B545))</f>
        <v/>
      </c>
      <c r="DY545" s="1"/>
      <c r="DZ545" s="1"/>
      <c r="EA545" s="1"/>
      <c r="EC545" s="1"/>
      <c r="ED545" s="1"/>
      <c r="EE545" s="1"/>
      <c r="EF545" s="1"/>
      <c r="EG545" s="1"/>
      <c r="EH545" s="1"/>
      <c r="EI545" s="1"/>
      <c r="EJ545" s="1"/>
      <c r="EP545" s="1"/>
      <c r="EQ545" s="1"/>
      <c r="ER545" s="1"/>
      <c r="ES545" s="1"/>
      <c r="GD545" s="1"/>
      <c r="GE545" s="1"/>
      <c r="GF545" s="1"/>
      <c r="GH545" s="1"/>
      <c r="GI545" s="1"/>
      <c r="GJ545" s="1"/>
      <c r="GK545" s="1"/>
      <c r="GL545" s="1"/>
      <c r="GM545" s="1"/>
      <c r="GN545" s="1"/>
      <c r="GO545" s="1"/>
      <c r="GU545" s="1"/>
      <c r="GV545" s="1"/>
      <c r="GW545" s="1"/>
      <c r="GX545" s="1"/>
      <c r="II545" s="1"/>
      <c r="IJ545" s="1"/>
      <c r="IK545" s="1"/>
      <c r="IM545" s="1"/>
      <c r="IN545" s="1"/>
      <c r="IO545" s="1"/>
      <c r="IP545" s="1"/>
      <c r="IQ545" s="1"/>
      <c r="IR545" s="1"/>
      <c r="IS545" s="1"/>
      <c r="IT545" s="1"/>
      <c r="IZ545" s="1"/>
      <c r="JA545" s="1"/>
      <c r="JB545" s="1"/>
      <c r="JC545" s="1"/>
      <c r="KN545" s="1"/>
      <c r="KO545" s="1"/>
      <c r="KP545" s="1"/>
      <c r="KR545" s="1"/>
      <c r="KS545" s="1"/>
      <c r="KT545" s="1"/>
      <c r="KU545" s="1"/>
      <c r="KV545" s="1"/>
      <c r="KW545" s="1"/>
      <c r="KX545" s="1"/>
      <c r="KY545" s="1"/>
      <c r="LE545" s="1"/>
      <c r="LF545" s="1"/>
      <c r="LG545" s="1"/>
      <c r="LH545" s="1"/>
      <c r="LZ545" s="1"/>
      <c r="MA545" s="1"/>
    </row>
    <row r="546" spans="1:339" x14ac:dyDescent="0.2">
      <c r="A546" s="65" t="s">
        <v>547</v>
      </c>
      <c r="B546" s="60"/>
      <c r="C546" s="24">
        <f>IF(B546="",+(C545+(IF(YEAR(A546)&gt;YEAR($M$98),-$Q$98,$E$98*+((($O$101-((YEAR(A546)-(YEAR($J$98)-$O$101))/$O$98))/100)+$Q$101)))+(C534*$G$98/12)),B546)</f>
        <v>1023443.2711995286</v>
      </c>
      <c r="D546" s="22" t="str">
        <f t="shared" si="228"/>
        <v/>
      </c>
      <c r="E546" s="59">
        <f t="shared" si="227"/>
        <v>-46.606537762680091</v>
      </c>
      <c r="S546" s="24" t="str">
        <f>IF(B546="","",(U546-B546))</f>
        <v/>
      </c>
      <c r="DY546" s="1"/>
      <c r="DZ546" s="1"/>
      <c r="EA546" s="1"/>
      <c r="EC546" s="1"/>
      <c r="ED546" s="1"/>
      <c r="EE546" s="1"/>
      <c r="EF546" s="1"/>
      <c r="EG546" s="1"/>
      <c r="EH546" s="1"/>
      <c r="EI546" s="1"/>
      <c r="EJ546" s="1"/>
      <c r="EP546" s="1"/>
      <c r="EQ546" s="1"/>
      <c r="ER546" s="1"/>
      <c r="ES546" s="1"/>
      <c r="GD546" s="1"/>
      <c r="GE546" s="1"/>
      <c r="GF546" s="1"/>
      <c r="GH546" s="1"/>
      <c r="GI546" s="1"/>
      <c r="GJ546" s="1"/>
      <c r="GK546" s="1"/>
      <c r="GL546" s="1"/>
      <c r="GM546" s="1"/>
      <c r="GN546" s="1"/>
      <c r="GO546" s="1"/>
      <c r="GU546" s="1"/>
      <c r="GV546" s="1"/>
      <c r="GW546" s="1"/>
      <c r="GX546" s="1"/>
      <c r="II546" s="1"/>
      <c r="IJ546" s="1"/>
      <c r="IK546" s="1"/>
      <c r="IM546" s="1"/>
      <c r="IN546" s="1"/>
      <c r="IO546" s="1"/>
      <c r="IP546" s="1"/>
      <c r="IQ546" s="1"/>
      <c r="IR546" s="1"/>
      <c r="IS546" s="1"/>
      <c r="IT546" s="1"/>
      <c r="IZ546" s="1"/>
      <c r="JA546" s="1"/>
      <c r="JB546" s="1"/>
      <c r="JC546" s="1"/>
      <c r="KN546" s="1"/>
      <c r="KO546" s="1"/>
      <c r="KP546" s="1"/>
      <c r="KR546" s="1"/>
      <c r="KS546" s="1"/>
      <c r="KT546" s="1"/>
      <c r="KU546" s="1"/>
      <c r="KV546" s="1"/>
      <c r="KW546" s="1"/>
      <c r="KX546" s="1"/>
      <c r="KY546" s="1"/>
      <c r="LE546" s="1"/>
      <c r="LF546" s="1"/>
      <c r="LG546" s="1"/>
      <c r="LH546" s="1"/>
      <c r="LZ546" s="1"/>
      <c r="MA546" s="1"/>
    </row>
    <row r="547" spans="1:339" x14ac:dyDescent="0.2">
      <c r="A547" s="65" t="s">
        <v>548</v>
      </c>
      <c r="B547" s="60"/>
      <c r="C547" s="24">
        <f>IF(B547="",+(C546+(IF(YEAR(A547)&gt;YEAR($M$98),-$Q$98,$E$98*+((($O$101-((YEAR(A547)-(YEAR($J$98)-$O$101))/$O$98))/100)+$Q$101)))+(C535*$G$98/12)),B547)</f>
        <v>1023396.5147005289</v>
      </c>
      <c r="D547" s="22" t="str">
        <f t="shared" si="228"/>
        <v/>
      </c>
      <c r="E547" s="59">
        <f t="shared" si="227"/>
        <v>-46.756498999660835</v>
      </c>
      <c r="S547" s="24" t="str">
        <f>IF(B547="","",(U547-B547))</f>
        <v/>
      </c>
      <c r="DY547" s="1"/>
      <c r="DZ547" s="1"/>
      <c r="EA547" s="1"/>
      <c r="EC547" s="1"/>
      <c r="ED547" s="1"/>
      <c r="EE547" s="1"/>
      <c r="EF547" s="1"/>
      <c r="EG547" s="1"/>
      <c r="EH547" s="1"/>
      <c r="EI547" s="1"/>
      <c r="EJ547" s="1"/>
      <c r="EP547" s="1"/>
      <c r="EQ547" s="1"/>
      <c r="ER547" s="1"/>
      <c r="ES547" s="1"/>
      <c r="GD547" s="1"/>
      <c r="GE547" s="1"/>
      <c r="GF547" s="1"/>
      <c r="GH547" s="1"/>
      <c r="GI547" s="1"/>
      <c r="GJ547" s="1"/>
      <c r="GK547" s="1"/>
      <c r="GL547" s="1"/>
      <c r="GM547" s="1"/>
      <c r="GN547" s="1"/>
      <c r="GO547" s="1"/>
      <c r="GU547" s="1"/>
      <c r="GV547" s="1"/>
      <c r="GW547" s="1"/>
      <c r="GX547" s="1"/>
      <c r="II547" s="1"/>
      <c r="IJ547" s="1"/>
      <c r="IK547" s="1"/>
      <c r="IM547" s="1"/>
      <c r="IN547" s="1"/>
      <c r="IO547" s="1"/>
      <c r="IP547" s="1"/>
      <c r="IQ547" s="1"/>
      <c r="IR547" s="1"/>
      <c r="IS547" s="1"/>
      <c r="IT547" s="1"/>
      <c r="IZ547" s="1"/>
      <c r="JA547" s="1"/>
      <c r="JB547" s="1"/>
      <c r="JC547" s="1"/>
      <c r="KN547" s="1"/>
      <c r="KO547" s="1"/>
      <c r="KP547" s="1"/>
      <c r="KR547" s="1"/>
      <c r="KS547" s="1"/>
      <c r="KT547" s="1"/>
      <c r="KU547" s="1"/>
      <c r="KV547" s="1"/>
      <c r="KW547" s="1"/>
      <c r="KX547" s="1"/>
      <c r="KY547" s="1"/>
      <c r="LE547" s="1"/>
      <c r="LF547" s="1"/>
      <c r="LG547" s="1"/>
      <c r="LH547" s="1"/>
      <c r="LZ547" s="1"/>
      <c r="MA547" s="1"/>
    </row>
    <row r="548" spans="1:339" x14ac:dyDescent="0.2">
      <c r="A548" s="65" t="s">
        <v>549</v>
      </c>
      <c r="B548" s="60"/>
      <c r="C548" s="24">
        <f>IF(B548="",+(C547+(IF(YEAR(A548)&gt;YEAR($M$98),-$Q$98,$E$98*+((($O$101-((YEAR(A548)-(YEAR($J$98)-$O$101))/$O$98))/100)+$Q$101)))+(C536*$G$98/12)),B548)</f>
        <v>1023349.6077577769</v>
      </c>
      <c r="D548" s="22" t="str">
        <f t="shared" si="228"/>
        <v/>
      </c>
      <c r="E548" s="59">
        <f t="shared" si="227"/>
        <v>-46.906942752073519</v>
      </c>
      <c r="S548" s="24" t="str">
        <f>IF(B548="","",(U548-B548))</f>
        <v/>
      </c>
      <c r="DY548" s="1"/>
      <c r="DZ548" s="1"/>
      <c r="EA548" s="1"/>
      <c r="EC548" s="1"/>
      <c r="ED548" s="1"/>
      <c r="EE548" s="1"/>
      <c r="EF548" s="1"/>
      <c r="EG548" s="1"/>
      <c r="EH548" s="1"/>
      <c r="EI548" s="1"/>
      <c r="EJ548" s="1"/>
      <c r="EP548" s="1"/>
      <c r="EQ548" s="1"/>
      <c r="ER548" s="1"/>
      <c r="ES548" s="1"/>
      <c r="GD548" s="1"/>
      <c r="GE548" s="1"/>
      <c r="GF548" s="1"/>
      <c r="GH548" s="1"/>
      <c r="GI548" s="1"/>
      <c r="GJ548" s="1"/>
      <c r="GK548" s="1"/>
      <c r="GL548" s="1"/>
      <c r="GM548" s="1"/>
      <c r="GN548" s="1"/>
      <c r="GO548" s="1"/>
      <c r="GU548" s="1"/>
      <c r="GV548" s="1"/>
      <c r="GW548" s="1"/>
      <c r="GX548" s="1"/>
      <c r="II548" s="1"/>
      <c r="IJ548" s="1"/>
      <c r="IK548" s="1"/>
      <c r="IM548" s="1"/>
      <c r="IN548" s="1"/>
      <c r="IO548" s="1"/>
      <c r="IP548" s="1"/>
      <c r="IQ548" s="1"/>
      <c r="IR548" s="1"/>
      <c r="IS548" s="1"/>
      <c r="IT548" s="1"/>
      <c r="IZ548" s="1"/>
      <c r="JA548" s="1"/>
      <c r="JB548" s="1"/>
      <c r="JC548" s="1"/>
      <c r="KN548" s="1"/>
      <c r="KO548" s="1"/>
      <c r="KP548" s="1"/>
      <c r="KR548" s="1"/>
      <c r="KS548" s="1"/>
      <c r="KT548" s="1"/>
      <c r="KU548" s="1"/>
      <c r="KV548" s="1"/>
      <c r="KW548" s="1"/>
      <c r="KX548" s="1"/>
      <c r="KY548" s="1"/>
      <c r="LE548" s="1"/>
      <c r="LF548" s="1"/>
      <c r="LG548" s="1"/>
      <c r="LH548" s="1"/>
      <c r="LZ548" s="1"/>
      <c r="MA548" s="1"/>
    </row>
    <row r="549" spans="1:339" x14ac:dyDescent="0.2">
      <c r="A549" s="66" t="s">
        <v>196</v>
      </c>
      <c r="B549" s="69"/>
      <c r="C549" s="24">
        <f>IF(B549="",+(C548+(IF(YEAR(A549)&gt;YEAR($M$98),-$Q$98,$E$98*+((($O$101-((YEAR(A549)-(YEAR($J$98)-$O$101))/$O$98))/100)+$Q$101)))+(C537*$G$98/12)),B549)</f>
        <v>1023302.5498872044</v>
      </c>
      <c r="D549" s="22" t="str">
        <f t="shared" si="228"/>
        <v/>
      </c>
      <c r="E549" s="59">
        <f t="shared" si="227"/>
        <v>-47.057870572432876</v>
      </c>
      <c r="S549" s="24" t="str">
        <f>IF(B549="","",(U549-B549))</f>
        <v/>
      </c>
      <c r="U549" s="43"/>
      <c r="DY549" s="1"/>
      <c r="DZ549" s="1"/>
      <c r="EA549" s="1"/>
      <c r="EC549" s="1"/>
      <c r="ED549" s="1"/>
      <c r="EE549" s="1"/>
      <c r="EF549" s="1"/>
      <c r="EG549" s="1"/>
      <c r="EH549" s="1"/>
      <c r="EI549" s="1"/>
      <c r="EJ549" s="1"/>
      <c r="EP549" s="1"/>
      <c r="EQ549" s="1"/>
      <c r="ER549" s="1"/>
      <c r="ES549" s="1"/>
      <c r="GD549" s="1"/>
      <c r="GE549" s="1"/>
      <c r="GF549" s="1"/>
      <c r="GH549" s="1"/>
      <c r="GI549" s="1"/>
      <c r="GJ549" s="1"/>
      <c r="GK549" s="1"/>
      <c r="GL549" s="1"/>
      <c r="GM549" s="1"/>
      <c r="GN549" s="1"/>
      <c r="GO549" s="1"/>
      <c r="GU549" s="1"/>
      <c r="GV549" s="1"/>
      <c r="GW549" s="1"/>
      <c r="GX549" s="1"/>
      <c r="II549" s="1"/>
      <c r="IJ549" s="1"/>
      <c r="IK549" s="1"/>
      <c r="IM549" s="1"/>
      <c r="IN549" s="1"/>
      <c r="IO549" s="1"/>
      <c r="IP549" s="1"/>
      <c r="IQ549" s="1"/>
      <c r="IR549" s="1"/>
      <c r="IS549" s="1"/>
      <c r="IT549" s="1"/>
      <c r="IZ549" s="1"/>
      <c r="JA549" s="1"/>
      <c r="JB549" s="1"/>
      <c r="JC549" s="1"/>
      <c r="KN549" s="1"/>
      <c r="KO549" s="1"/>
      <c r="KP549" s="1"/>
      <c r="KR549" s="1"/>
      <c r="KS549" s="1"/>
      <c r="KT549" s="1"/>
      <c r="KU549" s="1"/>
      <c r="KV549" s="1"/>
      <c r="KW549" s="1"/>
      <c r="KX549" s="1"/>
      <c r="KY549" s="1"/>
      <c r="LE549" s="1"/>
      <c r="LF549" s="1"/>
      <c r="LG549" s="1"/>
      <c r="LH549" s="1"/>
      <c r="LZ549" s="1"/>
      <c r="MA549" s="1"/>
    </row>
    <row r="550" spans="1:339" x14ac:dyDescent="0.2">
      <c r="A550" s="65" t="s">
        <v>550</v>
      </c>
      <c r="B550" s="60"/>
      <c r="C550" s="24">
        <f>IF(B550="",+(C549+(IF(YEAR(A550)&gt;YEAR($M$98),-$Q$98,$E$98*+((($O$101-((YEAR(A550)-(YEAR($J$98)-$O$101))/$O$98))/100)+$Q$101)))+(C538*$G$98/12)),B550)</f>
        <v>1023255.3406031862</v>
      </c>
      <c r="D550" s="22" t="str">
        <f t="shared" si="228"/>
        <v/>
      </c>
      <c r="E550" s="59">
        <f t="shared" si="227"/>
        <v>-47.209284018259495</v>
      </c>
      <c r="S550" s="24" t="str">
        <f>IF(B550="","",(U550-B550))</f>
        <v/>
      </c>
      <c r="DY550" s="1"/>
      <c r="DZ550" s="1"/>
      <c r="EA550" s="1"/>
      <c r="EC550" s="1"/>
      <c r="ED550" s="1"/>
      <c r="EE550" s="1"/>
      <c r="EF550" s="1"/>
      <c r="EG550" s="1"/>
      <c r="EH550" s="1"/>
      <c r="EI550" s="1"/>
      <c r="EJ550" s="1"/>
      <c r="EP550" s="1"/>
      <c r="EQ550" s="1"/>
      <c r="ER550" s="1"/>
      <c r="ES550" s="1"/>
      <c r="GD550" s="1"/>
      <c r="GE550" s="1"/>
      <c r="GF550" s="1"/>
      <c r="GH550" s="1"/>
      <c r="GI550" s="1"/>
      <c r="GJ550" s="1"/>
      <c r="GK550" s="1"/>
      <c r="GL550" s="1"/>
      <c r="GM550" s="1"/>
      <c r="GN550" s="1"/>
      <c r="GO550" s="1"/>
      <c r="GU550" s="1"/>
      <c r="GV550" s="1"/>
      <c r="GW550" s="1"/>
      <c r="GX550" s="1"/>
      <c r="II550" s="1"/>
      <c r="IJ550" s="1"/>
      <c r="IK550" s="1"/>
      <c r="IM550" s="1"/>
      <c r="IN550" s="1"/>
      <c r="IO550" s="1"/>
      <c r="IP550" s="1"/>
      <c r="IQ550" s="1"/>
      <c r="IR550" s="1"/>
      <c r="IS550" s="1"/>
      <c r="IT550" s="1"/>
      <c r="IZ550" s="1"/>
      <c r="JA550" s="1"/>
      <c r="JB550" s="1"/>
      <c r="JC550" s="1"/>
      <c r="KN550" s="1"/>
      <c r="KO550" s="1"/>
      <c r="KP550" s="1"/>
      <c r="KR550" s="1"/>
      <c r="KS550" s="1"/>
      <c r="KT550" s="1"/>
      <c r="KU550" s="1"/>
      <c r="KV550" s="1"/>
      <c r="KW550" s="1"/>
      <c r="KX550" s="1"/>
      <c r="KY550" s="1"/>
      <c r="LE550" s="1"/>
      <c r="LF550" s="1"/>
      <c r="LG550" s="1"/>
      <c r="LH550" s="1"/>
      <c r="LZ550" s="1"/>
      <c r="MA550" s="1"/>
    </row>
    <row r="551" spans="1:339" x14ac:dyDescent="0.2">
      <c r="A551" s="65" t="s">
        <v>551</v>
      </c>
      <c r="B551" s="60"/>
      <c r="C551" s="24">
        <f>IF(B551="",+(C550+(IF(YEAR(A551)&gt;YEAR($M$98),-$Q$98,$E$98*+((($O$101-((YEAR(A551)-(YEAR($J$98)-$O$101))/$O$98))/100)+$Q$101)))+(C539*$G$98/12)),B551)</f>
        <v>1023207.9794185341</v>
      </c>
      <c r="D551" s="22" t="str">
        <f t="shared" si="228"/>
        <v/>
      </c>
      <c r="E551" s="59">
        <f t="shared" si="227"/>
        <v>-47.361184652079828</v>
      </c>
      <c r="S551" s="24" t="str">
        <f>IF(B551="","",(U551-B551))</f>
        <v/>
      </c>
      <c r="DY551" s="1"/>
      <c r="DZ551" s="1"/>
      <c r="EA551" s="1"/>
      <c r="EC551" s="1"/>
      <c r="ED551" s="1"/>
      <c r="EE551" s="1"/>
      <c r="EF551" s="1"/>
      <c r="EG551" s="1"/>
      <c r="EH551" s="1"/>
      <c r="EI551" s="1"/>
      <c r="EJ551" s="1"/>
      <c r="EP551" s="1"/>
      <c r="EQ551" s="1"/>
      <c r="ER551" s="1"/>
      <c r="ES551" s="1"/>
      <c r="GD551" s="1"/>
      <c r="GE551" s="1"/>
      <c r="GF551" s="1"/>
      <c r="GH551" s="1"/>
      <c r="GI551" s="1"/>
      <c r="GJ551" s="1"/>
      <c r="GK551" s="1"/>
      <c r="GL551" s="1"/>
      <c r="GM551" s="1"/>
      <c r="GN551" s="1"/>
      <c r="GO551" s="1"/>
      <c r="GU551" s="1"/>
      <c r="GV551" s="1"/>
      <c r="GW551" s="1"/>
      <c r="GX551" s="1"/>
      <c r="II551" s="1"/>
      <c r="IJ551" s="1"/>
      <c r="IK551" s="1"/>
      <c r="IM551" s="1"/>
      <c r="IN551" s="1"/>
      <c r="IO551" s="1"/>
      <c r="IP551" s="1"/>
      <c r="IQ551" s="1"/>
      <c r="IR551" s="1"/>
      <c r="IS551" s="1"/>
      <c r="IT551" s="1"/>
      <c r="IZ551" s="1"/>
      <c r="JA551" s="1"/>
      <c r="JB551" s="1"/>
      <c r="JC551" s="1"/>
      <c r="KN551" s="1"/>
      <c r="KO551" s="1"/>
      <c r="KP551" s="1"/>
      <c r="KR551" s="1"/>
      <c r="KS551" s="1"/>
      <c r="KT551" s="1"/>
      <c r="KU551" s="1"/>
      <c r="KV551" s="1"/>
      <c r="KW551" s="1"/>
      <c r="KX551" s="1"/>
      <c r="KY551" s="1"/>
      <c r="LE551" s="1"/>
      <c r="LF551" s="1"/>
      <c r="LG551" s="1"/>
      <c r="LH551" s="1"/>
      <c r="LZ551" s="1"/>
      <c r="MA551" s="1"/>
    </row>
    <row r="552" spans="1:339" x14ac:dyDescent="0.2">
      <c r="A552" s="65" t="s">
        <v>552</v>
      </c>
      <c r="B552" s="60"/>
      <c r="C552" s="24">
        <f>IF(B552="",+(C551+(IF(YEAR(A552)&gt;YEAR($M$98),-$Q$98,$E$98*+((($O$101-((YEAR(A552)-(YEAR($J$98)-$O$101))/$O$98))/100)+$Q$101)))+(C540*$G$98/12)),B552)</f>
        <v>1023160.4658444925</v>
      </c>
      <c r="D552" s="22" t="str">
        <f t="shared" si="228"/>
        <v/>
      </c>
      <c r="E552" s="59">
        <f t="shared" si="227"/>
        <v>-47.513574041542597</v>
      </c>
      <c r="S552" s="24" t="str">
        <f>IF(B552="","",(U552-B552))</f>
        <v/>
      </c>
      <c r="DY552" s="1"/>
      <c r="DZ552" s="1"/>
      <c r="EA552" s="1"/>
      <c r="EC552" s="1"/>
      <c r="ED552" s="1"/>
      <c r="EE552" s="1"/>
      <c r="EF552" s="1"/>
      <c r="EG552" s="1"/>
      <c r="EH552" s="1"/>
      <c r="EI552" s="1"/>
      <c r="EJ552" s="1"/>
      <c r="EP552" s="1"/>
      <c r="EQ552" s="1"/>
      <c r="ER552" s="1"/>
      <c r="ES552" s="1"/>
      <c r="GD552" s="1"/>
      <c r="GE552" s="1"/>
      <c r="GF552" s="1"/>
      <c r="GH552" s="1"/>
      <c r="GI552" s="1"/>
      <c r="GJ552" s="1"/>
      <c r="GK552" s="1"/>
      <c r="GL552" s="1"/>
      <c r="GM552" s="1"/>
      <c r="GN552" s="1"/>
      <c r="GO552" s="1"/>
      <c r="GU552" s="1"/>
      <c r="GV552" s="1"/>
      <c r="GW552" s="1"/>
      <c r="GX552" s="1"/>
      <c r="II552" s="1"/>
      <c r="IJ552" s="1"/>
      <c r="IK552" s="1"/>
      <c r="IM552" s="1"/>
      <c r="IN552" s="1"/>
      <c r="IO552" s="1"/>
      <c r="IP552" s="1"/>
      <c r="IQ552" s="1"/>
      <c r="IR552" s="1"/>
      <c r="IS552" s="1"/>
      <c r="IT552" s="1"/>
      <c r="IZ552" s="1"/>
      <c r="JA552" s="1"/>
      <c r="JB552" s="1"/>
      <c r="JC552" s="1"/>
      <c r="KN552" s="1"/>
      <c r="KO552" s="1"/>
      <c r="KP552" s="1"/>
      <c r="KR552" s="1"/>
      <c r="KS552" s="1"/>
      <c r="KT552" s="1"/>
      <c r="KU552" s="1"/>
      <c r="KV552" s="1"/>
      <c r="KW552" s="1"/>
      <c r="KX552" s="1"/>
      <c r="KY552" s="1"/>
      <c r="LE552" s="1"/>
      <c r="LF552" s="1"/>
      <c r="LG552" s="1"/>
      <c r="LH552" s="1"/>
      <c r="LZ552" s="1"/>
      <c r="MA552" s="1"/>
    </row>
    <row r="553" spans="1:339" x14ac:dyDescent="0.2">
      <c r="A553" s="65" t="s">
        <v>553</v>
      </c>
      <c r="B553" s="60"/>
      <c r="C553" s="24">
        <f>IF(B553="",+(C552+(IF(YEAR(A553)&gt;YEAR($M$98),-$Q$98,$E$98*+((($O$101-((YEAR(A553)-(YEAR($J$98)-$O$101))/$O$98))/100)+$Q$101)))+(C541*$G$98/12)),B553)</f>
        <v>1023112.7993907332</v>
      </c>
      <c r="D553" s="22" t="str">
        <f t="shared" si="228"/>
        <v/>
      </c>
      <c r="E553" s="59">
        <f t="shared" si="227"/>
        <v>-47.666453759302385</v>
      </c>
      <c r="S553" s="24" t="str">
        <f>IF(B553="","",(U553-B553))</f>
        <v/>
      </c>
      <c r="DY553" s="1"/>
      <c r="DZ553" s="1"/>
      <c r="EA553" s="1"/>
      <c r="EC553" s="1"/>
      <c r="ED553" s="1"/>
      <c r="EE553" s="1"/>
      <c r="EF553" s="1"/>
      <c r="EG553" s="1"/>
      <c r="EH553" s="1"/>
      <c r="EI553" s="1"/>
      <c r="EJ553" s="1"/>
      <c r="EP553" s="1"/>
      <c r="EQ553" s="1"/>
      <c r="ER553" s="1"/>
      <c r="ES553" s="1"/>
      <c r="GD553" s="1"/>
      <c r="GE553" s="1"/>
      <c r="GF553" s="1"/>
      <c r="GH553" s="1"/>
      <c r="GI553" s="1"/>
      <c r="GJ553" s="1"/>
      <c r="GK553" s="1"/>
      <c r="GL553" s="1"/>
      <c r="GM553" s="1"/>
      <c r="GN553" s="1"/>
      <c r="GO553" s="1"/>
      <c r="GU553" s="1"/>
      <c r="GV553" s="1"/>
      <c r="GW553" s="1"/>
      <c r="GX553" s="1"/>
      <c r="II553" s="1"/>
      <c r="IJ553" s="1"/>
      <c r="IK553" s="1"/>
      <c r="IM553" s="1"/>
      <c r="IN553" s="1"/>
      <c r="IO553" s="1"/>
      <c r="IP553" s="1"/>
      <c r="IQ553" s="1"/>
      <c r="IR553" s="1"/>
      <c r="IS553" s="1"/>
      <c r="IT553" s="1"/>
      <c r="IZ553" s="1"/>
      <c r="JA553" s="1"/>
      <c r="JB553" s="1"/>
      <c r="JC553" s="1"/>
      <c r="KN553" s="1"/>
      <c r="KO553" s="1"/>
      <c r="KP553" s="1"/>
      <c r="KR553" s="1"/>
      <c r="KS553" s="1"/>
      <c r="KT553" s="1"/>
      <c r="KU553" s="1"/>
      <c r="KV553" s="1"/>
      <c r="KW553" s="1"/>
      <c r="KX553" s="1"/>
      <c r="KY553" s="1"/>
      <c r="LE553" s="1"/>
      <c r="LF553" s="1"/>
      <c r="LG553" s="1"/>
      <c r="LH553" s="1"/>
      <c r="LZ553" s="1"/>
      <c r="MA553" s="1"/>
    </row>
    <row r="554" spans="1:339" x14ac:dyDescent="0.2">
      <c r="A554" s="65" t="s">
        <v>554</v>
      </c>
      <c r="B554" s="60"/>
      <c r="C554" s="24">
        <f>IF(B554="",+(C553+(IF(YEAR(A554)&gt;YEAR($M$98),-$Q$98,$E$98*+((($O$101-((YEAR(A554)-(YEAR($J$98)-$O$101))/$O$98))/100)+$Q$101)))+(C542*$G$98/12)),B554)</f>
        <v>1023064.9795653502</v>
      </c>
      <c r="D554" s="22" t="str">
        <f t="shared" si="228"/>
        <v/>
      </c>
      <c r="E554" s="59">
        <f t="shared" si="227"/>
        <v>-47.819825383019634</v>
      </c>
      <c r="S554" s="24" t="str">
        <f>IF(B554="","",(U554-B554))</f>
        <v/>
      </c>
      <c r="DY554" s="1"/>
      <c r="DZ554" s="1"/>
      <c r="EA554" s="1"/>
      <c r="EC554" s="1"/>
      <c r="ED554" s="1"/>
      <c r="EE554" s="1"/>
      <c r="EF554" s="1"/>
      <c r="EG554" s="1"/>
      <c r="EH554" s="1"/>
      <c r="EI554" s="1"/>
      <c r="EJ554" s="1"/>
      <c r="EP554" s="1"/>
      <c r="EQ554" s="1"/>
      <c r="ER554" s="1"/>
      <c r="ES554" s="1"/>
      <c r="GD554" s="1"/>
      <c r="GE554" s="1"/>
      <c r="GF554" s="1"/>
      <c r="GH554" s="1"/>
      <c r="GI554" s="1"/>
      <c r="GJ554" s="1"/>
      <c r="GK554" s="1"/>
      <c r="GL554" s="1"/>
      <c r="GM554" s="1"/>
      <c r="GN554" s="1"/>
      <c r="GO554" s="1"/>
      <c r="GU554" s="1"/>
      <c r="GV554" s="1"/>
      <c r="GW554" s="1"/>
      <c r="GX554" s="1"/>
      <c r="II554" s="1"/>
      <c r="IJ554" s="1"/>
      <c r="IK554" s="1"/>
      <c r="IM554" s="1"/>
      <c r="IN554" s="1"/>
      <c r="IO554" s="1"/>
      <c r="IP554" s="1"/>
      <c r="IQ554" s="1"/>
      <c r="IR554" s="1"/>
      <c r="IS554" s="1"/>
      <c r="IT554" s="1"/>
      <c r="IZ554" s="1"/>
      <c r="JA554" s="1"/>
      <c r="JB554" s="1"/>
      <c r="JC554" s="1"/>
      <c r="KN554" s="1"/>
      <c r="KO554" s="1"/>
      <c r="KP554" s="1"/>
      <c r="KR554" s="1"/>
      <c r="KS554" s="1"/>
      <c r="KT554" s="1"/>
      <c r="KU554" s="1"/>
      <c r="KV554" s="1"/>
      <c r="KW554" s="1"/>
      <c r="KX554" s="1"/>
      <c r="KY554" s="1"/>
      <c r="LE554" s="1"/>
      <c r="LF554" s="1"/>
      <c r="LG554" s="1"/>
      <c r="LH554" s="1"/>
      <c r="LZ554" s="1"/>
      <c r="MA554" s="1"/>
    </row>
    <row r="555" spans="1:339" x14ac:dyDescent="0.2">
      <c r="A555" s="65" t="s">
        <v>555</v>
      </c>
      <c r="B555" s="60"/>
      <c r="C555" s="24">
        <f>IF(B555="",+(C554+(IF(YEAR(A555)&gt;YEAR($M$98),-$Q$98,$E$98*+((($O$101-((YEAR(A555)-(YEAR($J$98)-$O$101))/$O$98))/100)+$Q$101)))+(C543*$G$98/12)),B555)</f>
        <v>1023017.005874855</v>
      </c>
      <c r="D555" s="22" t="str">
        <f t="shared" si="228"/>
        <v/>
      </c>
      <c r="E555" s="59">
        <f t="shared" ref="E555:E618" si="229">+C555-C554</f>
        <v>-47.973690495244227</v>
      </c>
      <c r="S555" s="24" t="str">
        <f>IF(B555="","",(U555-B555))</f>
        <v/>
      </c>
      <c r="DY555" s="1"/>
      <c r="DZ555" s="1"/>
      <c r="EA555" s="1"/>
      <c r="EC555" s="1"/>
      <c r="ED555" s="1"/>
      <c r="EE555" s="1"/>
      <c r="EF555" s="1"/>
      <c r="EG555" s="1"/>
      <c r="EH555" s="1"/>
      <c r="EI555" s="1"/>
      <c r="EJ555" s="1"/>
      <c r="EP555" s="1"/>
      <c r="EQ555" s="1"/>
      <c r="ER555" s="1"/>
      <c r="ES555" s="1"/>
      <c r="GD555" s="1"/>
      <c r="GE555" s="1"/>
      <c r="GF555" s="1"/>
      <c r="GH555" s="1"/>
      <c r="GI555" s="1"/>
      <c r="GJ555" s="1"/>
      <c r="GK555" s="1"/>
      <c r="GL555" s="1"/>
      <c r="GM555" s="1"/>
      <c r="GN555" s="1"/>
      <c r="GO555" s="1"/>
      <c r="GU555" s="1"/>
      <c r="GV555" s="1"/>
      <c r="GW555" s="1"/>
      <c r="GX555" s="1"/>
      <c r="II555" s="1"/>
      <c r="IJ555" s="1"/>
      <c r="IK555" s="1"/>
      <c r="IM555" s="1"/>
      <c r="IN555" s="1"/>
      <c r="IO555" s="1"/>
      <c r="IP555" s="1"/>
      <c r="IQ555" s="1"/>
      <c r="IR555" s="1"/>
      <c r="IS555" s="1"/>
      <c r="IT555" s="1"/>
      <c r="IZ555" s="1"/>
      <c r="JA555" s="1"/>
      <c r="JB555" s="1"/>
      <c r="JC555" s="1"/>
      <c r="KN555" s="1"/>
      <c r="KO555" s="1"/>
      <c r="KP555" s="1"/>
      <c r="KR555" s="1"/>
      <c r="KS555" s="1"/>
      <c r="KT555" s="1"/>
      <c r="KU555" s="1"/>
      <c r="KV555" s="1"/>
      <c r="KW555" s="1"/>
      <c r="KX555" s="1"/>
      <c r="KY555" s="1"/>
      <c r="LE555" s="1"/>
      <c r="LF555" s="1"/>
      <c r="LG555" s="1"/>
      <c r="LH555" s="1"/>
      <c r="LZ555" s="1"/>
      <c r="MA555" s="1"/>
    </row>
    <row r="556" spans="1:339" x14ac:dyDescent="0.2">
      <c r="A556" s="65" t="s">
        <v>556</v>
      </c>
      <c r="B556" s="60"/>
      <c r="C556" s="24">
        <f>IF(B556="",+(C555+(IF(YEAR(A556)&gt;YEAR($M$98),-$Q$98,$E$98*+((($O$101-((YEAR(A556)-(YEAR($J$98)-$O$101))/$O$98))/100)+$Q$101)))+(C544*$G$98/12)),B556)</f>
        <v>1022968.8778241709</v>
      </c>
      <c r="D556" s="22" t="str">
        <f t="shared" si="228"/>
        <v/>
      </c>
      <c r="E556" s="59">
        <f t="shared" si="229"/>
        <v>-48.128050684113987</v>
      </c>
      <c r="S556" s="24" t="str">
        <f>IF(B556="","",(U556-B556))</f>
        <v/>
      </c>
      <c r="DY556" s="1"/>
      <c r="DZ556" s="1"/>
      <c r="EA556" s="1"/>
      <c r="EC556" s="1"/>
      <c r="ED556" s="1"/>
      <c r="EE556" s="1"/>
      <c r="EF556" s="1"/>
      <c r="EG556" s="1"/>
      <c r="EH556" s="1"/>
      <c r="EI556" s="1"/>
      <c r="EJ556" s="1"/>
      <c r="EP556" s="1"/>
      <c r="EQ556" s="1"/>
      <c r="ER556" s="1"/>
      <c r="ES556" s="1"/>
      <c r="GD556" s="1"/>
      <c r="GE556" s="1"/>
      <c r="GF556" s="1"/>
      <c r="GH556" s="1"/>
      <c r="GI556" s="1"/>
      <c r="GJ556" s="1"/>
      <c r="GK556" s="1"/>
      <c r="GL556" s="1"/>
      <c r="GM556" s="1"/>
      <c r="GN556" s="1"/>
      <c r="GO556" s="1"/>
      <c r="GU556" s="1"/>
      <c r="GV556" s="1"/>
      <c r="GW556" s="1"/>
      <c r="GX556" s="1"/>
      <c r="II556" s="1"/>
      <c r="IJ556" s="1"/>
      <c r="IK556" s="1"/>
      <c r="IM556" s="1"/>
      <c r="IN556" s="1"/>
      <c r="IO556" s="1"/>
      <c r="IP556" s="1"/>
      <c r="IQ556" s="1"/>
      <c r="IR556" s="1"/>
      <c r="IS556" s="1"/>
      <c r="IT556" s="1"/>
      <c r="IZ556" s="1"/>
      <c r="JA556" s="1"/>
      <c r="JB556" s="1"/>
      <c r="JC556" s="1"/>
      <c r="KN556" s="1"/>
      <c r="KO556" s="1"/>
      <c r="KP556" s="1"/>
      <c r="KR556" s="1"/>
      <c r="KS556" s="1"/>
      <c r="KT556" s="1"/>
      <c r="KU556" s="1"/>
      <c r="KV556" s="1"/>
      <c r="KW556" s="1"/>
      <c r="KX556" s="1"/>
      <c r="KY556" s="1"/>
      <c r="LE556" s="1"/>
      <c r="LF556" s="1"/>
      <c r="LG556" s="1"/>
      <c r="LH556" s="1"/>
      <c r="LZ556" s="1"/>
      <c r="MA556" s="1"/>
    </row>
    <row r="557" spans="1:339" x14ac:dyDescent="0.2">
      <c r="A557" s="65" t="s">
        <v>557</v>
      </c>
      <c r="B557" s="60"/>
      <c r="C557" s="24">
        <f>IF(B557="",+(C556+(IF(YEAR(A557)&gt;YEAR($M$98),-$Q$98,$E$98*+((($O$101-((YEAR(A557)-(YEAR($J$98)-$O$101))/$O$98))/100)+$Q$101)))+(C545*$G$98/12)),B557)</f>
        <v>1022920.5949166284</v>
      </c>
      <c r="D557" s="22" t="str">
        <f t="shared" ref="D557:D620" si="230">IF(YEAR(A557)=YEAR($M$98),$M$97,IF(YEAR(A557)=YEAR($J$98),"RIP",""))</f>
        <v/>
      </c>
      <c r="E557" s="59">
        <f t="shared" si="229"/>
        <v>-48.282907542423345</v>
      </c>
      <c r="S557" s="24" t="str">
        <f>IF(B557="","",(U557-B557))</f>
        <v/>
      </c>
      <c r="DY557" s="1"/>
      <c r="DZ557" s="1"/>
      <c r="EA557" s="1"/>
      <c r="EC557" s="1"/>
      <c r="ED557" s="1"/>
      <c r="EE557" s="1"/>
      <c r="EF557" s="1"/>
      <c r="EG557" s="1"/>
      <c r="EH557" s="1"/>
      <c r="EI557" s="1"/>
      <c r="EJ557" s="1"/>
      <c r="EP557" s="1"/>
      <c r="EQ557" s="1"/>
      <c r="ER557" s="1"/>
      <c r="ES557" s="1"/>
      <c r="GD557" s="1"/>
      <c r="GE557" s="1"/>
      <c r="GF557" s="1"/>
      <c r="GH557" s="1"/>
      <c r="GI557" s="1"/>
      <c r="GJ557" s="1"/>
      <c r="GK557" s="1"/>
      <c r="GL557" s="1"/>
      <c r="GM557" s="1"/>
      <c r="GN557" s="1"/>
      <c r="GO557" s="1"/>
      <c r="GU557" s="1"/>
      <c r="GV557" s="1"/>
      <c r="GW557" s="1"/>
      <c r="GX557" s="1"/>
      <c r="II557" s="1"/>
      <c r="IJ557" s="1"/>
      <c r="IK557" s="1"/>
      <c r="IM557" s="1"/>
      <c r="IN557" s="1"/>
      <c r="IO557" s="1"/>
      <c r="IP557" s="1"/>
      <c r="IQ557" s="1"/>
      <c r="IR557" s="1"/>
      <c r="IS557" s="1"/>
      <c r="IT557" s="1"/>
      <c r="IZ557" s="1"/>
      <c r="JA557" s="1"/>
      <c r="JB557" s="1"/>
      <c r="JC557" s="1"/>
      <c r="KN557" s="1"/>
      <c r="KO557" s="1"/>
      <c r="KP557" s="1"/>
      <c r="KR557" s="1"/>
      <c r="KS557" s="1"/>
      <c r="KT557" s="1"/>
      <c r="KU557" s="1"/>
      <c r="KV557" s="1"/>
      <c r="KW557" s="1"/>
      <c r="KX557" s="1"/>
      <c r="KY557" s="1"/>
      <c r="LE557" s="1"/>
      <c r="LF557" s="1"/>
      <c r="LG557" s="1"/>
      <c r="LH557" s="1"/>
      <c r="LZ557" s="1"/>
      <c r="MA557" s="1"/>
    </row>
    <row r="558" spans="1:339" x14ac:dyDescent="0.2">
      <c r="A558" s="65" t="s">
        <v>558</v>
      </c>
      <c r="B558" s="60"/>
      <c r="C558" s="24">
        <f>IF(B558="",+(C557+(IF(YEAR(A558)&gt;YEAR($M$98),-$Q$98,$E$98*+((($O$101-((YEAR(A558)-(YEAR($J$98)-$O$101))/$O$98))/100)+$Q$101)))+(C546*$G$98/12)),B558)</f>
        <v>1022872.1566539601</v>
      </c>
      <c r="D558" s="22" t="str">
        <f t="shared" si="230"/>
        <v/>
      </c>
      <c r="E558" s="59">
        <f t="shared" si="229"/>
        <v>-48.43826266832184</v>
      </c>
      <c r="S558" s="24" t="str">
        <f>IF(B558="","",(U558-B558))</f>
        <v/>
      </c>
      <c r="DY558" s="1"/>
      <c r="DZ558" s="1"/>
      <c r="EA558" s="1"/>
      <c r="EC558" s="1"/>
      <c r="ED558" s="1"/>
      <c r="EE558" s="1"/>
      <c r="EF558" s="1"/>
      <c r="EG558" s="1"/>
      <c r="EH558" s="1"/>
      <c r="EI558" s="1"/>
      <c r="EJ558" s="1"/>
      <c r="EP558" s="1"/>
      <c r="EQ558" s="1"/>
      <c r="ER558" s="1"/>
      <c r="ES558" s="1"/>
      <c r="GD558" s="1"/>
      <c r="GE558" s="1"/>
      <c r="GF558" s="1"/>
      <c r="GH558" s="1"/>
      <c r="GI558" s="1"/>
      <c r="GJ558" s="1"/>
      <c r="GK558" s="1"/>
      <c r="GL558" s="1"/>
      <c r="GM558" s="1"/>
      <c r="GN558" s="1"/>
      <c r="GO558" s="1"/>
      <c r="GU558" s="1"/>
      <c r="GV558" s="1"/>
      <c r="GW558" s="1"/>
      <c r="GX558" s="1"/>
      <c r="II558" s="1"/>
      <c r="IJ558" s="1"/>
      <c r="IK558" s="1"/>
      <c r="IM558" s="1"/>
      <c r="IN558" s="1"/>
      <c r="IO558" s="1"/>
      <c r="IP558" s="1"/>
      <c r="IQ558" s="1"/>
      <c r="IR558" s="1"/>
      <c r="IS558" s="1"/>
      <c r="IT558" s="1"/>
      <c r="IZ558" s="1"/>
      <c r="JA558" s="1"/>
      <c r="JB558" s="1"/>
      <c r="JC558" s="1"/>
      <c r="KN558" s="1"/>
      <c r="KO558" s="1"/>
      <c r="KP558" s="1"/>
      <c r="KR558" s="1"/>
      <c r="KS558" s="1"/>
      <c r="KT558" s="1"/>
      <c r="KU558" s="1"/>
      <c r="KV558" s="1"/>
      <c r="KW558" s="1"/>
      <c r="KX558" s="1"/>
      <c r="KY558" s="1"/>
      <c r="LE558" s="1"/>
      <c r="LF558" s="1"/>
      <c r="LG558" s="1"/>
      <c r="LH558" s="1"/>
      <c r="LZ558" s="1"/>
      <c r="MA558" s="1"/>
    </row>
    <row r="559" spans="1:339" x14ac:dyDescent="0.2">
      <c r="A559" s="65" t="s">
        <v>559</v>
      </c>
      <c r="B559" s="60"/>
      <c r="C559" s="24">
        <f>IF(B559="",+(C558+(IF(YEAR(A559)&gt;YEAR($M$98),-$Q$98,$E$98*+((($O$101-((YEAR(A559)-(YEAR($J$98)-$O$101))/$O$98))/100)+$Q$101)))+(C547*$G$98/12)),B559)</f>
        <v>1022823.5625362952</v>
      </c>
      <c r="D559" s="22" t="str">
        <f t="shared" si="230"/>
        <v/>
      </c>
      <c r="E559" s="59">
        <f t="shared" si="229"/>
        <v>-48.59411766496487</v>
      </c>
      <c r="S559" s="24" t="str">
        <f>IF(B559="","",(U559-B559))</f>
        <v/>
      </c>
      <c r="DY559" s="1"/>
      <c r="DZ559" s="1"/>
      <c r="EA559" s="1"/>
      <c r="EC559" s="1"/>
      <c r="ED559" s="1"/>
      <c r="EE559" s="1"/>
      <c r="EF559" s="1"/>
      <c r="EG559" s="1"/>
      <c r="EH559" s="1"/>
      <c r="EI559" s="1"/>
      <c r="EJ559" s="1"/>
      <c r="EP559" s="1"/>
      <c r="EQ559" s="1"/>
      <c r="ER559" s="1"/>
      <c r="ES559" s="1"/>
      <c r="GD559" s="1"/>
      <c r="GE559" s="1"/>
      <c r="GF559" s="1"/>
      <c r="GH559" s="1"/>
      <c r="GI559" s="1"/>
      <c r="GJ559" s="1"/>
      <c r="GK559" s="1"/>
      <c r="GL559" s="1"/>
      <c r="GM559" s="1"/>
      <c r="GN559" s="1"/>
      <c r="GO559" s="1"/>
      <c r="GU559" s="1"/>
      <c r="GV559" s="1"/>
      <c r="GW559" s="1"/>
      <c r="GX559" s="1"/>
      <c r="II559" s="1"/>
      <c r="IJ559" s="1"/>
      <c r="IK559" s="1"/>
      <c r="IM559" s="1"/>
      <c r="IN559" s="1"/>
      <c r="IO559" s="1"/>
      <c r="IP559" s="1"/>
      <c r="IQ559" s="1"/>
      <c r="IR559" s="1"/>
      <c r="IS559" s="1"/>
      <c r="IT559" s="1"/>
      <c r="IZ559" s="1"/>
      <c r="JA559" s="1"/>
      <c r="JB559" s="1"/>
      <c r="JC559" s="1"/>
      <c r="KN559" s="1"/>
      <c r="KO559" s="1"/>
      <c r="KP559" s="1"/>
      <c r="KR559" s="1"/>
      <c r="KS559" s="1"/>
      <c r="KT559" s="1"/>
      <c r="KU559" s="1"/>
      <c r="KV559" s="1"/>
      <c r="KW559" s="1"/>
      <c r="KX559" s="1"/>
      <c r="KY559" s="1"/>
      <c r="LE559" s="1"/>
      <c r="LF559" s="1"/>
      <c r="LG559" s="1"/>
      <c r="LH559" s="1"/>
      <c r="LZ559" s="1"/>
      <c r="MA559" s="1"/>
    </row>
    <row r="560" spans="1:339" x14ac:dyDescent="0.2">
      <c r="A560" s="65" t="s">
        <v>560</v>
      </c>
      <c r="B560" s="60"/>
      <c r="C560" s="24">
        <f>IF(B560="",+(C559+(IF(YEAR(A560)&gt;YEAR($M$98),-$Q$98,$E$98*+((($O$101-((YEAR(A560)-(YEAR($J$98)-$O$101))/$O$98))/100)+$Q$101)))+(C548*$G$98/12)),B560)</f>
        <v>1022774.8120621544</v>
      </c>
      <c r="D560" s="22" t="str">
        <f t="shared" si="230"/>
        <v/>
      </c>
      <c r="E560" s="59">
        <f t="shared" si="229"/>
        <v>-48.750474140746519</v>
      </c>
      <c r="S560" s="24" t="str">
        <f>IF(B560="","",(U560-B560))</f>
        <v/>
      </c>
      <c r="DY560" s="1"/>
      <c r="DZ560" s="1"/>
      <c r="EA560" s="1"/>
      <c r="EC560" s="1"/>
      <c r="ED560" s="1"/>
      <c r="EE560" s="1"/>
      <c r="EF560" s="1"/>
      <c r="EG560" s="1"/>
      <c r="EH560" s="1"/>
      <c r="EI560" s="1"/>
      <c r="EJ560" s="1"/>
      <c r="EP560" s="1"/>
      <c r="EQ560" s="1"/>
      <c r="ER560" s="1"/>
      <c r="ES560" s="1"/>
      <c r="GD560" s="1"/>
      <c r="GE560" s="1"/>
      <c r="GF560" s="1"/>
      <c r="GH560" s="1"/>
      <c r="GI560" s="1"/>
      <c r="GJ560" s="1"/>
      <c r="GK560" s="1"/>
      <c r="GL560" s="1"/>
      <c r="GM560" s="1"/>
      <c r="GN560" s="1"/>
      <c r="GO560" s="1"/>
      <c r="GU560" s="1"/>
      <c r="GV560" s="1"/>
      <c r="GW560" s="1"/>
      <c r="GX560" s="1"/>
      <c r="II560" s="1"/>
      <c r="IJ560" s="1"/>
      <c r="IK560" s="1"/>
      <c r="IM560" s="1"/>
      <c r="IN560" s="1"/>
      <c r="IO560" s="1"/>
      <c r="IP560" s="1"/>
      <c r="IQ560" s="1"/>
      <c r="IR560" s="1"/>
      <c r="IS560" s="1"/>
      <c r="IT560" s="1"/>
      <c r="IZ560" s="1"/>
      <c r="JA560" s="1"/>
      <c r="JB560" s="1"/>
      <c r="JC560" s="1"/>
      <c r="KN560" s="1"/>
      <c r="KO560" s="1"/>
      <c r="KP560" s="1"/>
      <c r="KR560" s="1"/>
      <c r="KS560" s="1"/>
      <c r="KT560" s="1"/>
      <c r="KU560" s="1"/>
      <c r="KV560" s="1"/>
      <c r="KW560" s="1"/>
      <c r="KX560" s="1"/>
      <c r="KY560" s="1"/>
      <c r="LE560" s="1"/>
      <c r="LF560" s="1"/>
      <c r="LG560" s="1"/>
      <c r="LH560" s="1"/>
      <c r="LZ560" s="1"/>
      <c r="MA560" s="1"/>
    </row>
    <row r="561" spans="1:339" x14ac:dyDescent="0.2">
      <c r="A561" s="66" t="s">
        <v>198</v>
      </c>
      <c r="B561" s="69"/>
      <c r="C561" s="24">
        <f>IF(B561="",+(C560+(IF(YEAR(A561)&gt;YEAR($M$98),-$Q$98,$E$98*+((($O$101-((YEAR(A561)-(YEAR($J$98)-$O$101))/$O$98))/100)+$Q$101)))+(C549*$G$98/12)),B561)</f>
        <v>1022725.904728445</v>
      </c>
      <c r="D561" s="22" t="str">
        <f t="shared" si="230"/>
        <v/>
      </c>
      <c r="E561" s="59">
        <f t="shared" si="229"/>
        <v>-48.90733370941598</v>
      </c>
      <c r="S561" s="24" t="str">
        <f>IF(B561="","",(U561-B561))</f>
        <v/>
      </c>
      <c r="U561" s="43"/>
      <c r="DY561" s="1"/>
      <c r="DZ561" s="1"/>
      <c r="EA561" s="1"/>
      <c r="EC561" s="1"/>
      <c r="ED561" s="1"/>
      <c r="EE561" s="1"/>
      <c r="EF561" s="1"/>
      <c r="EG561" s="1"/>
      <c r="EH561" s="1"/>
      <c r="EI561" s="1"/>
      <c r="EJ561" s="1"/>
      <c r="EP561" s="1"/>
      <c r="EQ561" s="1"/>
      <c r="ER561" s="1"/>
      <c r="ES561" s="1"/>
      <c r="GD561" s="1"/>
      <c r="GE561" s="1"/>
      <c r="GF561" s="1"/>
      <c r="GH561" s="1"/>
      <c r="GI561" s="1"/>
      <c r="GJ561" s="1"/>
      <c r="GK561" s="1"/>
      <c r="GL561" s="1"/>
      <c r="GM561" s="1"/>
      <c r="GN561" s="1"/>
      <c r="GO561" s="1"/>
      <c r="GU561" s="1"/>
      <c r="GV561" s="1"/>
      <c r="GW561" s="1"/>
      <c r="GX561" s="1"/>
      <c r="II561" s="1"/>
      <c r="IJ561" s="1"/>
      <c r="IK561" s="1"/>
      <c r="IM561" s="1"/>
      <c r="IN561" s="1"/>
      <c r="IO561" s="1"/>
      <c r="IP561" s="1"/>
      <c r="IQ561" s="1"/>
      <c r="IR561" s="1"/>
      <c r="IS561" s="1"/>
      <c r="IT561" s="1"/>
      <c r="IZ561" s="1"/>
      <c r="JA561" s="1"/>
      <c r="JB561" s="1"/>
      <c r="JC561" s="1"/>
      <c r="KN561" s="1"/>
      <c r="KO561" s="1"/>
      <c r="KP561" s="1"/>
      <c r="KR561" s="1"/>
      <c r="KS561" s="1"/>
      <c r="KT561" s="1"/>
      <c r="KU561" s="1"/>
      <c r="KV561" s="1"/>
      <c r="KW561" s="1"/>
      <c r="KX561" s="1"/>
      <c r="KY561" s="1"/>
      <c r="LE561" s="1"/>
      <c r="LF561" s="1"/>
      <c r="LG561" s="1"/>
      <c r="LH561" s="1"/>
      <c r="LZ561" s="1"/>
      <c r="MA561" s="1"/>
    </row>
    <row r="562" spans="1:339" x14ac:dyDescent="0.2">
      <c r="A562" s="65" t="s">
        <v>561</v>
      </c>
      <c r="B562" s="60"/>
      <c r="C562" s="24">
        <f>IF(B562="",+(C561+(IF(YEAR(A562)&gt;YEAR($M$98),-$Q$98,$E$98*+((($O$101-((YEAR(A562)-(YEAR($J$98)-$O$101))/$O$98))/100)+$Q$101)))+(C550*$G$98/12)),B562)</f>
        <v>1022676.8400304556</v>
      </c>
      <c r="D562" s="22" t="str">
        <f t="shared" si="230"/>
        <v/>
      </c>
      <c r="E562" s="59">
        <f t="shared" si="229"/>
        <v>-49.064697989379056</v>
      </c>
      <c r="S562" s="24" t="str">
        <f>IF(B562="","",(U562-B562))</f>
        <v/>
      </c>
      <c r="DY562" s="1"/>
      <c r="DZ562" s="1"/>
      <c r="EA562" s="1"/>
      <c r="EC562" s="1"/>
      <c r="ED562" s="1"/>
      <c r="EE562" s="1"/>
      <c r="EF562" s="1"/>
      <c r="EG562" s="1"/>
      <c r="EH562" s="1"/>
      <c r="EI562" s="1"/>
      <c r="EJ562" s="1"/>
      <c r="EP562" s="1"/>
      <c r="EQ562" s="1"/>
      <c r="ER562" s="1"/>
      <c r="ES562" s="1"/>
      <c r="GD562" s="1"/>
      <c r="GE562" s="1"/>
      <c r="GF562" s="1"/>
      <c r="GH562" s="1"/>
      <c r="GI562" s="1"/>
      <c r="GJ562" s="1"/>
      <c r="GK562" s="1"/>
      <c r="GL562" s="1"/>
      <c r="GM562" s="1"/>
      <c r="GN562" s="1"/>
      <c r="GO562" s="1"/>
      <c r="GU562" s="1"/>
      <c r="GV562" s="1"/>
      <c r="GW562" s="1"/>
      <c r="GX562" s="1"/>
      <c r="II562" s="1"/>
      <c r="IJ562" s="1"/>
      <c r="IK562" s="1"/>
      <c r="IM562" s="1"/>
      <c r="IN562" s="1"/>
      <c r="IO562" s="1"/>
      <c r="IP562" s="1"/>
      <c r="IQ562" s="1"/>
      <c r="IR562" s="1"/>
      <c r="IS562" s="1"/>
      <c r="IT562" s="1"/>
      <c r="IZ562" s="1"/>
      <c r="JA562" s="1"/>
      <c r="JB562" s="1"/>
      <c r="JC562" s="1"/>
      <c r="KN562" s="1"/>
      <c r="KO562" s="1"/>
      <c r="KP562" s="1"/>
      <c r="KR562" s="1"/>
      <c r="KS562" s="1"/>
      <c r="KT562" s="1"/>
      <c r="KU562" s="1"/>
      <c r="KV562" s="1"/>
      <c r="KW562" s="1"/>
      <c r="KX562" s="1"/>
      <c r="KY562" s="1"/>
      <c r="LE562" s="1"/>
      <c r="LF562" s="1"/>
      <c r="LG562" s="1"/>
      <c r="LH562" s="1"/>
      <c r="LZ562" s="1"/>
      <c r="MA562" s="1"/>
    </row>
    <row r="563" spans="1:339" x14ac:dyDescent="0.2">
      <c r="A563" s="65" t="s">
        <v>562</v>
      </c>
      <c r="B563" s="60"/>
      <c r="C563" s="24">
        <f>IF(B563="",+(C562+(IF(YEAR(A563)&gt;YEAR($M$98),-$Q$98,$E$98*+((($O$101-((YEAR(A563)-(YEAR($J$98)-$O$101))/$O$98))/100)+$Q$101)))+(C551*$G$98/12)),B563)</f>
        <v>1022627.6174618506</v>
      </c>
      <c r="D563" s="22" t="str">
        <f t="shared" si="230"/>
        <v/>
      </c>
      <c r="E563" s="59">
        <f t="shared" si="229"/>
        <v>-49.222568604978733</v>
      </c>
      <c r="S563" s="24" t="str">
        <f>IF(B563="","",(U563-B563))</f>
        <v/>
      </c>
      <c r="DY563" s="1"/>
      <c r="DZ563" s="1"/>
      <c r="EA563" s="1"/>
      <c r="EC563" s="1"/>
      <c r="ED563" s="1"/>
      <c r="EE563" s="1"/>
      <c r="EF563" s="1"/>
      <c r="EG563" s="1"/>
      <c r="EH563" s="1"/>
      <c r="EI563" s="1"/>
      <c r="EJ563" s="1"/>
      <c r="EP563" s="1"/>
      <c r="EQ563" s="1"/>
      <c r="ER563" s="1"/>
      <c r="ES563" s="1"/>
      <c r="GD563" s="1"/>
      <c r="GE563" s="1"/>
      <c r="GF563" s="1"/>
      <c r="GH563" s="1"/>
      <c r="GI563" s="1"/>
      <c r="GJ563" s="1"/>
      <c r="GK563" s="1"/>
      <c r="GL563" s="1"/>
      <c r="GM563" s="1"/>
      <c r="GN563" s="1"/>
      <c r="GO563" s="1"/>
      <c r="GU563" s="1"/>
      <c r="GV563" s="1"/>
      <c r="GW563" s="1"/>
      <c r="GX563" s="1"/>
      <c r="II563" s="1"/>
      <c r="IJ563" s="1"/>
      <c r="IK563" s="1"/>
      <c r="IM563" s="1"/>
      <c r="IN563" s="1"/>
      <c r="IO563" s="1"/>
      <c r="IP563" s="1"/>
      <c r="IQ563" s="1"/>
      <c r="IR563" s="1"/>
      <c r="IS563" s="1"/>
      <c r="IT563" s="1"/>
      <c r="IZ563" s="1"/>
      <c r="JA563" s="1"/>
      <c r="JB563" s="1"/>
      <c r="JC563" s="1"/>
      <c r="KN563" s="1"/>
      <c r="KO563" s="1"/>
      <c r="KP563" s="1"/>
      <c r="KR563" s="1"/>
      <c r="KS563" s="1"/>
      <c r="KT563" s="1"/>
      <c r="KU563" s="1"/>
      <c r="KV563" s="1"/>
      <c r="KW563" s="1"/>
      <c r="KX563" s="1"/>
      <c r="KY563" s="1"/>
      <c r="LE563" s="1"/>
      <c r="LF563" s="1"/>
      <c r="LG563" s="1"/>
      <c r="LH563" s="1"/>
      <c r="LZ563" s="1"/>
      <c r="MA563" s="1"/>
    </row>
    <row r="564" spans="1:339" x14ac:dyDescent="0.2">
      <c r="A564" s="65" t="s">
        <v>563</v>
      </c>
      <c r="B564" s="60"/>
      <c r="C564" s="24">
        <f>IF(B564="",+(C563+(IF(YEAR(A564)&gt;YEAR($M$98),-$Q$98,$E$98*+((($O$101-((YEAR(A564)-(YEAR($J$98)-$O$101))/$O$98))/100)+$Q$101)))+(C552*$G$98/12)),B564)</f>
        <v>1022578.2365146655</v>
      </c>
      <c r="D564" s="22" t="str">
        <f t="shared" si="230"/>
        <v/>
      </c>
      <c r="E564" s="59">
        <f t="shared" si="229"/>
        <v>-49.380947185098194</v>
      </c>
      <c r="S564" s="24" t="str">
        <f>IF(B564="","",(U564-B564))</f>
        <v/>
      </c>
      <c r="DY564" s="1"/>
      <c r="DZ564" s="1"/>
      <c r="EA564" s="1"/>
      <c r="EC564" s="1"/>
      <c r="ED564" s="1"/>
      <c r="EE564" s="1"/>
      <c r="EF564" s="1"/>
      <c r="EG564" s="1"/>
      <c r="EH564" s="1"/>
      <c r="EI564" s="1"/>
      <c r="EJ564" s="1"/>
      <c r="EP564" s="1"/>
      <c r="EQ564" s="1"/>
      <c r="ER564" s="1"/>
      <c r="ES564" s="1"/>
      <c r="GD564" s="1"/>
      <c r="GE564" s="1"/>
      <c r="GF564" s="1"/>
      <c r="GH564" s="1"/>
      <c r="GI564" s="1"/>
      <c r="GJ564" s="1"/>
      <c r="GK564" s="1"/>
      <c r="GL564" s="1"/>
      <c r="GM564" s="1"/>
      <c r="GN564" s="1"/>
      <c r="GO564" s="1"/>
      <c r="GU564" s="1"/>
      <c r="GV564" s="1"/>
      <c r="GW564" s="1"/>
      <c r="GX564" s="1"/>
      <c r="II564" s="1"/>
      <c r="IJ564" s="1"/>
      <c r="IK564" s="1"/>
      <c r="IM564" s="1"/>
      <c r="IN564" s="1"/>
      <c r="IO564" s="1"/>
      <c r="IP564" s="1"/>
      <c r="IQ564" s="1"/>
      <c r="IR564" s="1"/>
      <c r="IS564" s="1"/>
      <c r="IT564" s="1"/>
      <c r="IZ564" s="1"/>
      <c r="JA564" s="1"/>
      <c r="JB564" s="1"/>
      <c r="JC564" s="1"/>
      <c r="KN564" s="1"/>
      <c r="KO564" s="1"/>
      <c r="KP564" s="1"/>
      <c r="KR564" s="1"/>
      <c r="KS564" s="1"/>
      <c r="KT564" s="1"/>
      <c r="KU564" s="1"/>
      <c r="KV564" s="1"/>
      <c r="KW564" s="1"/>
      <c r="KX564" s="1"/>
      <c r="KY564" s="1"/>
      <c r="LE564" s="1"/>
      <c r="LF564" s="1"/>
      <c r="LG564" s="1"/>
      <c r="LH564" s="1"/>
      <c r="LZ564" s="1"/>
      <c r="MA564" s="1"/>
    </row>
    <row r="565" spans="1:339" x14ac:dyDescent="0.2">
      <c r="A565" s="65" t="s">
        <v>564</v>
      </c>
      <c r="B565" s="60"/>
      <c r="C565" s="24">
        <f>IF(B565="",+(C564+(IF(YEAR(A565)&gt;YEAR($M$98),-$Q$98,$E$98*+((($O$101-((YEAR(A565)-(YEAR($J$98)-$O$101))/$O$98))/100)+$Q$101)))+(C553*$G$98/12)),B565)</f>
        <v>1022528.6966793012</v>
      </c>
      <c r="D565" s="22" t="str">
        <f t="shared" si="230"/>
        <v/>
      </c>
      <c r="E565" s="59">
        <f t="shared" si="229"/>
        <v>-49.539835364324972</v>
      </c>
      <c r="S565" s="24" t="str">
        <f>IF(B565="","",(U565-B565))</f>
        <v/>
      </c>
      <c r="DY565" s="1"/>
      <c r="DZ565" s="1"/>
      <c r="EA565" s="1"/>
      <c r="EC565" s="1"/>
      <c r="ED565" s="1"/>
      <c r="EE565" s="1"/>
      <c r="EF565" s="1"/>
      <c r="EG565" s="1"/>
      <c r="EH565" s="1"/>
      <c r="EI565" s="1"/>
      <c r="EJ565" s="1"/>
      <c r="EP565" s="1"/>
      <c r="EQ565" s="1"/>
      <c r="ER565" s="1"/>
      <c r="ES565" s="1"/>
      <c r="GD565" s="1"/>
      <c r="GE565" s="1"/>
      <c r="GF565" s="1"/>
      <c r="GH565" s="1"/>
      <c r="GI565" s="1"/>
      <c r="GJ565" s="1"/>
      <c r="GK565" s="1"/>
      <c r="GL565" s="1"/>
      <c r="GM565" s="1"/>
      <c r="GN565" s="1"/>
      <c r="GO565" s="1"/>
      <c r="GU565" s="1"/>
      <c r="GV565" s="1"/>
      <c r="GW565" s="1"/>
      <c r="GX565" s="1"/>
      <c r="II565" s="1"/>
      <c r="IJ565" s="1"/>
      <c r="IK565" s="1"/>
      <c r="IM565" s="1"/>
      <c r="IN565" s="1"/>
      <c r="IO565" s="1"/>
      <c r="IP565" s="1"/>
      <c r="IQ565" s="1"/>
      <c r="IR565" s="1"/>
      <c r="IS565" s="1"/>
      <c r="IT565" s="1"/>
      <c r="IZ565" s="1"/>
      <c r="JA565" s="1"/>
      <c r="JB565" s="1"/>
      <c r="JC565" s="1"/>
      <c r="KN565" s="1"/>
      <c r="KO565" s="1"/>
      <c r="KP565" s="1"/>
      <c r="KR565" s="1"/>
      <c r="KS565" s="1"/>
      <c r="KT565" s="1"/>
      <c r="KU565" s="1"/>
      <c r="KV565" s="1"/>
      <c r="KW565" s="1"/>
      <c r="KX565" s="1"/>
      <c r="KY565" s="1"/>
      <c r="LE565" s="1"/>
      <c r="LF565" s="1"/>
      <c r="LG565" s="1"/>
      <c r="LH565" s="1"/>
      <c r="LZ565" s="1"/>
      <c r="MA565" s="1"/>
    </row>
    <row r="566" spans="1:339" x14ac:dyDescent="0.2">
      <c r="A566" s="65" t="s">
        <v>565</v>
      </c>
      <c r="B566" s="60"/>
      <c r="C566" s="24">
        <f>IF(B566="",+(C565+(IF(YEAR(A566)&gt;YEAR($M$98),-$Q$98,$E$98*+((($O$101-((YEAR(A566)-(YEAR($J$98)-$O$101))/$O$98))/100)+$Q$101)))+(C554*$G$98/12)),B566)</f>
        <v>1022478.997444519</v>
      </c>
      <c r="D566" s="22" t="str">
        <f t="shared" si="230"/>
        <v/>
      </c>
      <c r="E566" s="59">
        <f t="shared" si="229"/>
        <v>-49.699234782252461</v>
      </c>
      <c r="S566" s="24" t="str">
        <f>IF(B566="","",(U566-B566))</f>
        <v/>
      </c>
      <c r="DY566" s="1"/>
      <c r="DZ566" s="1"/>
      <c r="EA566" s="1"/>
      <c r="EC566" s="1"/>
      <c r="ED566" s="1"/>
      <c r="EE566" s="1"/>
      <c r="EF566" s="1"/>
      <c r="EG566" s="1"/>
      <c r="EH566" s="1"/>
      <c r="EI566" s="1"/>
      <c r="EJ566" s="1"/>
      <c r="EP566" s="1"/>
      <c r="EQ566" s="1"/>
      <c r="ER566" s="1"/>
      <c r="ES566" s="1"/>
      <c r="GD566" s="1"/>
      <c r="GE566" s="1"/>
      <c r="GF566" s="1"/>
      <c r="GH566" s="1"/>
      <c r="GI566" s="1"/>
      <c r="GJ566" s="1"/>
      <c r="GK566" s="1"/>
      <c r="GL566" s="1"/>
      <c r="GM566" s="1"/>
      <c r="GN566" s="1"/>
      <c r="GO566" s="1"/>
      <c r="GU566" s="1"/>
      <c r="GV566" s="1"/>
      <c r="GW566" s="1"/>
      <c r="GX566" s="1"/>
      <c r="II566" s="1"/>
      <c r="IJ566" s="1"/>
      <c r="IK566" s="1"/>
      <c r="IM566" s="1"/>
      <c r="IN566" s="1"/>
      <c r="IO566" s="1"/>
      <c r="IP566" s="1"/>
      <c r="IQ566" s="1"/>
      <c r="IR566" s="1"/>
      <c r="IS566" s="1"/>
      <c r="IT566" s="1"/>
      <c r="IZ566" s="1"/>
      <c r="JA566" s="1"/>
      <c r="JB566" s="1"/>
      <c r="JC566" s="1"/>
      <c r="KN566" s="1"/>
      <c r="KO566" s="1"/>
      <c r="KP566" s="1"/>
      <c r="KR566" s="1"/>
      <c r="KS566" s="1"/>
      <c r="KT566" s="1"/>
      <c r="KU566" s="1"/>
      <c r="KV566" s="1"/>
      <c r="KW566" s="1"/>
      <c r="KX566" s="1"/>
      <c r="KY566" s="1"/>
      <c r="LE566" s="1"/>
      <c r="LF566" s="1"/>
      <c r="LG566" s="1"/>
      <c r="LH566" s="1"/>
      <c r="LZ566" s="1"/>
      <c r="MA566" s="1"/>
    </row>
    <row r="567" spans="1:339" x14ac:dyDescent="0.2">
      <c r="A567" s="65" t="s">
        <v>566</v>
      </c>
      <c r="B567" s="60"/>
      <c r="C567" s="24">
        <f>IF(B567="",+(C566+(IF(YEAR(A567)&gt;YEAR($M$98),-$Q$98,$E$98*+((($O$101-((YEAR(A567)-(YEAR($J$98)-$O$101))/$O$98))/100)+$Q$101)))+(C555*$G$98/12)),B567)</f>
        <v>1022429.1382974351</v>
      </c>
      <c r="D567" s="22" t="str">
        <f t="shared" si="230"/>
        <v/>
      </c>
      <c r="E567" s="59">
        <f t="shared" si="229"/>
        <v>-49.859147083829157</v>
      </c>
      <c r="S567" s="24" t="str">
        <f>IF(B567="","",(U567-B567))</f>
        <v/>
      </c>
      <c r="DY567" s="1"/>
      <c r="DZ567" s="1"/>
      <c r="EA567" s="1"/>
      <c r="EC567" s="1"/>
      <c r="ED567" s="1"/>
      <c r="EE567" s="1"/>
      <c r="EF567" s="1"/>
      <c r="EG567" s="1"/>
      <c r="EH567" s="1"/>
      <c r="EI567" s="1"/>
      <c r="EJ567" s="1"/>
      <c r="EP567" s="1"/>
      <c r="EQ567" s="1"/>
      <c r="ER567" s="1"/>
      <c r="ES567" s="1"/>
      <c r="GD567" s="1"/>
      <c r="GE567" s="1"/>
      <c r="GF567" s="1"/>
      <c r="GH567" s="1"/>
      <c r="GI567" s="1"/>
      <c r="GJ567" s="1"/>
      <c r="GK567" s="1"/>
      <c r="GL567" s="1"/>
      <c r="GM567" s="1"/>
      <c r="GN567" s="1"/>
      <c r="GO567" s="1"/>
      <c r="GU567" s="1"/>
      <c r="GV567" s="1"/>
      <c r="GW567" s="1"/>
      <c r="GX567" s="1"/>
      <c r="II567" s="1"/>
      <c r="IJ567" s="1"/>
      <c r="IK567" s="1"/>
      <c r="IM567" s="1"/>
      <c r="IN567" s="1"/>
      <c r="IO567" s="1"/>
      <c r="IP567" s="1"/>
      <c r="IQ567" s="1"/>
      <c r="IR567" s="1"/>
      <c r="IS567" s="1"/>
      <c r="IT567" s="1"/>
      <c r="IZ567" s="1"/>
      <c r="JA567" s="1"/>
      <c r="JB567" s="1"/>
      <c r="JC567" s="1"/>
      <c r="KN567" s="1"/>
      <c r="KO567" s="1"/>
      <c r="KP567" s="1"/>
      <c r="KR567" s="1"/>
      <c r="KS567" s="1"/>
      <c r="KT567" s="1"/>
      <c r="KU567" s="1"/>
      <c r="KV567" s="1"/>
      <c r="KW567" s="1"/>
      <c r="KX567" s="1"/>
      <c r="KY567" s="1"/>
      <c r="LE567" s="1"/>
      <c r="LF567" s="1"/>
      <c r="LG567" s="1"/>
      <c r="LH567" s="1"/>
      <c r="LZ567" s="1"/>
      <c r="MA567" s="1"/>
    </row>
    <row r="568" spans="1:339" x14ac:dyDescent="0.2">
      <c r="A568" s="65" t="s">
        <v>567</v>
      </c>
      <c r="B568" s="60"/>
      <c r="C568" s="24">
        <f>IF(B568="",+(C567+(IF(YEAR(A568)&gt;YEAR($M$98),-$Q$98,$E$98*+((($O$101-((YEAR(A568)-(YEAR($J$98)-$O$101))/$O$98))/100)+$Q$101)))+(C556*$G$98/12)),B568)</f>
        <v>1022379.1187235157</v>
      </c>
      <c r="D568" s="22" t="str">
        <f t="shared" si="230"/>
        <v/>
      </c>
      <c r="E568" s="59">
        <f t="shared" si="229"/>
        <v>-50.019573919475079</v>
      </c>
      <c r="S568" s="24" t="str">
        <f>IF(B568="","",(U568-B568))</f>
        <v/>
      </c>
      <c r="DY568" s="1"/>
      <c r="DZ568" s="1"/>
      <c r="EA568" s="1"/>
      <c r="EC568" s="1"/>
      <c r="ED568" s="1"/>
      <c r="EE568" s="1"/>
      <c r="EF568" s="1"/>
      <c r="EG568" s="1"/>
      <c r="EH568" s="1"/>
      <c r="EI568" s="1"/>
      <c r="EJ568" s="1"/>
      <c r="EP568" s="1"/>
      <c r="EQ568" s="1"/>
      <c r="ER568" s="1"/>
      <c r="ES568" s="1"/>
      <c r="GD568" s="1"/>
      <c r="GE568" s="1"/>
      <c r="GF568" s="1"/>
      <c r="GH568" s="1"/>
      <c r="GI568" s="1"/>
      <c r="GJ568" s="1"/>
      <c r="GK568" s="1"/>
      <c r="GL568" s="1"/>
      <c r="GM568" s="1"/>
      <c r="GN568" s="1"/>
      <c r="GO568" s="1"/>
      <c r="GU568" s="1"/>
      <c r="GV568" s="1"/>
      <c r="GW568" s="1"/>
      <c r="GX568" s="1"/>
      <c r="II568" s="1"/>
      <c r="IJ568" s="1"/>
      <c r="IK568" s="1"/>
      <c r="IM568" s="1"/>
      <c r="IN568" s="1"/>
      <c r="IO568" s="1"/>
      <c r="IP568" s="1"/>
      <c r="IQ568" s="1"/>
      <c r="IR568" s="1"/>
      <c r="IS568" s="1"/>
      <c r="IT568" s="1"/>
      <c r="IZ568" s="1"/>
      <c r="JA568" s="1"/>
      <c r="JB568" s="1"/>
      <c r="JC568" s="1"/>
      <c r="KN568" s="1"/>
      <c r="KO568" s="1"/>
      <c r="KP568" s="1"/>
      <c r="KR568" s="1"/>
      <c r="KS568" s="1"/>
      <c r="KT568" s="1"/>
      <c r="KU568" s="1"/>
      <c r="KV568" s="1"/>
      <c r="KW568" s="1"/>
      <c r="KX568" s="1"/>
      <c r="KY568" s="1"/>
      <c r="LE568" s="1"/>
      <c r="LF568" s="1"/>
      <c r="LG568" s="1"/>
      <c r="LH568" s="1"/>
      <c r="LZ568" s="1"/>
      <c r="MA568" s="1"/>
    </row>
    <row r="569" spans="1:339" x14ac:dyDescent="0.2">
      <c r="A569" s="65" t="s">
        <v>568</v>
      </c>
      <c r="B569" s="60"/>
      <c r="C569" s="24">
        <f>IF(B569="",+(C568+(IF(YEAR(A569)&gt;YEAR($M$98),-$Q$98,$E$98*+((($O$101-((YEAR(A569)-(YEAR($J$98)-$O$101))/$O$98))/100)+$Q$101)))+(C557*$G$98/12)),B569)</f>
        <v>1022328.938206571</v>
      </c>
      <c r="D569" s="22" t="str">
        <f t="shared" si="230"/>
        <v/>
      </c>
      <c r="E569" s="59">
        <f t="shared" si="229"/>
        <v>-50.180516944616102</v>
      </c>
      <c r="S569" s="24" t="str">
        <f>IF(B569="","",(U569-B569))</f>
        <v/>
      </c>
      <c r="DY569" s="1"/>
      <c r="DZ569" s="1"/>
      <c r="EA569" s="1"/>
      <c r="EC569" s="1"/>
      <c r="ED569" s="1"/>
      <c r="EE569" s="1"/>
      <c r="EF569" s="1"/>
      <c r="EG569" s="1"/>
      <c r="EH569" s="1"/>
      <c r="EI569" s="1"/>
      <c r="EJ569" s="1"/>
      <c r="EP569" s="1"/>
      <c r="EQ569" s="1"/>
      <c r="ER569" s="1"/>
      <c r="ES569" s="1"/>
      <c r="GD569" s="1"/>
      <c r="GE569" s="1"/>
      <c r="GF569" s="1"/>
      <c r="GH569" s="1"/>
      <c r="GI569" s="1"/>
      <c r="GJ569" s="1"/>
      <c r="GK569" s="1"/>
      <c r="GL569" s="1"/>
      <c r="GM569" s="1"/>
      <c r="GN569" s="1"/>
      <c r="GO569" s="1"/>
      <c r="GU569" s="1"/>
      <c r="GV569" s="1"/>
      <c r="GW569" s="1"/>
      <c r="GX569" s="1"/>
      <c r="II569" s="1"/>
      <c r="IJ569" s="1"/>
      <c r="IK569" s="1"/>
      <c r="IM569" s="1"/>
      <c r="IN569" s="1"/>
      <c r="IO569" s="1"/>
      <c r="IP569" s="1"/>
      <c r="IQ569" s="1"/>
      <c r="IR569" s="1"/>
      <c r="IS569" s="1"/>
      <c r="IT569" s="1"/>
      <c r="IZ569" s="1"/>
      <c r="JA569" s="1"/>
      <c r="JB569" s="1"/>
      <c r="JC569" s="1"/>
      <c r="KN569" s="1"/>
      <c r="KO569" s="1"/>
      <c r="KP569" s="1"/>
      <c r="KR569" s="1"/>
      <c r="KS569" s="1"/>
      <c r="KT569" s="1"/>
      <c r="KU569" s="1"/>
      <c r="KV569" s="1"/>
      <c r="KW569" s="1"/>
      <c r="KX569" s="1"/>
      <c r="KY569" s="1"/>
      <c r="LE569" s="1"/>
      <c r="LF569" s="1"/>
      <c r="LG569" s="1"/>
      <c r="LH569" s="1"/>
      <c r="LZ569" s="1"/>
      <c r="MA569" s="1"/>
    </row>
    <row r="570" spans="1:339" x14ac:dyDescent="0.2">
      <c r="A570" s="65" t="s">
        <v>569</v>
      </c>
      <c r="B570" s="60"/>
      <c r="C570" s="24">
        <f>IF(B570="",+(C569+(IF(YEAR(A570)&gt;YEAR($M$98),-$Q$98,$E$98*+((($O$101-((YEAR(A570)-(YEAR($J$98)-$O$101))/$O$98))/100)+$Q$101)))+(C558*$G$98/12)),B570)</f>
        <v>1022278.5962287509</v>
      </c>
      <c r="D570" s="22" t="str">
        <f t="shared" si="230"/>
        <v/>
      </c>
      <c r="E570" s="59">
        <f t="shared" si="229"/>
        <v>-50.341977820149623</v>
      </c>
      <c r="S570" s="24" t="str">
        <f>IF(B570="","",(U570-B570))</f>
        <v/>
      </c>
      <c r="DY570" s="1"/>
      <c r="DZ570" s="1"/>
      <c r="EA570" s="1"/>
      <c r="EC570" s="1"/>
      <c r="ED570" s="1"/>
      <c r="EE570" s="1"/>
      <c r="EF570" s="1"/>
      <c r="EG570" s="1"/>
      <c r="EH570" s="1"/>
      <c r="EI570" s="1"/>
      <c r="EJ570" s="1"/>
      <c r="EP570" s="1"/>
      <c r="EQ570" s="1"/>
      <c r="ER570" s="1"/>
      <c r="ES570" s="1"/>
      <c r="GD570" s="1"/>
      <c r="GE570" s="1"/>
      <c r="GF570" s="1"/>
      <c r="GH570" s="1"/>
      <c r="GI570" s="1"/>
      <c r="GJ570" s="1"/>
      <c r="GK570" s="1"/>
      <c r="GL570" s="1"/>
      <c r="GM570" s="1"/>
      <c r="GN570" s="1"/>
      <c r="GO570" s="1"/>
      <c r="GU570" s="1"/>
      <c r="GV570" s="1"/>
      <c r="GW570" s="1"/>
      <c r="GX570" s="1"/>
      <c r="II570" s="1"/>
      <c r="IJ570" s="1"/>
      <c r="IK570" s="1"/>
      <c r="IM570" s="1"/>
      <c r="IN570" s="1"/>
      <c r="IO570" s="1"/>
      <c r="IP570" s="1"/>
      <c r="IQ570" s="1"/>
      <c r="IR570" s="1"/>
      <c r="IS570" s="1"/>
      <c r="IT570" s="1"/>
      <c r="IZ570" s="1"/>
      <c r="JA570" s="1"/>
      <c r="JB570" s="1"/>
      <c r="JC570" s="1"/>
      <c r="KN570" s="1"/>
      <c r="KO570" s="1"/>
      <c r="KP570" s="1"/>
      <c r="KR570" s="1"/>
      <c r="KS570" s="1"/>
      <c r="KT570" s="1"/>
      <c r="KU570" s="1"/>
      <c r="KV570" s="1"/>
      <c r="KW570" s="1"/>
      <c r="KX570" s="1"/>
      <c r="KY570" s="1"/>
      <c r="LE570" s="1"/>
      <c r="LF570" s="1"/>
      <c r="LG570" s="1"/>
      <c r="LH570" s="1"/>
      <c r="LZ570" s="1"/>
      <c r="MA570" s="1"/>
    </row>
    <row r="571" spans="1:339" x14ac:dyDescent="0.2">
      <c r="A571" s="65" t="s">
        <v>570</v>
      </c>
      <c r="B571" s="60"/>
      <c r="C571" s="24">
        <f>IF(B571="",+(C570+(IF(YEAR(A571)&gt;YEAR($M$98),-$Q$98,$E$98*+((($O$101-((YEAR(A571)-(YEAR($J$98)-$O$101))/$O$98))/100)+$Q$101)))+(C559*$G$98/12)),B571)</f>
        <v>1022228.0922705384</v>
      </c>
      <c r="D571" s="22" t="str">
        <f t="shared" si="230"/>
        <v/>
      </c>
      <c r="E571" s="59">
        <f t="shared" si="229"/>
        <v>-50.503958212444559</v>
      </c>
      <c r="S571" s="24" t="str">
        <f>IF(B571="","",(U571-B571))</f>
        <v/>
      </c>
      <c r="DY571" s="1"/>
      <c r="DZ571" s="1"/>
      <c r="EA571" s="1"/>
      <c r="EC571" s="1"/>
      <c r="ED571" s="1"/>
      <c r="EE571" s="1"/>
      <c r="EF571" s="1"/>
      <c r="EG571" s="1"/>
      <c r="EH571" s="1"/>
      <c r="EI571" s="1"/>
      <c r="EJ571" s="1"/>
      <c r="EP571" s="1"/>
      <c r="EQ571" s="1"/>
      <c r="ER571" s="1"/>
      <c r="ES571" s="1"/>
      <c r="GD571" s="1"/>
      <c r="GE571" s="1"/>
      <c r="GF571" s="1"/>
      <c r="GH571" s="1"/>
      <c r="GI571" s="1"/>
      <c r="GJ571" s="1"/>
      <c r="GK571" s="1"/>
      <c r="GL571" s="1"/>
      <c r="GM571" s="1"/>
      <c r="GN571" s="1"/>
      <c r="GO571" s="1"/>
      <c r="GU571" s="1"/>
      <c r="GV571" s="1"/>
      <c r="GW571" s="1"/>
      <c r="GX571" s="1"/>
      <c r="II571" s="1"/>
      <c r="IJ571" s="1"/>
      <c r="IK571" s="1"/>
      <c r="IM571" s="1"/>
      <c r="IN571" s="1"/>
      <c r="IO571" s="1"/>
      <c r="IP571" s="1"/>
      <c r="IQ571" s="1"/>
      <c r="IR571" s="1"/>
      <c r="IS571" s="1"/>
      <c r="IT571" s="1"/>
      <c r="IZ571" s="1"/>
      <c r="JA571" s="1"/>
      <c r="JB571" s="1"/>
      <c r="JC571" s="1"/>
      <c r="KN571" s="1"/>
      <c r="KO571" s="1"/>
      <c r="KP571" s="1"/>
      <c r="KR571" s="1"/>
      <c r="KS571" s="1"/>
      <c r="KT571" s="1"/>
      <c r="KU571" s="1"/>
      <c r="KV571" s="1"/>
      <c r="KW571" s="1"/>
      <c r="KX571" s="1"/>
      <c r="KY571" s="1"/>
      <c r="LE571" s="1"/>
      <c r="LF571" s="1"/>
      <c r="LG571" s="1"/>
      <c r="LH571" s="1"/>
      <c r="LZ571" s="1"/>
      <c r="MA571" s="1"/>
    </row>
    <row r="572" spans="1:339" x14ac:dyDescent="0.2">
      <c r="A572" s="65" t="s">
        <v>571</v>
      </c>
      <c r="B572" s="60"/>
      <c r="C572" s="24">
        <f>IF(B572="",+(C571+(IF(YEAR(A572)&gt;YEAR($M$98),-$Q$98,$E$98*+((($O$101-((YEAR(A572)-(YEAR($J$98)-$O$101))/$O$98))/100)+$Q$101)))+(C560*$G$98/12)),B572)</f>
        <v>1022177.4258107456</v>
      </c>
      <c r="D572" s="22" t="str">
        <f t="shared" si="230"/>
        <v/>
      </c>
      <c r="E572" s="59">
        <f t="shared" si="229"/>
        <v>-50.666459792875685</v>
      </c>
      <c r="S572" s="24" t="str">
        <f>IF(B572="","",(U572-B572))</f>
        <v/>
      </c>
      <c r="DY572" s="1"/>
      <c r="DZ572" s="1"/>
      <c r="EA572" s="1"/>
      <c r="EC572" s="1"/>
      <c r="ED572" s="1"/>
      <c r="EE572" s="1"/>
      <c r="EF572" s="1"/>
      <c r="EG572" s="1"/>
      <c r="EH572" s="1"/>
      <c r="EI572" s="1"/>
      <c r="EJ572" s="1"/>
      <c r="EP572" s="1"/>
      <c r="EQ572" s="1"/>
      <c r="ER572" s="1"/>
      <c r="ES572" s="1"/>
      <c r="GD572" s="1"/>
      <c r="GE572" s="1"/>
      <c r="GF572" s="1"/>
      <c r="GH572" s="1"/>
      <c r="GI572" s="1"/>
      <c r="GJ572" s="1"/>
      <c r="GK572" s="1"/>
      <c r="GL572" s="1"/>
      <c r="GM572" s="1"/>
      <c r="GN572" s="1"/>
      <c r="GO572" s="1"/>
      <c r="GU572" s="1"/>
      <c r="GV572" s="1"/>
      <c r="GW572" s="1"/>
      <c r="GX572" s="1"/>
      <c r="II572" s="1"/>
      <c r="IJ572" s="1"/>
      <c r="IK572" s="1"/>
      <c r="IM572" s="1"/>
      <c r="IN572" s="1"/>
      <c r="IO572" s="1"/>
      <c r="IP572" s="1"/>
      <c r="IQ572" s="1"/>
      <c r="IR572" s="1"/>
      <c r="IS572" s="1"/>
      <c r="IT572" s="1"/>
      <c r="IZ572" s="1"/>
      <c r="JA572" s="1"/>
      <c r="JB572" s="1"/>
      <c r="JC572" s="1"/>
      <c r="KN572" s="1"/>
      <c r="KO572" s="1"/>
      <c r="KP572" s="1"/>
      <c r="KR572" s="1"/>
      <c r="KS572" s="1"/>
      <c r="KT572" s="1"/>
      <c r="KU572" s="1"/>
      <c r="KV572" s="1"/>
      <c r="KW572" s="1"/>
      <c r="KX572" s="1"/>
      <c r="KY572" s="1"/>
      <c r="LE572" s="1"/>
      <c r="LF572" s="1"/>
      <c r="LG572" s="1"/>
      <c r="LH572" s="1"/>
      <c r="LZ572" s="1"/>
      <c r="MA572" s="1"/>
    </row>
    <row r="573" spans="1:339" x14ac:dyDescent="0.2">
      <c r="A573" s="66" t="s">
        <v>200</v>
      </c>
      <c r="B573" s="69"/>
      <c r="C573" s="24">
        <f>IF(B573="",+(C572+(IF(YEAR(A573)&gt;YEAR($M$98),-$Q$98,$E$98*+((($O$101-((YEAR(A573)-(YEAR($J$98)-$O$101))/$O$98))/100)+$Q$101)))+(C561*$G$98/12)),B573)</f>
        <v>1022126.596326507</v>
      </c>
      <c r="D573" s="22" t="str">
        <f t="shared" si="230"/>
        <v/>
      </c>
      <c r="E573" s="59">
        <f t="shared" si="229"/>
        <v>-50.829484238522127</v>
      </c>
      <c r="S573" s="24" t="str">
        <f>IF(B573="","",(U573-B573))</f>
        <v/>
      </c>
      <c r="U573" s="43"/>
      <c r="DY573" s="1"/>
      <c r="DZ573" s="1"/>
      <c r="EA573" s="1"/>
      <c r="EC573" s="1"/>
      <c r="ED573" s="1"/>
      <c r="EE573" s="1"/>
      <c r="EF573" s="1"/>
      <c r="EG573" s="1"/>
      <c r="EH573" s="1"/>
      <c r="EI573" s="1"/>
      <c r="EJ573" s="1"/>
      <c r="EP573" s="1"/>
      <c r="EQ573" s="1"/>
      <c r="ER573" s="1"/>
      <c r="ES573" s="1"/>
      <c r="GD573" s="1"/>
      <c r="GE573" s="1"/>
      <c r="GF573" s="1"/>
      <c r="GH573" s="1"/>
      <c r="GI573" s="1"/>
      <c r="GJ573" s="1"/>
      <c r="GK573" s="1"/>
      <c r="GL573" s="1"/>
      <c r="GM573" s="1"/>
      <c r="GN573" s="1"/>
      <c r="GO573" s="1"/>
      <c r="GU573" s="1"/>
      <c r="GV573" s="1"/>
      <c r="GW573" s="1"/>
      <c r="GX573" s="1"/>
      <c r="II573" s="1"/>
      <c r="IJ573" s="1"/>
      <c r="IK573" s="1"/>
      <c r="IM573" s="1"/>
      <c r="IN573" s="1"/>
      <c r="IO573" s="1"/>
      <c r="IP573" s="1"/>
      <c r="IQ573" s="1"/>
      <c r="IR573" s="1"/>
      <c r="IS573" s="1"/>
      <c r="IT573" s="1"/>
      <c r="IZ573" s="1"/>
      <c r="JA573" s="1"/>
      <c r="JB573" s="1"/>
      <c r="JC573" s="1"/>
      <c r="KN573" s="1"/>
      <c r="KO573" s="1"/>
      <c r="KP573" s="1"/>
      <c r="KR573" s="1"/>
      <c r="KS573" s="1"/>
      <c r="KT573" s="1"/>
      <c r="KU573" s="1"/>
      <c r="KV573" s="1"/>
      <c r="KW573" s="1"/>
      <c r="KX573" s="1"/>
      <c r="KY573" s="1"/>
      <c r="LE573" s="1"/>
      <c r="LF573" s="1"/>
      <c r="LG573" s="1"/>
      <c r="LH573" s="1"/>
      <c r="LZ573" s="1"/>
      <c r="MA573" s="1"/>
    </row>
    <row r="574" spans="1:339" x14ac:dyDescent="0.2">
      <c r="A574" s="65" t="s">
        <v>572</v>
      </c>
      <c r="B574" s="60"/>
      <c r="C574" s="24">
        <f>IF(B574="",+(C573+(IF(YEAR(A574)&gt;YEAR($M$98),-$Q$98,$E$98*+((($O$101-((YEAR(A574)-(YEAR($J$98)-$O$101))/$O$98))/100)+$Q$101)))+(C562*$G$98/12)),B574)</f>
        <v>1022075.6032932752</v>
      </c>
      <c r="D574" s="22" t="str">
        <f t="shared" si="230"/>
        <v/>
      </c>
      <c r="E574" s="59">
        <f t="shared" si="229"/>
        <v>-50.993033231818117</v>
      </c>
      <c r="S574" s="24" t="str">
        <f>IF(B574="","",(U574-B574))</f>
        <v/>
      </c>
      <c r="DY574" s="1"/>
      <c r="DZ574" s="1"/>
      <c r="EA574" s="1"/>
      <c r="EC574" s="1"/>
      <c r="ED574" s="1"/>
      <c r="EE574" s="1"/>
      <c r="EF574" s="1"/>
      <c r="EG574" s="1"/>
      <c r="EH574" s="1"/>
      <c r="EI574" s="1"/>
      <c r="EJ574" s="1"/>
      <c r="EP574" s="1"/>
      <c r="EQ574" s="1"/>
      <c r="ER574" s="1"/>
      <c r="ES574" s="1"/>
      <c r="GD574" s="1"/>
      <c r="GE574" s="1"/>
      <c r="GF574" s="1"/>
      <c r="GH574" s="1"/>
      <c r="GI574" s="1"/>
      <c r="GJ574" s="1"/>
      <c r="GK574" s="1"/>
      <c r="GL574" s="1"/>
      <c r="GM574" s="1"/>
      <c r="GN574" s="1"/>
      <c r="GO574" s="1"/>
      <c r="GU574" s="1"/>
      <c r="GV574" s="1"/>
      <c r="GW574" s="1"/>
      <c r="GX574" s="1"/>
      <c r="II574" s="1"/>
      <c r="IJ574" s="1"/>
      <c r="IK574" s="1"/>
      <c r="IM574" s="1"/>
      <c r="IN574" s="1"/>
      <c r="IO574" s="1"/>
      <c r="IP574" s="1"/>
      <c r="IQ574" s="1"/>
      <c r="IR574" s="1"/>
      <c r="IS574" s="1"/>
      <c r="IT574" s="1"/>
      <c r="IZ574" s="1"/>
      <c r="JA574" s="1"/>
      <c r="JB574" s="1"/>
      <c r="JC574" s="1"/>
      <c r="KN574" s="1"/>
      <c r="KO574" s="1"/>
      <c r="KP574" s="1"/>
      <c r="KR574" s="1"/>
      <c r="KS574" s="1"/>
      <c r="KT574" s="1"/>
      <c r="KU574" s="1"/>
      <c r="KV574" s="1"/>
      <c r="KW574" s="1"/>
      <c r="KX574" s="1"/>
      <c r="KY574" s="1"/>
      <c r="LE574" s="1"/>
      <c r="LF574" s="1"/>
      <c r="LG574" s="1"/>
      <c r="LH574" s="1"/>
      <c r="LZ574" s="1"/>
      <c r="MA574" s="1"/>
    </row>
    <row r="575" spans="1:339" x14ac:dyDescent="0.2">
      <c r="A575" s="65" t="s">
        <v>573</v>
      </c>
      <c r="B575" s="60"/>
      <c r="C575" s="24">
        <f>IF(B575="",+(C574+(IF(YEAR(A575)&gt;YEAR($M$98),-$Q$98,$E$98*+((($O$101-((YEAR(A575)-(YEAR($J$98)-$O$101))/$O$98))/100)+$Q$101)))+(C563*$G$98/12)),B575)</f>
        <v>1022024.4461848147</v>
      </c>
      <c r="D575" s="22" t="str">
        <f t="shared" si="230"/>
        <v/>
      </c>
      <c r="E575" s="59">
        <f t="shared" si="229"/>
        <v>-51.15710846055299</v>
      </c>
      <c r="S575" s="24" t="str">
        <f>IF(B575="","",(U575-B575))</f>
        <v/>
      </c>
      <c r="DY575" s="1"/>
      <c r="DZ575" s="1"/>
      <c r="EA575" s="1"/>
      <c r="EC575" s="1"/>
      <c r="ED575" s="1"/>
      <c r="EE575" s="1"/>
      <c r="EF575" s="1"/>
      <c r="EG575" s="1"/>
      <c r="EH575" s="1"/>
      <c r="EI575" s="1"/>
      <c r="EJ575" s="1"/>
      <c r="EP575" s="1"/>
      <c r="EQ575" s="1"/>
      <c r="ER575" s="1"/>
      <c r="ES575" s="1"/>
      <c r="GD575" s="1"/>
      <c r="GE575" s="1"/>
      <c r="GF575" s="1"/>
      <c r="GH575" s="1"/>
      <c r="GI575" s="1"/>
      <c r="GJ575" s="1"/>
      <c r="GK575" s="1"/>
      <c r="GL575" s="1"/>
      <c r="GM575" s="1"/>
      <c r="GN575" s="1"/>
      <c r="GO575" s="1"/>
      <c r="GU575" s="1"/>
      <c r="GV575" s="1"/>
      <c r="GW575" s="1"/>
      <c r="GX575" s="1"/>
      <c r="II575" s="1"/>
      <c r="IJ575" s="1"/>
      <c r="IK575" s="1"/>
      <c r="IM575" s="1"/>
      <c r="IN575" s="1"/>
      <c r="IO575" s="1"/>
      <c r="IP575" s="1"/>
      <c r="IQ575" s="1"/>
      <c r="IR575" s="1"/>
      <c r="IS575" s="1"/>
      <c r="IT575" s="1"/>
      <c r="IZ575" s="1"/>
      <c r="JA575" s="1"/>
      <c r="JB575" s="1"/>
      <c r="JC575" s="1"/>
      <c r="KN575" s="1"/>
      <c r="KO575" s="1"/>
      <c r="KP575" s="1"/>
      <c r="KR575" s="1"/>
      <c r="KS575" s="1"/>
      <c r="KT575" s="1"/>
      <c r="KU575" s="1"/>
      <c r="KV575" s="1"/>
      <c r="KW575" s="1"/>
      <c r="KX575" s="1"/>
      <c r="KY575" s="1"/>
      <c r="LE575" s="1"/>
      <c r="LF575" s="1"/>
      <c r="LG575" s="1"/>
      <c r="LH575" s="1"/>
      <c r="LZ575" s="1"/>
      <c r="MA575" s="1"/>
    </row>
    <row r="576" spans="1:339" x14ac:dyDescent="0.2">
      <c r="A576" s="65" t="s">
        <v>574</v>
      </c>
      <c r="B576" s="60"/>
      <c r="C576" s="24">
        <f>IF(B576="",+(C575+(IF(YEAR(A576)&gt;YEAR($M$98),-$Q$98,$E$98*+((($O$101-((YEAR(A576)-(YEAR($J$98)-$O$101))/$O$98))/100)+$Q$101)))+(C564*$G$98/12)),B576)</f>
        <v>1021973.1244731968</v>
      </c>
      <c r="D576" s="22" t="str">
        <f t="shared" si="230"/>
        <v/>
      </c>
      <c r="E576" s="59">
        <f t="shared" si="229"/>
        <v>-51.321711617871188</v>
      </c>
      <c r="S576" s="24" t="str">
        <f>IF(B576="","",(U576-B576))</f>
        <v/>
      </c>
      <c r="DY576" s="1"/>
      <c r="DZ576" s="1"/>
      <c r="EA576" s="1"/>
      <c r="EC576" s="1"/>
      <c r="ED576" s="1"/>
      <c r="EE576" s="1"/>
      <c r="EF576" s="1"/>
      <c r="EG576" s="1"/>
      <c r="EH576" s="1"/>
      <c r="EI576" s="1"/>
      <c r="EJ576" s="1"/>
      <c r="EP576" s="1"/>
      <c r="EQ576" s="1"/>
      <c r="ER576" s="1"/>
      <c r="ES576" s="1"/>
      <c r="GD576" s="1"/>
      <c r="GE576" s="1"/>
      <c r="GF576" s="1"/>
      <c r="GH576" s="1"/>
      <c r="GI576" s="1"/>
      <c r="GJ576" s="1"/>
      <c r="GK576" s="1"/>
      <c r="GL576" s="1"/>
      <c r="GM576" s="1"/>
      <c r="GN576" s="1"/>
      <c r="GO576" s="1"/>
      <c r="GU576" s="1"/>
      <c r="GV576" s="1"/>
      <c r="GW576" s="1"/>
      <c r="GX576" s="1"/>
      <c r="II576" s="1"/>
      <c r="IJ576" s="1"/>
      <c r="IK576" s="1"/>
      <c r="IM576" s="1"/>
      <c r="IN576" s="1"/>
      <c r="IO576" s="1"/>
      <c r="IP576" s="1"/>
      <c r="IQ576" s="1"/>
      <c r="IR576" s="1"/>
      <c r="IS576" s="1"/>
      <c r="IT576" s="1"/>
      <c r="IZ576" s="1"/>
      <c r="JA576" s="1"/>
      <c r="JB576" s="1"/>
      <c r="JC576" s="1"/>
      <c r="KN576" s="1"/>
      <c r="KO576" s="1"/>
      <c r="KP576" s="1"/>
      <c r="KR576" s="1"/>
      <c r="KS576" s="1"/>
      <c r="KT576" s="1"/>
      <c r="KU576" s="1"/>
      <c r="KV576" s="1"/>
      <c r="KW576" s="1"/>
      <c r="KX576" s="1"/>
      <c r="KY576" s="1"/>
      <c r="LE576" s="1"/>
      <c r="LF576" s="1"/>
      <c r="LG576" s="1"/>
      <c r="LH576" s="1"/>
      <c r="LZ576" s="1"/>
      <c r="MA576" s="1"/>
    </row>
    <row r="577" spans="1:339" x14ac:dyDescent="0.2">
      <c r="A577" s="65" t="s">
        <v>575</v>
      </c>
      <c r="B577" s="60"/>
      <c r="C577" s="24">
        <f>IF(B577="",+(C576+(IF(YEAR(A577)&gt;YEAR($M$98),-$Q$98,$E$98*+((($O$101-((YEAR(A577)-(YEAR($J$98)-$O$101))/$O$98))/100)+$Q$101)))+(C565*$G$98/12)),B577)</f>
        <v>1021921.6376287944</v>
      </c>
      <c r="D577" s="22" t="str">
        <f t="shared" si="230"/>
        <v/>
      </c>
      <c r="E577" s="59">
        <f t="shared" si="229"/>
        <v>-51.48684440238867</v>
      </c>
      <c r="S577" s="24" t="str">
        <f>IF(B577="","",(U577-B577))</f>
        <v/>
      </c>
      <c r="DY577" s="1"/>
      <c r="DZ577" s="1"/>
      <c r="EA577" s="1"/>
      <c r="EC577" s="1"/>
      <c r="ED577" s="1"/>
      <c r="EE577" s="1"/>
      <c r="EF577" s="1"/>
      <c r="EG577" s="1"/>
      <c r="EH577" s="1"/>
      <c r="EI577" s="1"/>
      <c r="EJ577" s="1"/>
      <c r="EP577" s="1"/>
      <c r="EQ577" s="1"/>
      <c r="ER577" s="1"/>
      <c r="ES577" s="1"/>
      <c r="GD577" s="1"/>
      <c r="GE577" s="1"/>
      <c r="GF577" s="1"/>
      <c r="GH577" s="1"/>
      <c r="GI577" s="1"/>
      <c r="GJ577" s="1"/>
      <c r="GK577" s="1"/>
      <c r="GL577" s="1"/>
      <c r="GM577" s="1"/>
      <c r="GN577" s="1"/>
      <c r="GO577" s="1"/>
      <c r="GU577" s="1"/>
      <c r="GV577" s="1"/>
      <c r="GW577" s="1"/>
      <c r="GX577" s="1"/>
      <c r="II577" s="1"/>
      <c r="IJ577" s="1"/>
      <c r="IK577" s="1"/>
      <c r="IM577" s="1"/>
      <c r="IN577" s="1"/>
      <c r="IO577" s="1"/>
      <c r="IP577" s="1"/>
      <c r="IQ577" s="1"/>
      <c r="IR577" s="1"/>
      <c r="IS577" s="1"/>
      <c r="IT577" s="1"/>
      <c r="IZ577" s="1"/>
      <c r="JA577" s="1"/>
      <c r="JB577" s="1"/>
      <c r="JC577" s="1"/>
      <c r="KN577" s="1"/>
      <c r="KO577" s="1"/>
      <c r="KP577" s="1"/>
      <c r="KR577" s="1"/>
      <c r="KS577" s="1"/>
      <c r="KT577" s="1"/>
      <c r="KU577" s="1"/>
      <c r="KV577" s="1"/>
      <c r="KW577" s="1"/>
      <c r="KX577" s="1"/>
      <c r="KY577" s="1"/>
      <c r="LE577" s="1"/>
      <c r="LF577" s="1"/>
      <c r="LG577" s="1"/>
      <c r="LH577" s="1"/>
      <c r="LZ577" s="1"/>
      <c r="MA577" s="1"/>
    </row>
    <row r="578" spans="1:339" x14ac:dyDescent="0.2">
      <c r="A578" s="65" t="s">
        <v>576</v>
      </c>
      <c r="B578" s="60"/>
      <c r="C578" s="24">
        <f>IF(B578="",+(C577+(IF(YEAR(A578)&gt;YEAR($M$98),-$Q$98,$E$98*+((($O$101-((YEAR(A578)-(YEAR($J$98)-$O$101))/$O$98))/100)+$Q$101)))+(C566*$G$98/12)),B578)</f>
        <v>1021869.9851202761</v>
      </c>
      <c r="D578" s="22" t="str">
        <f t="shared" si="230"/>
        <v/>
      </c>
      <c r="E578" s="59">
        <f t="shared" si="229"/>
        <v>-51.652508518309332</v>
      </c>
      <c r="S578" s="24" t="str">
        <f>IF(B578="","",(U578-B578))</f>
        <v/>
      </c>
      <c r="DY578" s="1"/>
      <c r="DZ578" s="1"/>
      <c r="EA578" s="1"/>
      <c r="EC578" s="1"/>
      <c r="ED578" s="1"/>
      <c r="EE578" s="1"/>
      <c r="EF578" s="1"/>
      <c r="EG578" s="1"/>
      <c r="EH578" s="1"/>
      <c r="EI578" s="1"/>
      <c r="EJ578" s="1"/>
      <c r="EP578" s="1"/>
      <c r="EQ578" s="1"/>
      <c r="ER578" s="1"/>
      <c r="ES578" s="1"/>
      <c r="GD578" s="1"/>
      <c r="GE578" s="1"/>
      <c r="GF578" s="1"/>
      <c r="GH578" s="1"/>
      <c r="GI578" s="1"/>
      <c r="GJ578" s="1"/>
      <c r="GK578" s="1"/>
      <c r="GL578" s="1"/>
      <c r="GM578" s="1"/>
      <c r="GN578" s="1"/>
      <c r="GO578" s="1"/>
      <c r="GU578" s="1"/>
      <c r="GV578" s="1"/>
      <c r="GW578" s="1"/>
      <c r="GX578" s="1"/>
      <c r="II578" s="1"/>
      <c r="IJ578" s="1"/>
      <c r="IK578" s="1"/>
      <c r="IM578" s="1"/>
      <c r="IN578" s="1"/>
      <c r="IO578" s="1"/>
      <c r="IP578" s="1"/>
      <c r="IQ578" s="1"/>
      <c r="IR578" s="1"/>
      <c r="IS578" s="1"/>
      <c r="IT578" s="1"/>
      <c r="IZ578" s="1"/>
      <c r="JA578" s="1"/>
      <c r="JB578" s="1"/>
      <c r="JC578" s="1"/>
      <c r="KN578" s="1"/>
      <c r="KO578" s="1"/>
      <c r="KP578" s="1"/>
      <c r="KR578" s="1"/>
      <c r="KS578" s="1"/>
      <c r="KT578" s="1"/>
      <c r="KU578" s="1"/>
      <c r="KV578" s="1"/>
      <c r="KW578" s="1"/>
      <c r="KX578" s="1"/>
      <c r="KY578" s="1"/>
      <c r="LE578" s="1"/>
      <c r="LF578" s="1"/>
      <c r="LG578" s="1"/>
      <c r="LH578" s="1"/>
      <c r="LZ578" s="1"/>
      <c r="MA578" s="1"/>
    </row>
    <row r="579" spans="1:339" x14ac:dyDescent="0.2">
      <c r="A579" s="65" t="s">
        <v>577</v>
      </c>
      <c r="B579" s="60"/>
      <c r="C579" s="24">
        <f>IF(B579="",+(C578+(IF(YEAR(A579)&gt;YEAR($M$98),-$Q$98,$E$98*+((($O$101-((YEAR(A579)-(YEAR($J$98)-$O$101))/$O$98))/100)+$Q$101)))+(C567*$G$98/12)),B579)</f>
        <v>1021818.1664146008</v>
      </c>
      <c r="D579" s="22" t="str">
        <f t="shared" si="230"/>
        <v/>
      </c>
      <c r="E579" s="59">
        <f t="shared" si="229"/>
        <v>-51.818705675308593</v>
      </c>
      <c r="S579" s="24" t="str">
        <f>IF(B579="","",(U579-B579))</f>
        <v/>
      </c>
      <c r="DY579" s="1"/>
      <c r="DZ579" s="1"/>
      <c r="EA579" s="1"/>
      <c r="EC579" s="1"/>
      <c r="ED579" s="1"/>
      <c r="EE579" s="1"/>
      <c r="EF579" s="1"/>
      <c r="EG579" s="1"/>
      <c r="EH579" s="1"/>
      <c r="EI579" s="1"/>
      <c r="EJ579" s="1"/>
      <c r="EP579" s="1"/>
      <c r="EQ579" s="1"/>
      <c r="ER579" s="1"/>
      <c r="ES579" s="1"/>
      <c r="GD579" s="1"/>
      <c r="GE579" s="1"/>
      <c r="GF579" s="1"/>
      <c r="GH579" s="1"/>
      <c r="GI579" s="1"/>
      <c r="GJ579" s="1"/>
      <c r="GK579" s="1"/>
      <c r="GL579" s="1"/>
      <c r="GM579" s="1"/>
      <c r="GN579" s="1"/>
      <c r="GO579" s="1"/>
      <c r="GU579" s="1"/>
      <c r="GV579" s="1"/>
      <c r="GW579" s="1"/>
      <c r="GX579" s="1"/>
      <c r="II579" s="1"/>
      <c r="IJ579" s="1"/>
      <c r="IK579" s="1"/>
      <c r="IM579" s="1"/>
      <c r="IN579" s="1"/>
      <c r="IO579" s="1"/>
      <c r="IP579" s="1"/>
      <c r="IQ579" s="1"/>
      <c r="IR579" s="1"/>
      <c r="IS579" s="1"/>
      <c r="IT579" s="1"/>
      <c r="IZ579" s="1"/>
      <c r="JA579" s="1"/>
      <c r="JB579" s="1"/>
      <c r="JC579" s="1"/>
      <c r="KN579" s="1"/>
      <c r="KO579" s="1"/>
      <c r="KP579" s="1"/>
      <c r="KR579" s="1"/>
      <c r="KS579" s="1"/>
      <c r="KT579" s="1"/>
      <c r="KU579" s="1"/>
      <c r="KV579" s="1"/>
      <c r="KW579" s="1"/>
      <c r="KX579" s="1"/>
      <c r="KY579" s="1"/>
      <c r="LE579" s="1"/>
      <c r="LF579" s="1"/>
      <c r="LG579" s="1"/>
      <c r="LH579" s="1"/>
      <c r="LZ579" s="1"/>
      <c r="MA579" s="1"/>
    </row>
    <row r="580" spans="1:339" x14ac:dyDescent="0.2">
      <c r="A580" s="65" t="s">
        <v>578</v>
      </c>
      <c r="B580" s="60"/>
      <c r="C580" s="24">
        <f>IF(B580="",+(C579+(IF(YEAR(A580)&gt;YEAR($M$98),-$Q$98,$E$98*+((($O$101-((YEAR(A580)-(YEAR($J$98)-$O$101))/$O$98))/100)+$Q$101)))+(C568*$G$98/12)),B580)</f>
        <v>1021766.1809770125</v>
      </c>
      <c r="D580" s="22" t="str">
        <f t="shared" si="230"/>
        <v/>
      </c>
      <c r="E580" s="59">
        <f t="shared" si="229"/>
        <v>-51.985437588300556</v>
      </c>
      <c r="S580" s="24" t="str">
        <f>IF(B580="","",(U580-B580))</f>
        <v/>
      </c>
      <c r="DY580" s="1"/>
      <c r="DZ580" s="1"/>
      <c r="EA580" s="1"/>
      <c r="EC580" s="1"/>
      <c r="ED580" s="1"/>
      <c r="EE580" s="1"/>
      <c r="EF580" s="1"/>
      <c r="EG580" s="1"/>
      <c r="EH580" s="1"/>
      <c r="EI580" s="1"/>
      <c r="EJ580" s="1"/>
      <c r="EP580" s="1"/>
      <c r="EQ580" s="1"/>
      <c r="ER580" s="1"/>
      <c r="ES580" s="1"/>
      <c r="GD580" s="1"/>
      <c r="GE580" s="1"/>
      <c r="GF580" s="1"/>
      <c r="GH580" s="1"/>
      <c r="GI580" s="1"/>
      <c r="GJ580" s="1"/>
      <c r="GK580" s="1"/>
      <c r="GL580" s="1"/>
      <c r="GM580" s="1"/>
      <c r="GN580" s="1"/>
      <c r="GO580" s="1"/>
      <c r="GU580" s="1"/>
      <c r="GV580" s="1"/>
      <c r="GW580" s="1"/>
      <c r="GX580" s="1"/>
      <c r="II580" s="1"/>
      <c r="IJ580" s="1"/>
      <c r="IK580" s="1"/>
      <c r="IM580" s="1"/>
      <c r="IN580" s="1"/>
      <c r="IO580" s="1"/>
      <c r="IP580" s="1"/>
      <c r="IQ580" s="1"/>
      <c r="IR580" s="1"/>
      <c r="IS580" s="1"/>
      <c r="IT580" s="1"/>
      <c r="IZ580" s="1"/>
      <c r="JA580" s="1"/>
      <c r="JB580" s="1"/>
      <c r="JC580" s="1"/>
      <c r="KN580" s="1"/>
      <c r="KO580" s="1"/>
      <c r="KP580" s="1"/>
      <c r="KR580" s="1"/>
      <c r="KS580" s="1"/>
      <c r="KT580" s="1"/>
      <c r="KU580" s="1"/>
      <c r="KV580" s="1"/>
      <c r="KW580" s="1"/>
      <c r="KX580" s="1"/>
      <c r="KY580" s="1"/>
      <c r="LE580" s="1"/>
      <c r="LF580" s="1"/>
      <c r="LG580" s="1"/>
      <c r="LH580" s="1"/>
      <c r="LZ580" s="1"/>
      <c r="MA580" s="1"/>
    </row>
    <row r="581" spans="1:339" x14ac:dyDescent="0.2">
      <c r="A581" s="65" t="s">
        <v>579</v>
      </c>
      <c r="B581" s="60"/>
      <c r="C581" s="24">
        <f>IF(B581="",+(C580+(IF(YEAR(A581)&gt;YEAR($M$98),-$Q$98,$E$98*+((($O$101-((YEAR(A581)-(YEAR($J$98)-$O$101))/$O$98))/100)+$Q$101)))+(C569*$G$98/12)),B581)</f>
        <v>1021714.0282710344</v>
      </c>
      <c r="D581" s="22" t="str">
        <f t="shared" si="230"/>
        <v/>
      </c>
      <c r="E581" s="59">
        <f t="shared" si="229"/>
        <v>-52.15270597813651</v>
      </c>
      <c r="S581" s="24" t="str">
        <f>IF(B581="","",(U581-B581))</f>
        <v/>
      </c>
      <c r="DY581" s="1"/>
      <c r="DZ581" s="1"/>
      <c r="EA581" s="1"/>
      <c r="EC581" s="1"/>
      <c r="ED581" s="1"/>
      <c r="EE581" s="1"/>
      <c r="EF581" s="1"/>
      <c r="EG581" s="1"/>
      <c r="EH581" s="1"/>
      <c r="EI581" s="1"/>
      <c r="EJ581" s="1"/>
      <c r="EP581" s="1"/>
      <c r="EQ581" s="1"/>
      <c r="ER581" s="1"/>
      <c r="ES581" s="1"/>
      <c r="GD581" s="1"/>
      <c r="GE581" s="1"/>
      <c r="GF581" s="1"/>
      <c r="GH581" s="1"/>
      <c r="GI581" s="1"/>
      <c r="GJ581" s="1"/>
      <c r="GK581" s="1"/>
      <c r="GL581" s="1"/>
      <c r="GM581" s="1"/>
      <c r="GN581" s="1"/>
      <c r="GO581" s="1"/>
      <c r="GU581" s="1"/>
      <c r="GV581" s="1"/>
      <c r="GW581" s="1"/>
      <c r="GX581" s="1"/>
      <c r="II581" s="1"/>
      <c r="IJ581" s="1"/>
      <c r="IK581" s="1"/>
      <c r="IM581" s="1"/>
      <c r="IN581" s="1"/>
      <c r="IO581" s="1"/>
      <c r="IP581" s="1"/>
      <c r="IQ581" s="1"/>
      <c r="IR581" s="1"/>
      <c r="IS581" s="1"/>
      <c r="IT581" s="1"/>
      <c r="IZ581" s="1"/>
      <c r="JA581" s="1"/>
      <c r="JB581" s="1"/>
      <c r="JC581" s="1"/>
      <c r="KN581" s="1"/>
      <c r="KO581" s="1"/>
      <c r="KP581" s="1"/>
      <c r="KR581" s="1"/>
      <c r="KS581" s="1"/>
      <c r="KT581" s="1"/>
      <c r="KU581" s="1"/>
      <c r="KV581" s="1"/>
      <c r="KW581" s="1"/>
      <c r="KX581" s="1"/>
      <c r="KY581" s="1"/>
      <c r="LE581" s="1"/>
      <c r="LF581" s="1"/>
      <c r="LG581" s="1"/>
      <c r="LH581" s="1"/>
      <c r="LZ581" s="1"/>
      <c r="MA581" s="1"/>
    </row>
    <row r="582" spans="1:339" x14ac:dyDescent="0.2">
      <c r="A582" s="65" t="s">
        <v>580</v>
      </c>
      <c r="B582" s="60"/>
      <c r="C582" s="24">
        <f>IF(B582="",+(C581+(IF(YEAR(A582)&gt;YEAR($M$98),-$Q$98,$E$98*+((($O$101-((YEAR(A582)-(YEAR($J$98)-$O$101))/$O$98))/100)+$Q$101)))+(C570*$G$98/12)),B582)</f>
        <v>1021661.7077584635</v>
      </c>
      <c r="D582" s="22" t="str">
        <f t="shared" si="230"/>
        <v/>
      </c>
      <c r="E582" s="59">
        <f t="shared" si="229"/>
        <v>-52.32051257090643</v>
      </c>
      <c r="S582" s="24" t="str">
        <f>IF(B582="","",(U582-B582))</f>
        <v/>
      </c>
      <c r="DY582" s="1"/>
      <c r="DZ582" s="1"/>
      <c r="EA582" s="1"/>
      <c r="EC582" s="1"/>
      <c r="ED582" s="1"/>
      <c r="EE582" s="1"/>
      <c r="EF582" s="1"/>
      <c r="EG582" s="1"/>
      <c r="EH582" s="1"/>
      <c r="EI582" s="1"/>
      <c r="EJ582" s="1"/>
      <c r="EP582" s="1"/>
      <c r="EQ582" s="1"/>
      <c r="ER582" s="1"/>
      <c r="ES582" s="1"/>
      <c r="GD582" s="1"/>
      <c r="GE582" s="1"/>
      <c r="GF582" s="1"/>
      <c r="GH582" s="1"/>
      <c r="GI582" s="1"/>
      <c r="GJ582" s="1"/>
      <c r="GK582" s="1"/>
      <c r="GL582" s="1"/>
      <c r="GM582" s="1"/>
      <c r="GN582" s="1"/>
      <c r="GO582" s="1"/>
      <c r="GU582" s="1"/>
      <c r="GV582" s="1"/>
      <c r="GW582" s="1"/>
      <c r="GX582" s="1"/>
      <c r="II582" s="1"/>
      <c r="IJ582" s="1"/>
      <c r="IK582" s="1"/>
      <c r="IM582" s="1"/>
      <c r="IN582" s="1"/>
      <c r="IO582" s="1"/>
      <c r="IP582" s="1"/>
      <c r="IQ582" s="1"/>
      <c r="IR582" s="1"/>
      <c r="IS582" s="1"/>
      <c r="IT582" s="1"/>
      <c r="IZ582" s="1"/>
      <c r="JA582" s="1"/>
      <c r="JB582" s="1"/>
      <c r="JC582" s="1"/>
      <c r="KN582" s="1"/>
      <c r="KO582" s="1"/>
      <c r="KP582" s="1"/>
      <c r="KR582" s="1"/>
      <c r="KS582" s="1"/>
      <c r="KT582" s="1"/>
      <c r="KU582" s="1"/>
      <c r="KV582" s="1"/>
      <c r="KW582" s="1"/>
      <c r="KX582" s="1"/>
      <c r="KY582" s="1"/>
      <c r="LE582" s="1"/>
      <c r="LF582" s="1"/>
      <c r="LG582" s="1"/>
      <c r="LH582" s="1"/>
      <c r="LZ582" s="1"/>
      <c r="MA582" s="1"/>
    </row>
    <row r="583" spans="1:339" x14ac:dyDescent="0.2">
      <c r="A583" s="65" t="s">
        <v>581</v>
      </c>
      <c r="B583" s="60"/>
      <c r="C583" s="24">
        <f>IF(B583="",+(C582+(IF(YEAR(A583)&gt;YEAR($M$98),-$Q$98,$E$98*+((($O$101-((YEAR(A583)-(YEAR($J$98)-$O$101))/$O$98))/100)+$Q$101)))+(C571*$G$98/12)),B583)</f>
        <v>1021609.2188993652</v>
      </c>
      <c r="D583" s="22" t="str">
        <f t="shared" si="230"/>
        <v/>
      </c>
      <c r="E583" s="59">
        <f t="shared" si="229"/>
        <v>-52.488859098288231</v>
      </c>
      <c r="S583" s="24" t="str">
        <f>IF(B583="","",(U583-B583))</f>
        <v/>
      </c>
      <c r="DY583" s="1"/>
      <c r="DZ583" s="1"/>
      <c r="EA583" s="1"/>
      <c r="EC583" s="1"/>
      <c r="ED583" s="1"/>
      <c r="EE583" s="1"/>
      <c r="EF583" s="1"/>
      <c r="EG583" s="1"/>
      <c r="EH583" s="1"/>
      <c r="EI583" s="1"/>
      <c r="EJ583" s="1"/>
      <c r="EP583" s="1"/>
      <c r="EQ583" s="1"/>
      <c r="ER583" s="1"/>
      <c r="ES583" s="1"/>
      <c r="GD583" s="1"/>
      <c r="GE583" s="1"/>
      <c r="GF583" s="1"/>
      <c r="GH583" s="1"/>
      <c r="GI583" s="1"/>
      <c r="GJ583" s="1"/>
      <c r="GK583" s="1"/>
      <c r="GL583" s="1"/>
      <c r="GM583" s="1"/>
      <c r="GN583" s="1"/>
      <c r="GO583" s="1"/>
      <c r="GU583" s="1"/>
      <c r="GV583" s="1"/>
      <c r="GW583" s="1"/>
      <c r="GX583" s="1"/>
      <c r="II583" s="1"/>
      <c r="IJ583" s="1"/>
      <c r="IK583" s="1"/>
      <c r="IM583" s="1"/>
      <c r="IN583" s="1"/>
      <c r="IO583" s="1"/>
      <c r="IP583" s="1"/>
      <c r="IQ583" s="1"/>
      <c r="IR583" s="1"/>
      <c r="IS583" s="1"/>
      <c r="IT583" s="1"/>
      <c r="IZ583" s="1"/>
      <c r="JA583" s="1"/>
      <c r="JB583" s="1"/>
      <c r="JC583" s="1"/>
      <c r="KN583" s="1"/>
      <c r="KO583" s="1"/>
      <c r="KP583" s="1"/>
      <c r="KR583" s="1"/>
      <c r="KS583" s="1"/>
      <c r="KT583" s="1"/>
      <c r="KU583" s="1"/>
      <c r="KV583" s="1"/>
      <c r="KW583" s="1"/>
      <c r="KX583" s="1"/>
      <c r="KY583" s="1"/>
      <c r="LE583" s="1"/>
      <c r="LF583" s="1"/>
      <c r="LG583" s="1"/>
      <c r="LH583" s="1"/>
      <c r="LZ583" s="1"/>
      <c r="MA583" s="1"/>
    </row>
    <row r="584" spans="1:339" x14ac:dyDescent="0.2">
      <c r="A584" s="65" t="s">
        <v>582</v>
      </c>
      <c r="B584" s="60"/>
      <c r="C584" s="24">
        <f>IF(B584="",+(C583+(IF(YEAR(A584)&gt;YEAR($M$98),-$Q$98,$E$98*+((($O$101-((YEAR(A584)-(YEAR($J$98)-$O$101))/$O$98))/100)+$Q$101)))+(C572*$G$98/12)),B584)</f>
        <v>1021556.5611520676</v>
      </c>
      <c r="D584" s="22" t="str">
        <f t="shared" si="230"/>
        <v/>
      </c>
      <c r="E584" s="59">
        <f t="shared" si="229"/>
        <v>-52.657747297547758</v>
      </c>
      <c r="S584" s="24" t="str">
        <f>IF(B584="","",(U584-B584))</f>
        <v/>
      </c>
      <c r="DY584" s="1"/>
      <c r="DZ584" s="1"/>
      <c r="EA584" s="1"/>
      <c r="EC584" s="1"/>
      <c r="ED584" s="1"/>
      <c r="EE584" s="1"/>
      <c r="EF584" s="1"/>
      <c r="EG584" s="1"/>
      <c r="EH584" s="1"/>
      <c r="EI584" s="1"/>
      <c r="EJ584" s="1"/>
      <c r="EP584" s="1"/>
      <c r="EQ584" s="1"/>
      <c r="ER584" s="1"/>
      <c r="ES584" s="1"/>
      <c r="GD584" s="1"/>
      <c r="GE584" s="1"/>
      <c r="GF584" s="1"/>
      <c r="GH584" s="1"/>
      <c r="GI584" s="1"/>
      <c r="GJ584" s="1"/>
      <c r="GK584" s="1"/>
      <c r="GL584" s="1"/>
      <c r="GM584" s="1"/>
      <c r="GN584" s="1"/>
      <c r="GO584" s="1"/>
      <c r="GU584" s="1"/>
      <c r="GV584" s="1"/>
      <c r="GW584" s="1"/>
      <c r="GX584" s="1"/>
      <c r="II584" s="1"/>
      <c r="IJ584" s="1"/>
      <c r="IK584" s="1"/>
      <c r="IM584" s="1"/>
      <c r="IN584" s="1"/>
      <c r="IO584" s="1"/>
      <c r="IP584" s="1"/>
      <c r="IQ584" s="1"/>
      <c r="IR584" s="1"/>
      <c r="IS584" s="1"/>
      <c r="IT584" s="1"/>
      <c r="IZ584" s="1"/>
      <c r="JA584" s="1"/>
      <c r="JB584" s="1"/>
      <c r="JC584" s="1"/>
      <c r="KN584" s="1"/>
      <c r="KO584" s="1"/>
      <c r="KP584" s="1"/>
      <c r="KR584" s="1"/>
      <c r="KS584" s="1"/>
      <c r="KT584" s="1"/>
      <c r="KU584" s="1"/>
      <c r="KV584" s="1"/>
      <c r="KW584" s="1"/>
      <c r="KX584" s="1"/>
      <c r="KY584" s="1"/>
      <c r="LE584" s="1"/>
      <c r="LF584" s="1"/>
      <c r="LG584" s="1"/>
      <c r="LH584" s="1"/>
      <c r="LZ584" s="1"/>
      <c r="MA584" s="1"/>
    </row>
    <row r="585" spans="1:339" x14ac:dyDescent="0.2">
      <c r="A585" s="66" t="s">
        <v>202</v>
      </c>
      <c r="B585" s="69"/>
      <c r="C585" s="24">
        <f>IF(B585="",+(C584+(IF(YEAR(A585)&gt;YEAR($M$98),-$Q$98,$E$98*+((($O$101-((YEAR(A585)-(YEAR($J$98)-$O$101))/$O$98))/100)+$Q$101)))+(C573*$G$98/12)),B585)</f>
        <v>1021503.733973156</v>
      </c>
      <c r="D585" s="22" t="str">
        <f t="shared" si="230"/>
        <v/>
      </c>
      <c r="E585" s="59">
        <f t="shared" si="229"/>
        <v>-52.82717891165521</v>
      </c>
      <c r="S585" s="24" t="str">
        <f>IF(B585="","",(U585-B585))</f>
        <v/>
      </c>
      <c r="U585" s="43"/>
      <c r="DY585" s="1"/>
      <c r="DZ585" s="1"/>
      <c r="EA585" s="1"/>
      <c r="EC585" s="1"/>
      <c r="ED585" s="1"/>
      <c r="EE585" s="1"/>
      <c r="EF585" s="1"/>
      <c r="EG585" s="1"/>
      <c r="EH585" s="1"/>
      <c r="EI585" s="1"/>
      <c r="EJ585" s="1"/>
      <c r="EP585" s="1"/>
      <c r="EQ585" s="1"/>
      <c r="ER585" s="1"/>
      <c r="ES585" s="1"/>
      <c r="GD585" s="1"/>
      <c r="GE585" s="1"/>
      <c r="GF585" s="1"/>
      <c r="GH585" s="1"/>
      <c r="GI585" s="1"/>
      <c r="GJ585" s="1"/>
      <c r="GK585" s="1"/>
      <c r="GL585" s="1"/>
      <c r="GM585" s="1"/>
      <c r="GN585" s="1"/>
      <c r="GO585" s="1"/>
      <c r="GU585" s="1"/>
      <c r="GV585" s="1"/>
      <c r="GW585" s="1"/>
      <c r="GX585" s="1"/>
      <c r="II585" s="1"/>
      <c r="IJ585" s="1"/>
      <c r="IK585" s="1"/>
      <c r="IM585" s="1"/>
      <c r="IN585" s="1"/>
      <c r="IO585" s="1"/>
      <c r="IP585" s="1"/>
      <c r="IQ585" s="1"/>
      <c r="IR585" s="1"/>
      <c r="IS585" s="1"/>
      <c r="IT585" s="1"/>
      <c r="IZ585" s="1"/>
      <c r="JA585" s="1"/>
      <c r="JB585" s="1"/>
      <c r="JC585" s="1"/>
      <c r="KN585" s="1"/>
      <c r="KO585" s="1"/>
      <c r="KP585" s="1"/>
      <c r="KR585" s="1"/>
      <c r="KS585" s="1"/>
      <c r="KT585" s="1"/>
      <c r="KU585" s="1"/>
      <c r="KV585" s="1"/>
      <c r="KW585" s="1"/>
      <c r="KX585" s="1"/>
      <c r="KY585" s="1"/>
      <c r="LE585" s="1"/>
      <c r="LF585" s="1"/>
      <c r="LG585" s="1"/>
      <c r="LH585" s="1"/>
      <c r="LZ585" s="1"/>
      <c r="MA585" s="1"/>
    </row>
    <row r="586" spans="1:339" x14ac:dyDescent="0.2">
      <c r="A586" s="65" t="s">
        <v>583</v>
      </c>
      <c r="B586" s="60"/>
      <c r="C586" s="24">
        <f>IF(B586="",+(C585+(IF(YEAR(A586)&gt;YEAR($M$98),-$Q$98,$E$98*+((($O$101-((YEAR(A586)-(YEAR($J$98)-$O$101))/$O$98))/100)+$Q$101)))+(C574*$G$98/12)),B586)</f>
        <v>1021450.7368174668</v>
      </c>
      <c r="D586" s="22" t="str">
        <f t="shared" si="230"/>
        <v/>
      </c>
      <c r="E586" s="59">
        <f t="shared" si="229"/>
        <v>-52.997155689168721</v>
      </c>
      <c r="S586" s="24" t="str">
        <f>IF(B586="","",(U586-B586))</f>
        <v/>
      </c>
      <c r="DY586" s="1"/>
      <c r="DZ586" s="1"/>
      <c r="EA586" s="1"/>
      <c r="EC586" s="1"/>
      <c r="ED586" s="1"/>
      <c r="EE586" s="1"/>
      <c r="EF586" s="1"/>
      <c r="EG586" s="1"/>
      <c r="EH586" s="1"/>
      <c r="EI586" s="1"/>
      <c r="EJ586" s="1"/>
      <c r="EP586" s="1"/>
      <c r="EQ586" s="1"/>
      <c r="ER586" s="1"/>
      <c r="ES586" s="1"/>
      <c r="GD586" s="1"/>
      <c r="GE586" s="1"/>
      <c r="GF586" s="1"/>
      <c r="GH586" s="1"/>
      <c r="GI586" s="1"/>
      <c r="GJ586" s="1"/>
      <c r="GK586" s="1"/>
      <c r="GL586" s="1"/>
      <c r="GM586" s="1"/>
      <c r="GN586" s="1"/>
      <c r="GO586" s="1"/>
      <c r="GU586" s="1"/>
      <c r="GV586" s="1"/>
      <c r="GW586" s="1"/>
      <c r="GX586" s="1"/>
      <c r="II586" s="1"/>
      <c r="IJ586" s="1"/>
      <c r="IK586" s="1"/>
      <c r="IM586" s="1"/>
      <c r="IN586" s="1"/>
      <c r="IO586" s="1"/>
      <c r="IP586" s="1"/>
      <c r="IQ586" s="1"/>
      <c r="IR586" s="1"/>
      <c r="IS586" s="1"/>
      <c r="IT586" s="1"/>
      <c r="IZ586" s="1"/>
      <c r="JA586" s="1"/>
      <c r="JB586" s="1"/>
      <c r="JC586" s="1"/>
      <c r="KN586" s="1"/>
      <c r="KO586" s="1"/>
      <c r="KP586" s="1"/>
      <c r="KR586" s="1"/>
      <c r="KS586" s="1"/>
      <c r="KT586" s="1"/>
      <c r="KU586" s="1"/>
      <c r="KV586" s="1"/>
      <c r="KW586" s="1"/>
      <c r="KX586" s="1"/>
      <c r="KY586" s="1"/>
      <c r="LE586" s="1"/>
      <c r="LF586" s="1"/>
      <c r="LG586" s="1"/>
      <c r="LH586" s="1"/>
      <c r="LZ586" s="1"/>
      <c r="MA586" s="1"/>
    </row>
    <row r="587" spans="1:339" x14ac:dyDescent="0.2">
      <c r="A587" s="65" t="s">
        <v>584</v>
      </c>
      <c r="B587" s="60"/>
      <c r="C587" s="24">
        <f>IF(B587="",+(C586+(IF(YEAR(A587)&gt;YEAR($M$98),-$Q$98,$E$98*+((($O$101-((YEAR(A587)-(YEAR($J$98)-$O$101))/$O$98))/100)+$Q$101)))+(C575*$G$98/12)),B587)</f>
        <v>1021397.5691380828</v>
      </c>
      <c r="D587" s="22" t="str">
        <f t="shared" si="230"/>
        <v/>
      </c>
      <c r="E587" s="59">
        <f t="shared" si="229"/>
        <v>-53.167679384001531</v>
      </c>
      <c r="S587" s="24" t="str">
        <f>IF(B587="","",(U587-B587))</f>
        <v/>
      </c>
      <c r="DY587" s="1"/>
      <c r="DZ587" s="1"/>
      <c r="EA587" s="1"/>
      <c r="EC587" s="1"/>
      <c r="ED587" s="1"/>
      <c r="EE587" s="1"/>
      <c r="EF587" s="1"/>
      <c r="EG587" s="1"/>
      <c r="EH587" s="1"/>
      <c r="EI587" s="1"/>
      <c r="EJ587" s="1"/>
      <c r="EP587" s="1"/>
      <c r="EQ587" s="1"/>
      <c r="ER587" s="1"/>
      <c r="ES587" s="1"/>
      <c r="GD587" s="1"/>
      <c r="GE587" s="1"/>
      <c r="GF587" s="1"/>
      <c r="GH587" s="1"/>
      <c r="GI587" s="1"/>
      <c r="GJ587" s="1"/>
      <c r="GK587" s="1"/>
      <c r="GL587" s="1"/>
      <c r="GM587" s="1"/>
      <c r="GN587" s="1"/>
      <c r="GO587" s="1"/>
      <c r="GU587" s="1"/>
      <c r="GV587" s="1"/>
      <c r="GW587" s="1"/>
      <c r="GX587" s="1"/>
      <c r="II587" s="1"/>
      <c r="IJ587" s="1"/>
      <c r="IK587" s="1"/>
      <c r="IM587" s="1"/>
      <c r="IN587" s="1"/>
      <c r="IO587" s="1"/>
      <c r="IP587" s="1"/>
      <c r="IQ587" s="1"/>
      <c r="IR587" s="1"/>
      <c r="IS587" s="1"/>
      <c r="IT587" s="1"/>
      <c r="IZ587" s="1"/>
      <c r="JA587" s="1"/>
      <c r="JB587" s="1"/>
      <c r="JC587" s="1"/>
      <c r="KN587" s="1"/>
      <c r="KO587" s="1"/>
      <c r="KP587" s="1"/>
      <c r="KR587" s="1"/>
      <c r="KS587" s="1"/>
      <c r="KT587" s="1"/>
      <c r="KU587" s="1"/>
      <c r="KV587" s="1"/>
      <c r="KW587" s="1"/>
      <c r="KX587" s="1"/>
      <c r="KY587" s="1"/>
      <c r="LE587" s="1"/>
      <c r="LF587" s="1"/>
      <c r="LG587" s="1"/>
      <c r="LH587" s="1"/>
      <c r="LZ587" s="1"/>
      <c r="MA587" s="1"/>
    </row>
    <row r="588" spans="1:339" x14ac:dyDescent="0.2">
      <c r="A588" s="65" t="s">
        <v>585</v>
      </c>
      <c r="B588" s="60"/>
      <c r="C588" s="24">
        <f>IF(B588="",+(C587+(IF(YEAR(A588)&gt;YEAR($M$98),-$Q$98,$E$98*+((($O$101-((YEAR(A588)-(YEAR($J$98)-$O$101))/$O$98))/100)+$Q$101)))+(C576*$G$98/12)),B588)</f>
        <v>1021344.2303863267</v>
      </c>
      <c r="D588" s="22" t="str">
        <f t="shared" si="230"/>
        <v/>
      </c>
      <c r="E588" s="59">
        <f t="shared" si="229"/>
        <v>-53.338751756120473</v>
      </c>
      <c r="S588" s="24" t="str">
        <f>IF(B588="","",(U588-B588))</f>
        <v/>
      </c>
      <c r="DY588" s="1"/>
      <c r="DZ588" s="1"/>
      <c r="EA588" s="1"/>
      <c r="EC588" s="1"/>
      <c r="ED588" s="1"/>
      <c r="EE588" s="1"/>
      <c r="EF588" s="1"/>
      <c r="EG588" s="1"/>
      <c r="EH588" s="1"/>
      <c r="EI588" s="1"/>
      <c r="EJ588" s="1"/>
      <c r="EP588" s="1"/>
      <c r="EQ588" s="1"/>
      <c r="ER588" s="1"/>
      <c r="ES588" s="1"/>
      <c r="GD588" s="1"/>
      <c r="GE588" s="1"/>
      <c r="GF588" s="1"/>
      <c r="GH588" s="1"/>
      <c r="GI588" s="1"/>
      <c r="GJ588" s="1"/>
      <c r="GK588" s="1"/>
      <c r="GL588" s="1"/>
      <c r="GM588" s="1"/>
      <c r="GN588" s="1"/>
      <c r="GO588" s="1"/>
      <c r="GU588" s="1"/>
      <c r="GV588" s="1"/>
      <c r="GW588" s="1"/>
      <c r="GX588" s="1"/>
      <c r="II588" s="1"/>
      <c r="IJ588" s="1"/>
      <c r="IK588" s="1"/>
      <c r="IM588" s="1"/>
      <c r="IN588" s="1"/>
      <c r="IO588" s="1"/>
      <c r="IP588" s="1"/>
      <c r="IQ588" s="1"/>
      <c r="IR588" s="1"/>
      <c r="IS588" s="1"/>
      <c r="IT588" s="1"/>
      <c r="IZ588" s="1"/>
      <c r="JA588" s="1"/>
      <c r="JB588" s="1"/>
      <c r="JC588" s="1"/>
      <c r="KN588" s="1"/>
      <c r="KO588" s="1"/>
      <c r="KP588" s="1"/>
      <c r="KR588" s="1"/>
      <c r="KS588" s="1"/>
      <c r="KT588" s="1"/>
      <c r="KU588" s="1"/>
      <c r="KV588" s="1"/>
      <c r="KW588" s="1"/>
      <c r="KX588" s="1"/>
      <c r="KY588" s="1"/>
      <c r="LE588" s="1"/>
      <c r="LF588" s="1"/>
      <c r="LG588" s="1"/>
      <c r="LH588" s="1"/>
      <c r="LZ588" s="1"/>
      <c r="MA588" s="1"/>
    </row>
    <row r="589" spans="1:339" x14ac:dyDescent="0.2">
      <c r="A589" s="65" t="s">
        <v>586</v>
      </c>
      <c r="B589" s="60"/>
      <c r="C589" s="24">
        <f>IF(B589="",+(C588+(IF(YEAR(A589)&gt;YEAR($M$98),-$Q$98,$E$98*+((($O$101-((YEAR(A589)-(YEAR($J$98)-$O$101))/$O$98))/100)+$Q$101)))+(C577*$G$98/12)),B589)</f>
        <v>1021290.7200117559</v>
      </c>
      <c r="D589" s="22" t="str">
        <f t="shared" si="230"/>
        <v/>
      </c>
      <c r="E589" s="59">
        <f t="shared" si="229"/>
        <v>-53.510374570731074</v>
      </c>
      <c r="S589" s="24" t="str">
        <f>IF(B589="","",(U589-B589))</f>
        <v/>
      </c>
      <c r="DY589" s="1"/>
      <c r="DZ589" s="1"/>
      <c r="EA589" s="1"/>
      <c r="EC589" s="1"/>
      <c r="ED589" s="1"/>
      <c r="EE589" s="1"/>
      <c r="EF589" s="1"/>
      <c r="EG589" s="1"/>
      <c r="EH589" s="1"/>
      <c r="EI589" s="1"/>
      <c r="EJ589" s="1"/>
      <c r="EP589" s="1"/>
      <c r="EQ589" s="1"/>
      <c r="ER589" s="1"/>
      <c r="ES589" s="1"/>
      <c r="GD589" s="1"/>
      <c r="GE589" s="1"/>
      <c r="GF589" s="1"/>
      <c r="GH589" s="1"/>
      <c r="GI589" s="1"/>
      <c r="GJ589" s="1"/>
      <c r="GK589" s="1"/>
      <c r="GL589" s="1"/>
      <c r="GM589" s="1"/>
      <c r="GN589" s="1"/>
      <c r="GO589" s="1"/>
      <c r="GU589" s="1"/>
      <c r="GV589" s="1"/>
      <c r="GW589" s="1"/>
      <c r="GX589" s="1"/>
      <c r="II589" s="1"/>
      <c r="IJ589" s="1"/>
      <c r="IK589" s="1"/>
      <c r="IM589" s="1"/>
      <c r="IN589" s="1"/>
      <c r="IO589" s="1"/>
      <c r="IP589" s="1"/>
      <c r="IQ589" s="1"/>
      <c r="IR589" s="1"/>
      <c r="IS589" s="1"/>
      <c r="IT589" s="1"/>
      <c r="IZ589" s="1"/>
      <c r="JA589" s="1"/>
      <c r="JB589" s="1"/>
      <c r="JC589" s="1"/>
      <c r="KN589" s="1"/>
      <c r="KO589" s="1"/>
      <c r="KP589" s="1"/>
      <c r="KR589" s="1"/>
      <c r="KS589" s="1"/>
      <c r="KT589" s="1"/>
      <c r="KU589" s="1"/>
      <c r="KV589" s="1"/>
      <c r="KW589" s="1"/>
      <c r="KX589" s="1"/>
      <c r="KY589" s="1"/>
      <c r="LE589" s="1"/>
      <c r="LF589" s="1"/>
      <c r="LG589" s="1"/>
      <c r="LH589" s="1"/>
      <c r="LZ589" s="1"/>
      <c r="MA589" s="1"/>
    </row>
    <row r="590" spans="1:339" x14ac:dyDescent="0.2">
      <c r="A590" s="65" t="s">
        <v>587</v>
      </c>
      <c r="B590" s="60"/>
      <c r="C590" s="24">
        <f>IF(B590="",+(C589+(IF(YEAR(A590)&gt;YEAR($M$98),-$Q$98,$E$98*+((($O$101-((YEAR(A590)-(YEAR($J$98)-$O$101))/$O$98))/100)+$Q$101)))+(C578*$G$98/12)),B590)</f>
        <v>1021237.0374621568</v>
      </c>
      <c r="D590" s="22" t="str">
        <f t="shared" si="230"/>
        <v/>
      </c>
      <c r="E590" s="59">
        <f t="shared" si="229"/>
        <v>-53.682549599092454</v>
      </c>
      <c r="S590" s="24" t="str">
        <f>IF(B590="","",(U590-B590))</f>
        <v/>
      </c>
      <c r="DY590" s="1"/>
      <c r="DZ590" s="1"/>
      <c r="EA590" s="1"/>
      <c r="EC590" s="1"/>
      <c r="ED590" s="1"/>
      <c r="EE590" s="1"/>
      <c r="EF590" s="1"/>
      <c r="EG590" s="1"/>
      <c r="EH590" s="1"/>
      <c r="EI590" s="1"/>
      <c r="EJ590" s="1"/>
      <c r="EP590" s="1"/>
      <c r="EQ590" s="1"/>
      <c r="ER590" s="1"/>
      <c r="ES590" s="1"/>
      <c r="GD590" s="1"/>
      <c r="GE590" s="1"/>
      <c r="GF590" s="1"/>
      <c r="GH590" s="1"/>
      <c r="GI590" s="1"/>
      <c r="GJ590" s="1"/>
      <c r="GK590" s="1"/>
      <c r="GL590" s="1"/>
      <c r="GM590" s="1"/>
      <c r="GN590" s="1"/>
      <c r="GO590" s="1"/>
      <c r="GU590" s="1"/>
      <c r="GV590" s="1"/>
      <c r="GW590" s="1"/>
      <c r="GX590" s="1"/>
      <c r="II590" s="1"/>
      <c r="IJ590" s="1"/>
      <c r="IK590" s="1"/>
      <c r="IM590" s="1"/>
      <c r="IN590" s="1"/>
      <c r="IO590" s="1"/>
      <c r="IP590" s="1"/>
      <c r="IQ590" s="1"/>
      <c r="IR590" s="1"/>
      <c r="IS590" s="1"/>
      <c r="IT590" s="1"/>
      <c r="IZ590" s="1"/>
      <c r="JA590" s="1"/>
      <c r="JB590" s="1"/>
      <c r="JC590" s="1"/>
      <c r="KN590" s="1"/>
      <c r="KO590" s="1"/>
      <c r="KP590" s="1"/>
      <c r="KR590" s="1"/>
      <c r="KS590" s="1"/>
      <c r="KT590" s="1"/>
      <c r="KU590" s="1"/>
      <c r="KV590" s="1"/>
      <c r="KW590" s="1"/>
      <c r="KX590" s="1"/>
      <c r="KY590" s="1"/>
      <c r="LE590" s="1"/>
      <c r="LF590" s="1"/>
      <c r="LG590" s="1"/>
      <c r="LH590" s="1"/>
      <c r="LZ590" s="1"/>
      <c r="MA590" s="1"/>
    </row>
    <row r="591" spans="1:339" x14ac:dyDescent="0.2">
      <c r="A591" s="65" t="s">
        <v>588</v>
      </c>
      <c r="B591" s="60"/>
      <c r="C591" s="24">
        <f>IF(B591="",+(C590+(IF(YEAR(A591)&gt;YEAR($M$98),-$Q$98,$E$98*+((($O$101-((YEAR(A591)-(YEAR($J$98)-$O$101))/$O$98))/100)+$Q$101)))+(C579*$G$98/12)),B591)</f>
        <v>1021183.1821835388</v>
      </c>
      <c r="D591" s="22" t="str">
        <f t="shared" si="230"/>
        <v/>
      </c>
      <c r="E591" s="59">
        <f t="shared" si="229"/>
        <v>-53.85527861805167</v>
      </c>
      <c r="S591" s="24" t="str">
        <f>IF(B591="","",(U591-B591))</f>
        <v/>
      </c>
      <c r="DY591" s="1"/>
      <c r="DZ591" s="1"/>
      <c r="EA591" s="1"/>
      <c r="EC591" s="1"/>
      <c r="ED591" s="1"/>
      <c r="EE591" s="1"/>
      <c r="EF591" s="1"/>
      <c r="EG591" s="1"/>
      <c r="EH591" s="1"/>
      <c r="EI591" s="1"/>
      <c r="EJ591" s="1"/>
      <c r="EP591" s="1"/>
      <c r="EQ591" s="1"/>
      <c r="ER591" s="1"/>
      <c r="ES591" s="1"/>
      <c r="GD591" s="1"/>
      <c r="GE591" s="1"/>
      <c r="GF591" s="1"/>
      <c r="GH591" s="1"/>
      <c r="GI591" s="1"/>
      <c r="GJ591" s="1"/>
      <c r="GK591" s="1"/>
      <c r="GL591" s="1"/>
      <c r="GM591" s="1"/>
      <c r="GN591" s="1"/>
      <c r="GO591" s="1"/>
      <c r="GU591" s="1"/>
      <c r="GV591" s="1"/>
      <c r="GW591" s="1"/>
      <c r="GX591" s="1"/>
      <c r="II591" s="1"/>
      <c r="IJ591" s="1"/>
      <c r="IK591" s="1"/>
      <c r="IM591" s="1"/>
      <c r="IN591" s="1"/>
      <c r="IO591" s="1"/>
      <c r="IP591" s="1"/>
      <c r="IQ591" s="1"/>
      <c r="IR591" s="1"/>
      <c r="IS591" s="1"/>
      <c r="IT591" s="1"/>
      <c r="IZ591" s="1"/>
      <c r="JA591" s="1"/>
      <c r="JB591" s="1"/>
      <c r="JC591" s="1"/>
      <c r="KN591" s="1"/>
      <c r="KO591" s="1"/>
      <c r="KP591" s="1"/>
      <c r="KR591" s="1"/>
      <c r="KS591" s="1"/>
      <c r="KT591" s="1"/>
      <c r="KU591" s="1"/>
      <c r="KV591" s="1"/>
      <c r="KW591" s="1"/>
      <c r="KX591" s="1"/>
      <c r="KY591" s="1"/>
      <c r="LE591" s="1"/>
      <c r="LF591" s="1"/>
      <c r="LG591" s="1"/>
      <c r="LH591" s="1"/>
      <c r="LZ591" s="1"/>
      <c r="MA591" s="1"/>
    </row>
    <row r="592" spans="1:339" x14ac:dyDescent="0.2">
      <c r="A592" s="65" t="s">
        <v>589</v>
      </c>
      <c r="B592" s="60"/>
      <c r="C592" s="24">
        <f>IF(B592="",+(C591+(IF(YEAR(A592)&gt;YEAR($M$98),-$Q$98,$E$98*+((($O$101-((YEAR(A592)-(YEAR($J$98)-$O$101))/$O$98))/100)+$Q$101)))+(C580*$G$98/12)),B592)</f>
        <v>1021129.1536201288</v>
      </c>
      <c r="D592" s="22" t="str">
        <f t="shared" si="230"/>
        <v/>
      </c>
      <c r="E592" s="59">
        <f t="shared" si="229"/>
        <v>-54.028563410043716</v>
      </c>
      <c r="S592" s="24" t="str">
        <f>IF(B592="","",(U592-B592))</f>
        <v/>
      </c>
      <c r="DY592" s="1"/>
      <c r="DZ592" s="1"/>
      <c r="EA592" s="1"/>
      <c r="EC592" s="1"/>
      <c r="ED592" s="1"/>
      <c r="EE592" s="1"/>
      <c r="EF592" s="1"/>
      <c r="EG592" s="1"/>
      <c r="EH592" s="1"/>
      <c r="EI592" s="1"/>
      <c r="EJ592" s="1"/>
      <c r="EP592" s="1"/>
      <c r="EQ592" s="1"/>
      <c r="ER592" s="1"/>
      <c r="ES592" s="1"/>
      <c r="GD592" s="1"/>
      <c r="GE592" s="1"/>
      <c r="GF592" s="1"/>
      <c r="GH592" s="1"/>
      <c r="GI592" s="1"/>
      <c r="GJ592" s="1"/>
      <c r="GK592" s="1"/>
      <c r="GL592" s="1"/>
      <c r="GM592" s="1"/>
      <c r="GN592" s="1"/>
      <c r="GO592" s="1"/>
      <c r="GU592" s="1"/>
      <c r="GV592" s="1"/>
      <c r="GW592" s="1"/>
      <c r="GX592" s="1"/>
      <c r="II592" s="1"/>
      <c r="IJ592" s="1"/>
      <c r="IK592" s="1"/>
      <c r="IM592" s="1"/>
      <c r="IN592" s="1"/>
      <c r="IO592" s="1"/>
      <c r="IP592" s="1"/>
      <c r="IQ592" s="1"/>
      <c r="IR592" s="1"/>
      <c r="IS592" s="1"/>
      <c r="IT592" s="1"/>
      <c r="IZ592" s="1"/>
      <c r="JA592" s="1"/>
      <c r="JB592" s="1"/>
      <c r="JC592" s="1"/>
      <c r="KN592" s="1"/>
      <c r="KO592" s="1"/>
      <c r="KP592" s="1"/>
      <c r="KR592" s="1"/>
      <c r="KS592" s="1"/>
      <c r="KT592" s="1"/>
      <c r="KU592" s="1"/>
      <c r="KV592" s="1"/>
      <c r="KW592" s="1"/>
      <c r="KX592" s="1"/>
      <c r="KY592" s="1"/>
      <c r="LE592" s="1"/>
      <c r="LF592" s="1"/>
      <c r="LG592" s="1"/>
      <c r="LH592" s="1"/>
      <c r="LZ592" s="1"/>
      <c r="MA592" s="1"/>
    </row>
    <row r="593" spans="1:339" x14ac:dyDescent="0.2">
      <c r="A593" s="65" t="s">
        <v>590</v>
      </c>
      <c r="B593" s="60"/>
      <c r="C593" s="24">
        <f>IF(B593="",+(C592+(IF(YEAR(A593)&gt;YEAR($M$98),-$Q$98,$E$98*+((($O$101-((YEAR(A593)-(YEAR($J$98)-$O$101))/$O$98))/100)+$Q$101)))+(C581*$G$98/12)),B593)</f>
        <v>1021074.9512143654</v>
      </c>
      <c r="D593" s="22" t="str">
        <f t="shared" si="230"/>
        <v/>
      </c>
      <c r="E593" s="59">
        <f t="shared" si="229"/>
        <v>-54.20240576332435</v>
      </c>
      <c r="S593" s="24" t="str">
        <f>IF(B593="","",(U593-B593))</f>
        <v/>
      </c>
      <c r="DY593" s="1"/>
      <c r="DZ593" s="1"/>
      <c r="EA593" s="1"/>
      <c r="EC593" s="1"/>
      <c r="ED593" s="1"/>
      <c r="EE593" s="1"/>
      <c r="EF593" s="1"/>
      <c r="EG593" s="1"/>
      <c r="EH593" s="1"/>
      <c r="EI593" s="1"/>
      <c r="EJ593" s="1"/>
      <c r="EP593" s="1"/>
      <c r="EQ593" s="1"/>
      <c r="ER593" s="1"/>
      <c r="ES593" s="1"/>
      <c r="GD593" s="1"/>
      <c r="GE593" s="1"/>
      <c r="GF593" s="1"/>
      <c r="GH593" s="1"/>
      <c r="GI593" s="1"/>
      <c r="GJ593" s="1"/>
      <c r="GK593" s="1"/>
      <c r="GL593" s="1"/>
      <c r="GM593" s="1"/>
      <c r="GN593" s="1"/>
      <c r="GO593" s="1"/>
      <c r="GU593" s="1"/>
      <c r="GV593" s="1"/>
      <c r="GW593" s="1"/>
      <c r="GX593" s="1"/>
      <c r="II593" s="1"/>
      <c r="IJ593" s="1"/>
      <c r="IK593" s="1"/>
      <c r="IM593" s="1"/>
      <c r="IN593" s="1"/>
      <c r="IO593" s="1"/>
      <c r="IP593" s="1"/>
      <c r="IQ593" s="1"/>
      <c r="IR593" s="1"/>
      <c r="IS593" s="1"/>
      <c r="IT593" s="1"/>
      <c r="IZ593" s="1"/>
      <c r="JA593" s="1"/>
      <c r="JB593" s="1"/>
      <c r="JC593" s="1"/>
      <c r="KN593" s="1"/>
      <c r="KO593" s="1"/>
      <c r="KP593" s="1"/>
      <c r="KR593" s="1"/>
      <c r="KS593" s="1"/>
      <c r="KT593" s="1"/>
      <c r="KU593" s="1"/>
      <c r="KV593" s="1"/>
      <c r="KW593" s="1"/>
      <c r="KX593" s="1"/>
      <c r="KY593" s="1"/>
      <c r="LE593" s="1"/>
      <c r="LF593" s="1"/>
      <c r="LG593" s="1"/>
      <c r="LH593" s="1"/>
      <c r="LZ593" s="1"/>
      <c r="MA593" s="1"/>
    </row>
    <row r="594" spans="1:339" x14ac:dyDescent="0.2">
      <c r="A594" s="65" t="s">
        <v>591</v>
      </c>
      <c r="B594" s="60"/>
      <c r="C594" s="24">
        <f>IF(B594="",+(C593+(IF(YEAR(A594)&gt;YEAR($M$98),-$Q$98,$E$98*+((($O$101-((YEAR(A594)-(YEAR($J$98)-$O$101))/$O$98))/100)+$Q$101)))+(C582*$G$98/12)),B594)</f>
        <v>1021020.5744068936</v>
      </c>
      <c r="D594" s="22" t="str">
        <f t="shared" si="230"/>
        <v/>
      </c>
      <c r="E594" s="59">
        <f t="shared" si="229"/>
        <v>-54.376807471853681</v>
      </c>
      <c r="S594" s="24" t="str">
        <f>IF(B594="","",(U594-B594))</f>
        <v/>
      </c>
      <c r="DY594" s="1"/>
      <c r="DZ594" s="1"/>
      <c r="EA594" s="1"/>
      <c r="EC594" s="1"/>
      <c r="ED594" s="1"/>
      <c r="EE594" s="1"/>
      <c r="EF594" s="1"/>
      <c r="EG594" s="1"/>
      <c r="EH594" s="1"/>
      <c r="EI594" s="1"/>
      <c r="EJ594" s="1"/>
      <c r="EP594" s="1"/>
      <c r="EQ594" s="1"/>
      <c r="ER594" s="1"/>
      <c r="ES594" s="1"/>
      <c r="GD594" s="1"/>
      <c r="GE594" s="1"/>
      <c r="GF594" s="1"/>
      <c r="GH594" s="1"/>
      <c r="GI594" s="1"/>
      <c r="GJ594" s="1"/>
      <c r="GK594" s="1"/>
      <c r="GL594" s="1"/>
      <c r="GM594" s="1"/>
      <c r="GN594" s="1"/>
      <c r="GO594" s="1"/>
      <c r="GU594" s="1"/>
      <c r="GV594" s="1"/>
      <c r="GW594" s="1"/>
      <c r="GX594" s="1"/>
      <c r="II594" s="1"/>
      <c r="IJ594" s="1"/>
      <c r="IK594" s="1"/>
      <c r="IM594" s="1"/>
      <c r="IN594" s="1"/>
      <c r="IO594" s="1"/>
      <c r="IP594" s="1"/>
      <c r="IQ594" s="1"/>
      <c r="IR594" s="1"/>
      <c r="IS594" s="1"/>
      <c r="IT594" s="1"/>
      <c r="IZ594" s="1"/>
      <c r="JA594" s="1"/>
      <c r="JB594" s="1"/>
      <c r="JC594" s="1"/>
      <c r="KN594" s="1"/>
      <c r="KO594" s="1"/>
      <c r="KP594" s="1"/>
      <c r="KR594" s="1"/>
      <c r="KS594" s="1"/>
      <c r="KT594" s="1"/>
      <c r="KU594" s="1"/>
      <c r="KV594" s="1"/>
      <c r="KW594" s="1"/>
      <c r="KX594" s="1"/>
      <c r="KY594" s="1"/>
      <c r="LE594" s="1"/>
      <c r="LF594" s="1"/>
      <c r="LG594" s="1"/>
      <c r="LH594" s="1"/>
      <c r="LZ594" s="1"/>
      <c r="MA594" s="1"/>
    </row>
    <row r="595" spans="1:339" x14ac:dyDescent="0.2">
      <c r="A595" s="65" t="s">
        <v>592</v>
      </c>
      <c r="B595" s="60"/>
      <c r="C595" s="24">
        <f>IF(B595="",+(C594+(IF(YEAR(A595)&gt;YEAR($M$98),-$Q$98,$E$98*+((($O$101-((YEAR(A595)-(YEAR($J$98)-$O$101))/$O$98))/100)+$Q$101)))+(C583*$G$98/12)),B595)</f>
        <v>1020966.022636558</v>
      </c>
      <c r="D595" s="22" t="str">
        <f t="shared" si="230"/>
        <v/>
      </c>
      <c r="E595" s="59">
        <f t="shared" si="229"/>
        <v>-54.551770335529</v>
      </c>
      <c r="S595" s="24" t="str">
        <f>IF(B595="","",(U595-B595))</f>
        <v/>
      </c>
      <c r="DY595" s="1"/>
      <c r="DZ595" s="1"/>
      <c r="EA595" s="1"/>
      <c r="EC595" s="1"/>
      <c r="ED595" s="1"/>
      <c r="EE595" s="1"/>
      <c r="EF595" s="1"/>
      <c r="EG595" s="1"/>
      <c r="EH595" s="1"/>
      <c r="EI595" s="1"/>
      <c r="EJ595" s="1"/>
      <c r="EP595" s="1"/>
      <c r="EQ595" s="1"/>
      <c r="ER595" s="1"/>
      <c r="ES595" s="1"/>
      <c r="GD595" s="1"/>
      <c r="GE595" s="1"/>
      <c r="GF595" s="1"/>
      <c r="GH595" s="1"/>
      <c r="GI595" s="1"/>
      <c r="GJ595" s="1"/>
      <c r="GK595" s="1"/>
      <c r="GL595" s="1"/>
      <c r="GM595" s="1"/>
      <c r="GN595" s="1"/>
      <c r="GO595" s="1"/>
      <c r="GU595" s="1"/>
      <c r="GV595" s="1"/>
      <c r="GW595" s="1"/>
      <c r="GX595" s="1"/>
      <c r="II595" s="1"/>
      <c r="IJ595" s="1"/>
      <c r="IK595" s="1"/>
      <c r="IM595" s="1"/>
      <c r="IN595" s="1"/>
      <c r="IO595" s="1"/>
      <c r="IP595" s="1"/>
      <c r="IQ595" s="1"/>
      <c r="IR595" s="1"/>
      <c r="IS595" s="1"/>
      <c r="IT595" s="1"/>
      <c r="IZ595" s="1"/>
      <c r="JA595" s="1"/>
      <c r="JB595" s="1"/>
      <c r="JC595" s="1"/>
      <c r="KN595" s="1"/>
      <c r="KO595" s="1"/>
      <c r="KP595" s="1"/>
      <c r="KR595" s="1"/>
      <c r="KS595" s="1"/>
      <c r="KT595" s="1"/>
      <c r="KU595" s="1"/>
      <c r="KV595" s="1"/>
      <c r="KW595" s="1"/>
      <c r="KX595" s="1"/>
      <c r="KY595" s="1"/>
      <c r="LE595" s="1"/>
      <c r="LF595" s="1"/>
      <c r="LG595" s="1"/>
      <c r="LH595" s="1"/>
      <c r="LZ595" s="1"/>
      <c r="MA595" s="1"/>
    </row>
    <row r="596" spans="1:339" x14ac:dyDescent="0.2">
      <c r="A596" s="65" t="s">
        <v>593</v>
      </c>
      <c r="B596" s="60"/>
      <c r="C596" s="24">
        <f>IF(B596="",+(C595+(IF(YEAR(A596)&gt;YEAR($M$98),-$Q$98,$E$98*+((($O$101-((YEAR(A596)-(YEAR($J$98)-$O$101))/$O$98))/100)+$Q$101)))+(C584*$G$98/12)),B596)</f>
        <v>1020911.2953403982</v>
      </c>
      <c r="D596" s="22" t="str">
        <f t="shared" si="230"/>
        <v/>
      </c>
      <c r="E596" s="59">
        <f t="shared" si="229"/>
        <v>-54.727296159835532</v>
      </c>
      <c r="S596" s="24" t="str">
        <f>IF(B596="","",(U596-B596))</f>
        <v/>
      </c>
      <c r="DY596" s="1"/>
      <c r="DZ596" s="1"/>
      <c r="EA596" s="1"/>
      <c r="EC596" s="1"/>
      <c r="ED596" s="1"/>
      <c r="EE596" s="1"/>
      <c r="EF596" s="1"/>
      <c r="EG596" s="1"/>
      <c r="EH596" s="1"/>
      <c r="EI596" s="1"/>
      <c r="EJ596" s="1"/>
      <c r="EP596" s="1"/>
      <c r="EQ596" s="1"/>
      <c r="ER596" s="1"/>
      <c r="ES596" s="1"/>
      <c r="GD596" s="1"/>
      <c r="GE596" s="1"/>
      <c r="GF596" s="1"/>
      <c r="GH596" s="1"/>
      <c r="GI596" s="1"/>
      <c r="GJ596" s="1"/>
      <c r="GK596" s="1"/>
      <c r="GL596" s="1"/>
      <c r="GM596" s="1"/>
      <c r="GN596" s="1"/>
      <c r="GO596" s="1"/>
      <c r="GU596" s="1"/>
      <c r="GV596" s="1"/>
      <c r="GW596" s="1"/>
      <c r="GX596" s="1"/>
      <c r="II596" s="1"/>
      <c r="IJ596" s="1"/>
      <c r="IK596" s="1"/>
      <c r="IM596" s="1"/>
      <c r="IN596" s="1"/>
      <c r="IO596" s="1"/>
      <c r="IP596" s="1"/>
      <c r="IQ596" s="1"/>
      <c r="IR596" s="1"/>
      <c r="IS596" s="1"/>
      <c r="IT596" s="1"/>
      <c r="IZ596" s="1"/>
      <c r="JA596" s="1"/>
      <c r="JB596" s="1"/>
      <c r="JC596" s="1"/>
      <c r="KN596" s="1"/>
      <c r="KO596" s="1"/>
      <c r="KP596" s="1"/>
      <c r="KR596" s="1"/>
      <c r="KS596" s="1"/>
      <c r="KT596" s="1"/>
      <c r="KU596" s="1"/>
      <c r="KV596" s="1"/>
      <c r="KW596" s="1"/>
      <c r="KX596" s="1"/>
      <c r="KY596" s="1"/>
      <c r="LE596" s="1"/>
      <c r="LF596" s="1"/>
      <c r="LG596" s="1"/>
      <c r="LH596" s="1"/>
      <c r="LZ596" s="1"/>
      <c r="MA596" s="1"/>
    </row>
    <row r="597" spans="1:339" x14ac:dyDescent="0.2">
      <c r="A597" s="66" t="s">
        <v>204</v>
      </c>
      <c r="B597" s="69"/>
      <c r="C597" s="24">
        <f>IF(B597="",+(C596+(IF(YEAR(A597)&gt;YEAR($M$98),-$Q$98,$E$98*+((($O$101-((YEAR(A597)-(YEAR($J$98)-$O$101))/$O$98))/100)+$Q$101)))+(C585*$G$98/12)),B597)</f>
        <v>1020856.391953642</v>
      </c>
      <c r="D597" s="22" t="str">
        <f t="shared" si="230"/>
        <v/>
      </c>
      <c r="E597" s="59">
        <f t="shared" si="229"/>
        <v>-54.903386756195687</v>
      </c>
      <c r="S597" s="24" t="str">
        <f>IF(B597="","",(U597-B597))</f>
        <v/>
      </c>
      <c r="U597" s="43"/>
      <c r="DY597" s="1"/>
      <c r="DZ597" s="1"/>
      <c r="EA597" s="1"/>
      <c r="EC597" s="1"/>
      <c r="ED597" s="1"/>
      <c r="EE597" s="1"/>
      <c r="EF597" s="1"/>
      <c r="EG597" s="1"/>
      <c r="EH597" s="1"/>
      <c r="EI597" s="1"/>
      <c r="EJ597" s="1"/>
      <c r="EP597" s="1"/>
      <c r="EQ597" s="1"/>
      <c r="ER597" s="1"/>
      <c r="ES597" s="1"/>
      <c r="GD597" s="1"/>
      <c r="GE597" s="1"/>
      <c r="GF597" s="1"/>
      <c r="GH597" s="1"/>
      <c r="GI597" s="1"/>
      <c r="GJ597" s="1"/>
      <c r="GK597" s="1"/>
      <c r="GL597" s="1"/>
      <c r="GM597" s="1"/>
      <c r="GN597" s="1"/>
      <c r="GO597" s="1"/>
      <c r="GU597" s="1"/>
      <c r="GV597" s="1"/>
      <c r="GW597" s="1"/>
      <c r="GX597" s="1"/>
      <c r="II597" s="1"/>
      <c r="IJ597" s="1"/>
      <c r="IK597" s="1"/>
      <c r="IM597" s="1"/>
      <c r="IN597" s="1"/>
      <c r="IO597" s="1"/>
      <c r="IP597" s="1"/>
      <c r="IQ597" s="1"/>
      <c r="IR597" s="1"/>
      <c r="IS597" s="1"/>
      <c r="IT597" s="1"/>
      <c r="IZ597" s="1"/>
      <c r="JA597" s="1"/>
      <c r="JB597" s="1"/>
      <c r="JC597" s="1"/>
      <c r="KN597" s="1"/>
      <c r="KO597" s="1"/>
      <c r="KP597" s="1"/>
      <c r="KR597" s="1"/>
      <c r="KS597" s="1"/>
      <c r="KT597" s="1"/>
      <c r="KU597" s="1"/>
      <c r="KV597" s="1"/>
      <c r="KW597" s="1"/>
      <c r="KX597" s="1"/>
      <c r="KY597" s="1"/>
      <c r="LE597" s="1"/>
      <c r="LF597" s="1"/>
      <c r="LG597" s="1"/>
      <c r="LH597" s="1"/>
      <c r="LZ597" s="1"/>
      <c r="MA597" s="1"/>
    </row>
    <row r="598" spans="1:339" x14ac:dyDescent="0.2">
      <c r="A598" s="65" t="s">
        <v>594</v>
      </c>
      <c r="B598" s="60"/>
      <c r="C598" s="24">
        <f>IF(B598="",+(C597+(IF(YEAR(A598)&gt;YEAR($M$98),-$Q$98,$E$98*+((($O$101-((YEAR(A598)-(YEAR($J$98)-$O$101))/$O$98))/100)+$Q$101)))+(C586*$G$98/12)),B598)</f>
        <v>1020801.3119097002</v>
      </c>
      <c r="D598" s="22" t="str">
        <f t="shared" si="230"/>
        <v/>
      </c>
      <c r="E598" s="59">
        <f t="shared" si="229"/>
        <v>-55.080043941852637</v>
      </c>
      <c r="S598" s="24" t="str">
        <f>IF(B598="","",(U598-B598))</f>
        <v/>
      </c>
      <c r="DY598" s="1"/>
      <c r="DZ598" s="1"/>
      <c r="EA598" s="1"/>
      <c r="EC598" s="1"/>
      <c r="ED598" s="1"/>
      <c r="EE598" s="1"/>
      <c r="EF598" s="1"/>
      <c r="EG598" s="1"/>
      <c r="EH598" s="1"/>
      <c r="EI598" s="1"/>
      <c r="EJ598" s="1"/>
      <c r="EP598" s="1"/>
      <c r="EQ598" s="1"/>
      <c r="ER598" s="1"/>
      <c r="ES598" s="1"/>
      <c r="GD598" s="1"/>
      <c r="GE598" s="1"/>
      <c r="GF598" s="1"/>
      <c r="GH598" s="1"/>
      <c r="GI598" s="1"/>
      <c r="GJ598" s="1"/>
      <c r="GK598" s="1"/>
      <c r="GL598" s="1"/>
      <c r="GM598" s="1"/>
      <c r="GN598" s="1"/>
      <c r="GO598" s="1"/>
      <c r="GU598" s="1"/>
      <c r="GV598" s="1"/>
      <c r="GW598" s="1"/>
      <c r="GX598" s="1"/>
      <c r="II598" s="1"/>
      <c r="IJ598" s="1"/>
      <c r="IK598" s="1"/>
      <c r="IM598" s="1"/>
      <c r="IN598" s="1"/>
      <c r="IO598" s="1"/>
      <c r="IP598" s="1"/>
      <c r="IQ598" s="1"/>
      <c r="IR598" s="1"/>
      <c r="IS598" s="1"/>
      <c r="IT598" s="1"/>
      <c r="IZ598" s="1"/>
      <c r="JA598" s="1"/>
      <c r="JB598" s="1"/>
      <c r="JC598" s="1"/>
      <c r="KN598" s="1"/>
      <c r="KO598" s="1"/>
      <c r="KP598" s="1"/>
      <c r="KR598" s="1"/>
      <c r="KS598" s="1"/>
      <c r="KT598" s="1"/>
      <c r="KU598" s="1"/>
      <c r="KV598" s="1"/>
      <c r="KW598" s="1"/>
      <c r="KX598" s="1"/>
      <c r="KY598" s="1"/>
      <c r="LE598" s="1"/>
      <c r="LF598" s="1"/>
      <c r="LG598" s="1"/>
      <c r="LH598" s="1"/>
      <c r="LZ598" s="1"/>
      <c r="MA598" s="1"/>
    </row>
    <row r="599" spans="1:339" x14ac:dyDescent="0.2">
      <c r="A599" s="65" t="s">
        <v>595</v>
      </c>
      <c r="B599" s="60"/>
      <c r="C599" s="24">
        <f>IF(B599="",+(C598+(IF(YEAR(A599)&gt;YEAR($M$98),-$Q$98,$E$98*+((($O$101-((YEAR(A599)-(YEAR($J$98)-$O$101))/$O$98))/100)+$Q$101)))+(C587*$G$98/12)),B599)</f>
        <v>1020746.0546401604</v>
      </c>
      <c r="D599" s="22" t="str">
        <f t="shared" si="230"/>
        <v/>
      </c>
      <c r="E599" s="59">
        <f t="shared" si="229"/>
        <v>-55.257269539753906</v>
      </c>
      <c r="S599" s="24" t="str">
        <f>IF(B599="","",(U599-B599))</f>
        <v/>
      </c>
      <c r="DY599" s="1"/>
      <c r="DZ599" s="1"/>
      <c r="EA599" s="1"/>
      <c r="EC599" s="1"/>
      <c r="ED599" s="1"/>
      <c r="EE599" s="1"/>
      <c r="EF599" s="1"/>
      <c r="EG599" s="1"/>
      <c r="EH599" s="1"/>
      <c r="EI599" s="1"/>
      <c r="EJ599" s="1"/>
      <c r="EP599" s="1"/>
      <c r="EQ599" s="1"/>
      <c r="ER599" s="1"/>
      <c r="ES599" s="1"/>
      <c r="GD599" s="1"/>
      <c r="GE599" s="1"/>
      <c r="GF599" s="1"/>
      <c r="GH599" s="1"/>
      <c r="GI599" s="1"/>
      <c r="GJ599" s="1"/>
      <c r="GK599" s="1"/>
      <c r="GL599" s="1"/>
      <c r="GM599" s="1"/>
      <c r="GN599" s="1"/>
      <c r="GO599" s="1"/>
      <c r="GU599" s="1"/>
      <c r="GV599" s="1"/>
      <c r="GW599" s="1"/>
      <c r="GX599" s="1"/>
      <c r="II599" s="1"/>
      <c r="IJ599" s="1"/>
      <c r="IK599" s="1"/>
      <c r="IM599" s="1"/>
      <c r="IN599" s="1"/>
      <c r="IO599" s="1"/>
      <c r="IP599" s="1"/>
      <c r="IQ599" s="1"/>
      <c r="IR599" s="1"/>
      <c r="IS599" s="1"/>
      <c r="IT599" s="1"/>
      <c r="IZ599" s="1"/>
      <c r="JA599" s="1"/>
      <c r="JB599" s="1"/>
      <c r="JC599" s="1"/>
      <c r="KN599" s="1"/>
      <c r="KO599" s="1"/>
      <c r="KP599" s="1"/>
      <c r="KR599" s="1"/>
      <c r="KS599" s="1"/>
      <c r="KT599" s="1"/>
      <c r="KU599" s="1"/>
      <c r="KV599" s="1"/>
      <c r="KW599" s="1"/>
      <c r="KX599" s="1"/>
      <c r="KY599" s="1"/>
      <c r="LE599" s="1"/>
      <c r="LF599" s="1"/>
      <c r="LG599" s="1"/>
      <c r="LH599" s="1"/>
      <c r="LZ599" s="1"/>
      <c r="MA599" s="1"/>
    </row>
    <row r="600" spans="1:339" x14ac:dyDescent="0.2">
      <c r="A600" s="65" t="s">
        <v>596</v>
      </c>
      <c r="B600" s="60"/>
      <c r="C600" s="24">
        <f>IF(B600="",+(C599+(IF(YEAR(A600)&gt;YEAR($M$98),-$Q$98,$E$98*+((($O$101-((YEAR(A600)-(YEAR($J$98)-$O$101))/$O$98))/100)+$Q$101)))+(C588*$G$98/12)),B600)</f>
        <v>1020690.6195747814</v>
      </c>
      <c r="D600" s="22" t="str">
        <f t="shared" si="230"/>
        <v/>
      </c>
      <c r="E600" s="59">
        <f t="shared" si="229"/>
        <v>-55.435065379017033</v>
      </c>
      <c r="S600" s="24" t="str">
        <f>IF(B600="","",(U600-B600))</f>
        <v/>
      </c>
      <c r="DY600" s="1"/>
      <c r="DZ600" s="1"/>
      <c r="EA600" s="1"/>
      <c r="EC600" s="1"/>
      <c r="ED600" s="1"/>
      <c r="EE600" s="1"/>
      <c r="EF600" s="1"/>
      <c r="EG600" s="1"/>
      <c r="EH600" s="1"/>
      <c r="EI600" s="1"/>
      <c r="EJ600" s="1"/>
      <c r="EP600" s="1"/>
      <c r="EQ600" s="1"/>
      <c r="ER600" s="1"/>
      <c r="ES600" s="1"/>
      <c r="GD600" s="1"/>
      <c r="GE600" s="1"/>
      <c r="GF600" s="1"/>
      <c r="GH600" s="1"/>
      <c r="GI600" s="1"/>
      <c r="GJ600" s="1"/>
      <c r="GK600" s="1"/>
      <c r="GL600" s="1"/>
      <c r="GM600" s="1"/>
      <c r="GN600" s="1"/>
      <c r="GO600" s="1"/>
      <c r="GU600" s="1"/>
      <c r="GV600" s="1"/>
      <c r="GW600" s="1"/>
      <c r="GX600" s="1"/>
      <c r="II600" s="1"/>
      <c r="IJ600" s="1"/>
      <c r="IK600" s="1"/>
      <c r="IM600" s="1"/>
      <c r="IN600" s="1"/>
      <c r="IO600" s="1"/>
      <c r="IP600" s="1"/>
      <c r="IQ600" s="1"/>
      <c r="IR600" s="1"/>
      <c r="IS600" s="1"/>
      <c r="IT600" s="1"/>
      <c r="IZ600" s="1"/>
      <c r="JA600" s="1"/>
      <c r="JB600" s="1"/>
      <c r="JC600" s="1"/>
      <c r="KN600" s="1"/>
      <c r="KO600" s="1"/>
      <c r="KP600" s="1"/>
      <c r="KR600" s="1"/>
      <c r="KS600" s="1"/>
      <c r="KT600" s="1"/>
      <c r="KU600" s="1"/>
      <c r="KV600" s="1"/>
      <c r="KW600" s="1"/>
      <c r="KX600" s="1"/>
      <c r="KY600" s="1"/>
      <c r="LE600" s="1"/>
      <c r="LF600" s="1"/>
      <c r="LG600" s="1"/>
      <c r="LH600" s="1"/>
      <c r="LZ600" s="1"/>
      <c r="MA600" s="1"/>
    </row>
    <row r="601" spans="1:339" x14ac:dyDescent="0.2">
      <c r="A601" s="65" t="s">
        <v>597</v>
      </c>
      <c r="B601" s="60"/>
      <c r="C601" s="24">
        <f>IF(B601="",+(C600+(IF(YEAR(A601)&gt;YEAR($M$98),-$Q$98,$E$98*+((($O$101-((YEAR(A601)-(YEAR($J$98)-$O$101))/$O$98))/100)+$Q$101)))+(C589*$G$98/12)),B601)</f>
        <v>1020635.0061414872</v>
      </c>
      <c r="D601" s="22" t="str">
        <f t="shared" si="230"/>
        <v/>
      </c>
      <c r="E601" s="59">
        <f t="shared" si="229"/>
        <v>-55.613433294231072</v>
      </c>
      <c r="S601" s="24" t="str">
        <f>IF(B601="","",(U601-B601))</f>
        <v/>
      </c>
      <c r="DY601" s="1"/>
      <c r="DZ601" s="1"/>
      <c r="EA601" s="1"/>
      <c r="EC601" s="1"/>
      <c r="ED601" s="1"/>
      <c r="EE601" s="1"/>
      <c r="EF601" s="1"/>
      <c r="EG601" s="1"/>
      <c r="EH601" s="1"/>
      <c r="EI601" s="1"/>
      <c r="EJ601" s="1"/>
      <c r="EP601" s="1"/>
      <c r="EQ601" s="1"/>
      <c r="ER601" s="1"/>
      <c r="ES601" s="1"/>
      <c r="GD601" s="1"/>
      <c r="GE601" s="1"/>
      <c r="GF601" s="1"/>
      <c r="GH601" s="1"/>
      <c r="GI601" s="1"/>
      <c r="GJ601" s="1"/>
      <c r="GK601" s="1"/>
      <c r="GL601" s="1"/>
      <c r="GM601" s="1"/>
      <c r="GN601" s="1"/>
      <c r="GO601" s="1"/>
      <c r="GU601" s="1"/>
      <c r="GV601" s="1"/>
      <c r="GW601" s="1"/>
      <c r="GX601" s="1"/>
      <c r="II601" s="1"/>
      <c r="IJ601" s="1"/>
      <c r="IK601" s="1"/>
      <c r="IM601" s="1"/>
      <c r="IN601" s="1"/>
      <c r="IO601" s="1"/>
      <c r="IP601" s="1"/>
      <c r="IQ601" s="1"/>
      <c r="IR601" s="1"/>
      <c r="IS601" s="1"/>
      <c r="IT601" s="1"/>
      <c r="IZ601" s="1"/>
      <c r="JA601" s="1"/>
      <c r="JB601" s="1"/>
      <c r="JC601" s="1"/>
      <c r="KN601" s="1"/>
      <c r="KO601" s="1"/>
      <c r="KP601" s="1"/>
      <c r="KR601" s="1"/>
      <c r="KS601" s="1"/>
      <c r="KT601" s="1"/>
      <c r="KU601" s="1"/>
      <c r="KV601" s="1"/>
      <c r="KW601" s="1"/>
      <c r="KX601" s="1"/>
      <c r="KY601" s="1"/>
      <c r="LE601" s="1"/>
      <c r="LF601" s="1"/>
      <c r="LG601" s="1"/>
      <c r="LH601" s="1"/>
      <c r="LZ601" s="1"/>
      <c r="MA601" s="1"/>
    </row>
    <row r="602" spans="1:339" x14ac:dyDescent="0.2">
      <c r="A602" s="65" t="s">
        <v>598</v>
      </c>
      <c r="B602" s="60"/>
      <c r="C602" s="24">
        <f>IF(B602="",+(C601+(IF(YEAR(A602)&gt;YEAR($M$98),-$Q$98,$E$98*+((($O$101-((YEAR(A602)-(YEAR($J$98)-$O$101))/$O$98))/100)+$Q$101)))+(C590*$G$98/12)),B602)</f>
        <v>1020579.213766361</v>
      </c>
      <c r="D602" s="22" t="str">
        <f t="shared" si="230"/>
        <v/>
      </c>
      <c r="E602" s="59">
        <f t="shared" si="229"/>
        <v>-55.792375126155093</v>
      </c>
      <c r="S602" s="24" t="str">
        <f>IF(B602="","",(U602-B602))</f>
        <v/>
      </c>
      <c r="DY602" s="1"/>
      <c r="DZ602" s="1"/>
      <c r="EA602" s="1"/>
      <c r="EC602" s="1"/>
      <c r="ED602" s="1"/>
      <c r="EE602" s="1"/>
      <c r="EF602" s="1"/>
      <c r="EG602" s="1"/>
      <c r="EH602" s="1"/>
      <c r="EI602" s="1"/>
      <c r="EJ602" s="1"/>
      <c r="EP602" s="1"/>
      <c r="EQ602" s="1"/>
      <c r="ER602" s="1"/>
      <c r="ES602" s="1"/>
      <c r="GD602" s="1"/>
      <c r="GE602" s="1"/>
      <c r="GF602" s="1"/>
      <c r="GH602" s="1"/>
      <c r="GI602" s="1"/>
      <c r="GJ602" s="1"/>
      <c r="GK602" s="1"/>
      <c r="GL602" s="1"/>
      <c r="GM602" s="1"/>
      <c r="GN602" s="1"/>
      <c r="GO602" s="1"/>
      <c r="GU602" s="1"/>
      <c r="GV602" s="1"/>
      <c r="GW602" s="1"/>
      <c r="GX602" s="1"/>
      <c r="II602" s="1"/>
      <c r="IJ602" s="1"/>
      <c r="IK602" s="1"/>
      <c r="IM602" s="1"/>
      <c r="IN602" s="1"/>
      <c r="IO602" s="1"/>
      <c r="IP602" s="1"/>
      <c r="IQ602" s="1"/>
      <c r="IR602" s="1"/>
      <c r="IS602" s="1"/>
      <c r="IT602" s="1"/>
      <c r="IZ602" s="1"/>
      <c r="JA602" s="1"/>
      <c r="JB602" s="1"/>
      <c r="JC602" s="1"/>
      <c r="KN602" s="1"/>
      <c r="KO602" s="1"/>
      <c r="KP602" s="1"/>
      <c r="KR602" s="1"/>
      <c r="KS602" s="1"/>
      <c r="KT602" s="1"/>
      <c r="KU602" s="1"/>
      <c r="KV602" s="1"/>
      <c r="KW602" s="1"/>
      <c r="KX602" s="1"/>
      <c r="KY602" s="1"/>
      <c r="LE602" s="1"/>
      <c r="LF602" s="1"/>
      <c r="LG602" s="1"/>
      <c r="LH602" s="1"/>
      <c r="LZ602" s="1"/>
      <c r="MA602" s="1"/>
    </row>
    <row r="603" spans="1:339" x14ac:dyDescent="0.2">
      <c r="A603" s="65" t="s">
        <v>599</v>
      </c>
      <c r="B603" s="60"/>
      <c r="C603" s="24">
        <f>IF(B603="",+(C602+(IF(YEAR(A603)&gt;YEAR($M$98),-$Q$98,$E$98*+((($O$101-((YEAR(A603)-(YEAR($J$98)-$O$101))/$O$98))/100)+$Q$101)))+(C591*$G$98/12)),B603)</f>
        <v>1020523.2418736394</v>
      </c>
      <c r="D603" s="22" t="str">
        <f t="shared" si="230"/>
        <v/>
      </c>
      <c r="E603" s="59">
        <f t="shared" si="229"/>
        <v>-55.971892721601762</v>
      </c>
      <c r="S603" s="24" t="str">
        <f>IF(B603="","",(U603-B603))</f>
        <v/>
      </c>
      <c r="DY603" s="1"/>
      <c r="DZ603" s="1"/>
      <c r="EA603" s="1"/>
      <c r="EC603" s="1"/>
      <c r="ED603" s="1"/>
      <c r="EE603" s="1"/>
      <c r="EF603" s="1"/>
      <c r="EG603" s="1"/>
      <c r="EH603" s="1"/>
      <c r="EI603" s="1"/>
      <c r="EJ603" s="1"/>
      <c r="EP603" s="1"/>
      <c r="EQ603" s="1"/>
      <c r="ER603" s="1"/>
      <c r="ES603" s="1"/>
      <c r="GD603" s="1"/>
      <c r="GE603" s="1"/>
      <c r="GF603" s="1"/>
      <c r="GH603" s="1"/>
      <c r="GI603" s="1"/>
      <c r="GJ603" s="1"/>
      <c r="GK603" s="1"/>
      <c r="GL603" s="1"/>
      <c r="GM603" s="1"/>
      <c r="GN603" s="1"/>
      <c r="GO603" s="1"/>
      <c r="GU603" s="1"/>
      <c r="GV603" s="1"/>
      <c r="GW603" s="1"/>
      <c r="GX603" s="1"/>
      <c r="II603" s="1"/>
      <c r="IJ603" s="1"/>
      <c r="IK603" s="1"/>
      <c r="IM603" s="1"/>
      <c r="IN603" s="1"/>
      <c r="IO603" s="1"/>
      <c r="IP603" s="1"/>
      <c r="IQ603" s="1"/>
      <c r="IR603" s="1"/>
      <c r="IS603" s="1"/>
      <c r="IT603" s="1"/>
      <c r="IZ603" s="1"/>
      <c r="JA603" s="1"/>
      <c r="JB603" s="1"/>
      <c r="JC603" s="1"/>
      <c r="KN603" s="1"/>
      <c r="KO603" s="1"/>
      <c r="KP603" s="1"/>
      <c r="KR603" s="1"/>
      <c r="KS603" s="1"/>
      <c r="KT603" s="1"/>
      <c r="KU603" s="1"/>
      <c r="KV603" s="1"/>
      <c r="KW603" s="1"/>
      <c r="KX603" s="1"/>
      <c r="KY603" s="1"/>
      <c r="LE603" s="1"/>
      <c r="LF603" s="1"/>
      <c r="LG603" s="1"/>
      <c r="LH603" s="1"/>
      <c r="LZ603" s="1"/>
      <c r="MA603" s="1"/>
    </row>
    <row r="604" spans="1:339" x14ac:dyDescent="0.2">
      <c r="A604" s="65" t="s">
        <v>600</v>
      </c>
      <c r="B604" s="60"/>
      <c r="C604" s="24">
        <f>IF(B604="",+(C603+(IF(YEAR(A604)&gt;YEAR($M$98),-$Q$98,$E$98*+((($O$101-((YEAR(A604)-(YEAR($J$98)-$O$101))/$O$98))/100)+$Q$101)))+(C592*$G$98/12)),B604)</f>
        <v>1020467.0898857064</v>
      </c>
      <c r="D604" s="22" t="str">
        <f t="shared" si="230"/>
        <v/>
      </c>
      <c r="E604" s="59">
        <f t="shared" si="229"/>
        <v>-56.151987932971679</v>
      </c>
      <c r="S604" s="24" t="str">
        <f>IF(B604="","",(U604-B604))</f>
        <v/>
      </c>
      <c r="DY604" s="1"/>
      <c r="DZ604" s="1"/>
      <c r="EA604" s="1"/>
      <c r="EC604" s="1"/>
      <c r="ED604" s="1"/>
      <c r="EE604" s="1"/>
      <c r="EF604" s="1"/>
      <c r="EG604" s="1"/>
      <c r="EH604" s="1"/>
      <c r="EI604" s="1"/>
      <c r="EJ604" s="1"/>
      <c r="EP604" s="1"/>
      <c r="EQ604" s="1"/>
      <c r="ER604" s="1"/>
      <c r="ES604" s="1"/>
      <c r="GD604" s="1"/>
      <c r="GE604" s="1"/>
      <c r="GF604" s="1"/>
      <c r="GH604" s="1"/>
      <c r="GI604" s="1"/>
      <c r="GJ604" s="1"/>
      <c r="GK604" s="1"/>
      <c r="GL604" s="1"/>
      <c r="GM604" s="1"/>
      <c r="GN604" s="1"/>
      <c r="GO604" s="1"/>
      <c r="GU604" s="1"/>
      <c r="GV604" s="1"/>
      <c r="GW604" s="1"/>
      <c r="GX604" s="1"/>
      <c r="II604" s="1"/>
      <c r="IJ604" s="1"/>
      <c r="IK604" s="1"/>
      <c r="IM604" s="1"/>
      <c r="IN604" s="1"/>
      <c r="IO604" s="1"/>
      <c r="IP604" s="1"/>
      <c r="IQ604" s="1"/>
      <c r="IR604" s="1"/>
      <c r="IS604" s="1"/>
      <c r="IT604" s="1"/>
      <c r="IZ604" s="1"/>
      <c r="JA604" s="1"/>
      <c r="JB604" s="1"/>
      <c r="JC604" s="1"/>
      <c r="KN604" s="1"/>
      <c r="KO604" s="1"/>
      <c r="KP604" s="1"/>
      <c r="KR604" s="1"/>
      <c r="KS604" s="1"/>
      <c r="KT604" s="1"/>
      <c r="KU604" s="1"/>
      <c r="KV604" s="1"/>
      <c r="KW604" s="1"/>
      <c r="KX604" s="1"/>
      <c r="KY604" s="1"/>
      <c r="LE604" s="1"/>
      <c r="LF604" s="1"/>
      <c r="LG604" s="1"/>
      <c r="LH604" s="1"/>
      <c r="LZ604" s="1"/>
      <c r="MA604" s="1"/>
    </row>
    <row r="605" spans="1:339" x14ac:dyDescent="0.2">
      <c r="A605" s="65" t="s">
        <v>601</v>
      </c>
      <c r="B605" s="60"/>
      <c r="C605" s="24">
        <f>IF(B605="",+(C604+(IF(YEAR(A605)&gt;YEAR($M$98),-$Q$98,$E$98*+((($O$101-((YEAR(A605)-(YEAR($J$98)-$O$101))/$O$98))/100)+$Q$101)))+(C593*$G$98/12)),B605)</f>
        <v>1020410.7572230876</v>
      </c>
      <c r="D605" s="22" t="str">
        <f t="shared" si="230"/>
        <v/>
      </c>
      <c r="E605" s="59">
        <f t="shared" si="229"/>
        <v>-56.332662618835457</v>
      </c>
      <c r="S605" s="24" t="str">
        <f>IF(B605="","",(U605-B605))</f>
        <v/>
      </c>
      <c r="DY605" s="1"/>
      <c r="DZ605" s="1"/>
      <c r="EA605" s="1"/>
      <c r="EC605" s="1"/>
      <c r="ED605" s="1"/>
      <c r="EE605" s="1"/>
      <c r="EF605" s="1"/>
      <c r="EG605" s="1"/>
      <c r="EH605" s="1"/>
      <c r="EI605" s="1"/>
      <c r="EJ605" s="1"/>
      <c r="EP605" s="1"/>
      <c r="EQ605" s="1"/>
      <c r="ER605" s="1"/>
      <c r="ES605" s="1"/>
      <c r="GD605" s="1"/>
      <c r="GE605" s="1"/>
      <c r="GF605" s="1"/>
      <c r="GH605" s="1"/>
      <c r="GI605" s="1"/>
      <c r="GJ605" s="1"/>
      <c r="GK605" s="1"/>
      <c r="GL605" s="1"/>
      <c r="GM605" s="1"/>
      <c r="GN605" s="1"/>
      <c r="GO605" s="1"/>
      <c r="GU605" s="1"/>
      <c r="GV605" s="1"/>
      <c r="GW605" s="1"/>
      <c r="GX605" s="1"/>
      <c r="II605" s="1"/>
      <c r="IJ605" s="1"/>
      <c r="IK605" s="1"/>
      <c r="IM605" s="1"/>
      <c r="IN605" s="1"/>
      <c r="IO605" s="1"/>
      <c r="IP605" s="1"/>
      <c r="IQ605" s="1"/>
      <c r="IR605" s="1"/>
      <c r="IS605" s="1"/>
      <c r="IT605" s="1"/>
      <c r="IZ605" s="1"/>
      <c r="JA605" s="1"/>
      <c r="JB605" s="1"/>
      <c r="JC605" s="1"/>
      <c r="KN605" s="1"/>
      <c r="KO605" s="1"/>
      <c r="KP605" s="1"/>
      <c r="KR605" s="1"/>
      <c r="KS605" s="1"/>
      <c r="KT605" s="1"/>
      <c r="KU605" s="1"/>
      <c r="KV605" s="1"/>
      <c r="KW605" s="1"/>
      <c r="KX605" s="1"/>
      <c r="KY605" s="1"/>
      <c r="LE605" s="1"/>
      <c r="LF605" s="1"/>
      <c r="LG605" s="1"/>
      <c r="LH605" s="1"/>
      <c r="LZ605" s="1"/>
      <c r="MA605" s="1"/>
    </row>
    <row r="606" spans="1:339" x14ac:dyDescent="0.2">
      <c r="A606" s="65" t="s">
        <v>602</v>
      </c>
      <c r="B606" s="60"/>
      <c r="C606" s="24">
        <f>IF(B606="",+(C605+(IF(YEAR(A606)&gt;YEAR($M$98),-$Q$98,$E$98*+((($O$101-((YEAR(A606)-(YEAR($J$98)-$O$101))/$O$98))/100)+$Q$101)))+(C594*$G$98/12)),B606)</f>
        <v>1020354.2433044439</v>
      </c>
      <c r="D606" s="22" t="str">
        <f t="shared" si="230"/>
        <v/>
      </c>
      <c r="E606" s="59">
        <f t="shared" si="229"/>
        <v>-56.51391864370089</v>
      </c>
      <c r="S606" s="24" t="str">
        <f>IF(B606="","",(U606-B606))</f>
        <v/>
      </c>
      <c r="DY606" s="1"/>
      <c r="DZ606" s="1"/>
      <c r="EA606" s="1"/>
      <c r="EC606" s="1"/>
      <c r="ED606" s="1"/>
      <c r="EE606" s="1"/>
      <c r="EF606" s="1"/>
      <c r="EG606" s="1"/>
      <c r="EH606" s="1"/>
      <c r="EI606" s="1"/>
      <c r="EJ606" s="1"/>
      <c r="EP606" s="1"/>
      <c r="EQ606" s="1"/>
      <c r="ER606" s="1"/>
      <c r="ES606" s="1"/>
      <c r="GD606" s="1"/>
      <c r="GE606" s="1"/>
      <c r="GF606" s="1"/>
      <c r="GH606" s="1"/>
      <c r="GI606" s="1"/>
      <c r="GJ606" s="1"/>
      <c r="GK606" s="1"/>
      <c r="GL606" s="1"/>
      <c r="GM606" s="1"/>
      <c r="GN606" s="1"/>
      <c r="GO606" s="1"/>
      <c r="GU606" s="1"/>
      <c r="GV606" s="1"/>
      <c r="GW606" s="1"/>
      <c r="GX606" s="1"/>
      <c r="II606" s="1"/>
      <c r="IJ606" s="1"/>
      <c r="IK606" s="1"/>
      <c r="IM606" s="1"/>
      <c r="IN606" s="1"/>
      <c r="IO606" s="1"/>
      <c r="IP606" s="1"/>
      <c r="IQ606" s="1"/>
      <c r="IR606" s="1"/>
      <c r="IS606" s="1"/>
      <c r="IT606" s="1"/>
      <c r="IZ606" s="1"/>
      <c r="JA606" s="1"/>
      <c r="JB606" s="1"/>
      <c r="JC606" s="1"/>
      <c r="KN606" s="1"/>
      <c r="KO606" s="1"/>
      <c r="KP606" s="1"/>
      <c r="KR606" s="1"/>
      <c r="KS606" s="1"/>
      <c r="KT606" s="1"/>
      <c r="KU606" s="1"/>
      <c r="KV606" s="1"/>
      <c r="KW606" s="1"/>
      <c r="KX606" s="1"/>
      <c r="KY606" s="1"/>
      <c r="LE606" s="1"/>
      <c r="LF606" s="1"/>
      <c r="LG606" s="1"/>
      <c r="LH606" s="1"/>
      <c r="LZ606" s="1"/>
      <c r="MA606" s="1"/>
    </row>
    <row r="607" spans="1:339" x14ac:dyDescent="0.2">
      <c r="A607" s="65" t="s">
        <v>603</v>
      </c>
      <c r="B607" s="60"/>
      <c r="C607" s="24">
        <f>IF(B607="",+(C606+(IF(YEAR(A607)&gt;YEAR($M$98),-$Q$98,$E$98*+((($O$101-((YEAR(A607)-(YEAR($J$98)-$O$101))/$O$98))/100)+$Q$101)))+(C595*$G$98/12)),B607)</f>
        <v>1020297.5475465656</v>
      </c>
      <c r="D607" s="22" t="str">
        <f t="shared" si="230"/>
        <v/>
      </c>
      <c r="E607" s="59">
        <f t="shared" si="229"/>
        <v>-56.695757878245786</v>
      </c>
      <c r="S607" s="24" t="str">
        <f>IF(B607="","",(U607-B607))</f>
        <v/>
      </c>
      <c r="DY607" s="1"/>
      <c r="DZ607" s="1"/>
      <c r="EA607" s="1"/>
      <c r="EC607" s="1"/>
      <c r="ED607" s="1"/>
      <c r="EE607" s="1"/>
      <c r="EF607" s="1"/>
      <c r="EG607" s="1"/>
      <c r="EH607" s="1"/>
      <c r="EI607" s="1"/>
      <c r="EJ607" s="1"/>
      <c r="EP607" s="1"/>
      <c r="EQ607" s="1"/>
      <c r="ER607" s="1"/>
      <c r="ES607" s="1"/>
      <c r="GD607" s="1"/>
      <c r="GE607" s="1"/>
      <c r="GF607" s="1"/>
      <c r="GH607" s="1"/>
      <c r="GI607" s="1"/>
      <c r="GJ607" s="1"/>
      <c r="GK607" s="1"/>
      <c r="GL607" s="1"/>
      <c r="GM607" s="1"/>
      <c r="GN607" s="1"/>
      <c r="GO607" s="1"/>
      <c r="GU607" s="1"/>
      <c r="GV607" s="1"/>
      <c r="GW607" s="1"/>
      <c r="GX607" s="1"/>
      <c r="II607" s="1"/>
      <c r="IJ607" s="1"/>
      <c r="IK607" s="1"/>
      <c r="IM607" s="1"/>
      <c r="IN607" s="1"/>
      <c r="IO607" s="1"/>
      <c r="IP607" s="1"/>
      <c r="IQ607" s="1"/>
      <c r="IR607" s="1"/>
      <c r="IS607" s="1"/>
      <c r="IT607" s="1"/>
      <c r="IZ607" s="1"/>
      <c r="JA607" s="1"/>
      <c r="JB607" s="1"/>
      <c r="JC607" s="1"/>
      <c r="KN607" s="1"/>
      <c r="KO607" s="1"/>
      <c r="KP607" s="1"/>
      <c r="KR607" s="1"/>
      <c r="KS607" s="1"/>
      <c r="KT607" s="1"/>
      <c r="KU607" s="1"/>
      <c r="KV607" s="1"/>
      <c r="KW607" s="1"/>
      <c r="KX607" s="1"/>
      <c r="KY607" s="1"/>
      <c r="LE607" s="1"/>
      <c r="LF607" s="1"/>
      <c r="LG607" s="1"/>
      <c r="LH607" s="1"/>
      <c r="LZ607" s="1"/>
      <c r="MA607" s="1"/>
    </row>
    <row r="608" spans="1:339" x14ac:dyDescent="0.2">
      <c r="A608" s="65" t="s">
        <v>604</v>
      </c>
      <c r="B608" s="60"/>
      <c r="C608" s="24">
        <f>IF(B608="",+(C607+(IF(YEAR(A608)&gt;YEAR($M$98),-$Q$98,$E$98*+((($O$101-((YEAR(A608)-(YEAR($J$98)-$O$101))/$O$98))/100)+$Q$101)))+(C596*$G$98/12)),B608)</f>
        <v>1020240.6693643669</v>
      </c>
      <c r="D608" s="22" t="str">
        <f t="shared" si="230"/>
        <v/>
      </c>
      <c r="E608" s="59">
        <f t="shared" si="229"/>
        <v>-56.878182198735885</v>
      </c>
      <c r="S608" s="24" t="str">
        <f>IF(B608="","",(U608-B608))</f>
        <v/>
      </c>
      <c r="DY608" s="1"/>
      <c r="DZ608" s="1"/>
      <c r="EA608" s="1"/>
      <c r="EC608" s="1"/>
      <c r="ED608" s="1"/>
      <c r="EE608" s="1"/>
      <c r="EF608" s="1"/>
      <c r="EG608" s="1"/>
      <c r="EH608" s="1"/>
      <c r="EI608" s="1"/>
      <c r="EJ608" s="1"/>
      <c r="EP608" s="1"/>
      <c r="EQ608" s="1"/>
      <c r="ER608" s="1"/>
      <c r="ES608" s="1"/>
      <c r="GD608" s="1"/>
      <c r="GE608" s="1"/>
      <c r="GF608" s="1"/>
      <c r="GH608" s="1"/>
      <c r="GI608" s="1"/>
      <c r="GJ608" s="1"/>
      <c r="GK608" s="1"/>
      <c r="GL608" s="1"/>
      <c r="GM608" s="1"/>
      <c r="GN608" s="1"/>
      <c r="GO608" s="1"/>
      <c r="GU608" s="1"/>
      <c r="GV608" s="1"/>
      <c r="GW608" s="1"/>
      <c r="GX608" s="1"/>
      <c r="II608" s="1"/>
      <c r="IJ608" s="1"/>
      <c r="IK608" s="1"/>
      <c r="IM608" s="1"/>
      <c r="IN608" s="1"/>
      <c r="IO608" s="1"/>
      <c r="IP608" s="1"/>
      <c r="IQ608" s="1"/>
      <c r="IR608" s="1"/>
      <c r="IS608" s="1"/>
      <c r="IT608" s="1"/>
      <c r="IZ608" s="1"/>
      <c r="JA608" s="1"/>
      <c r="JB608" s="1"/>
      <c r="JC608" s="1"/>
      <c r="KN608" s="1"/>
      <c r="KO608" s="1"/>
      <c r="KP608" s="1"/>
      <c r="KR608" s="1"/>
      <c r="KS608" s="1"/>
      <c r="KT608" s="1"/>
      <c r="KU608" s="1"/>
      <c r="KV608" s="1"/>
      <c r="KW608" s="1"/>
      <c r="KX608" s="1"/>
      <c r="KY608" s="1"/>
      <c r="LE608" s="1"/>
      <c r="LF608" s="1"/>
      <c r="LG608" s="1"/>
      <c r="LH608" s="1"/>
      <c r="LZ608" s="1"/>
      <c r="MA608" s="1"/>
    </row>
    <row r="609" spans="1:339" x14ac:dyDescent="0.2">
      <c r="A609" s="66" t="s">
        <v>206</v>
      </c>
      <c r="B609" s="69"/>
      <c r="C609" s="24">
        <f>IF(B609="",+(C608+(IF(YEAR(A609)&gt;YEAR($M$98),-$Q$98,$E$98*+((($O$101-((YEAR(A609)-(YEAR($J$98)-$O$101))/$O$98))/100)+$Q$101)))+(C597*$G$98/12)),B609)</f>
        <v>1020183.608170879</v>
      </c>
      <c r="D609" s="22" t="str">
        <f t="shared" si="230"/>
        <v/>
      </c>
      <c r="E609" s="59">
        <f t="shared" si="229"/>
        <v>-57.061193487956189</v>
      </c>
      <c r="S609" s="24" t="str">
        <f>IF(B609="","",(U609-B609))</f>
        <v/>
      </c>
      <c r="U609" s="43"/>
      <c r="DY609" s="1"/>
      <c r="DZ609" s="1"/>
      <c r="EA609" s="1"/>
      <c r="EC609" s="1"/>
      <c r="ED609" s="1"/>
      <c r="EE609" s="1"/>
      <c r="EF609" s="1"/>
      <c r="EG609" s="1"/>
      <c r="EH609" s="1"/>
      <c r="EI609" s="1"/>
      <c r="EJ609" s="1"/>
      <c r="EP609" s="1"/>
      <c r="EQ609" s="1"/>
      <c r="ER609" s="1"/>
      <c r="ES609" s="1"/>
      <c r="GD609" s="1"/>
      <c r="GE609" s="1"/>
      <c r="GF609" s="1"/>
      <c r="GH609" s="1"/>
      <c r="GI609" s="1"/>
      <c r="GJ609" s="1"/>
      <c r="GK609" s="1"/>
      <c r="GL609" s="1"/>
      <c r="GM609" s="1"/>
      <c r="GN609" s="1"/>
      <c r="GO609" s="1"/>
      <c r="GU609" s="1"/>
      <c r="GV609" s="1"/>
      <c r="GW609" s="1"/>
      <c r="GX609" s="1"/>
      <c r="II609" s="1"/>
      <c r="IJ609" s="1"/>
      <c r="IK609" s="1"/>
      <c r="IM609" s="1"/>
      <c r="IN609" s="1"/>
      <c r="IO609" s="1"/>
      <c r="IP609" s="1"/>
      <c r="IQ609" s="1"/>
      <c r="IR609" s="1"/>
      <c r="IS609" s="1"/>
      <c r="IT609" s="1"/>
      <c r="IZ609" s="1"/>
      <c r="JA609" s="1"/>
      <c r="JB609" s="1"/>
      <c r="JC609" s="1"/>
      <c r="KN609" s="1"/>
      <c r="KO609" s="1"/>
      <c r="KP609" s="1"/>
      <c r="KR609" s="1"/>
      <c r="KS609" s="1"/>
      <c r="KT609" s="1"/>
      <c r="KU609" s="1"/>
      <c r="KV609" s="1"/>
      <c r="KW609" s="1"/>
      <c r="KX609" s="1"/>
      <c r="KY609" s="1"/>
      <c r="LE609" s="1"/>
      <c r="LF609" s="1"/>
      <c r="LG609" s="1"/>
      <c r="LH609" s="1"/>
      <c r="LZ609" s="1"/>
      <c r="MA609" s="1"/>
    </row>
    <row r="610" spans="1:339" x14ac:dyDescent="0.2">
      <c r="A610" s="65" t="s">
        <v>605</v>
      </c>
      <c r="B610" s="60"/>
      <c r="C610" s="24">
        <f>IF(B610="",+(C609+(IF(YEAR(A610)&gt;YEAR($M$98),-$Q$98,$E$98*+((($O$101-((YEAR(A610)-(YEAR($J$98)-$O$101))/$O$98))/100)+$Q$101)))+(C598*$G$98/12)),B610)</f>
        <v>1020126.3633772446</v>
      </c>
      <c r="D610" s="22" t="str">
        <f t="shared" si="230"/>
        <v/>
      </c>
      <c r="E610" s="59">
        <f t="shared" si="229"/>
        <v>-57.244793634396046</v>
      </c>
      <c r="S610" s="24" t="str">
        <f>IF(B610="","",(U610-B610))</f>
        <v/>
      </c>
      <c r="DY610" s="1"/>
      <c r="DZ610" s="1"/>
      <c r="EA610" s="1"/>
      <c r="EC610" s="1"/>
      <c r="ED610" s="1"/>
      <c r="EE610" s="1"/>
      <c r="EF610" s="1"/>
      <c r="EG610" s="1"/>
      <c r="EH610" s="1"/>
      <c r="EI610" s="1"/>
      <c r="EJ610" s="1"/>
      <c r="EP610" s="1"/>
      <c r="EQ610" s="1"/>
      <c r="ER610" s="1"/>
      <c r="ES610" s="1"/>
      <c r="GD610" s="1"/>
      <c r="GE610" s="1"/>
      <c r="GF610" s="1"/>
      <c r="GH610" s="1"/>
      <c r="GI610" s="1"/>
      <c r="GJ610" s="1"/>
      <c r="GK610" s="1"/>
      <c r="GL610" s="1"/>
      <c r="GM610" s="1"/>
      <c r="GN610" s="1"/>
      <c r="GO610" s="1"/>
      <c r="GU610" s="1"/>
      <c r="GV610" s="1"/>
      <c r="GW610" s="1"/>
      <c r="GX610" s="1"/>
      <c r="II610" s="1"/>
      <c r="IJ610" s="1"/>
      <c r="IK610" s="1"/>
      <c r="IM610" s="1"/>
      <c r="IN610" s="1"/>
      <c r="IO610" s="1"/>
      <c r="IP610" s="1"/>
      <c r="IQ610" s="1"/>
      <c r="IR610" s="1"/>
      <c r="IS610" s="1"/>
      <c r="IT610" s="1"/>
      <c r="IZ610" s="1"/>
      <c r="JA610" s="1"/>
      <c r="JB610" s="1"/>
      <c r="JC610" s="1"/>
      <c r="KN610" s="1"/>
      <c r="KO610" s="1"/>
      <c r="KP610" s="1"/>
      <c r="KR610" s="1"/>
      <c r="KS610" s="1"/>
      <c r="KT610" s="1"/>
      <c r="KU610" s="1"/>
      <c r="KV610" s="1"/>
      <c r="KW610" s="1"/>
      <c r="KX610" s="1"/>
      <c r="KY610" s="1"/>
      <c r="LE610" s="1"/>
      <c r="LF610" s="1"/>
      <c r="LG610" s="1"/>
      <c r="LH610" s="1"/>
      <c r="LZ610" s="1"/>
      <c r="MA610" s="1"/>
    </row>
    <row r="611" spans="1:339" x14ac:dyDescent="0.2">
      <c r="A611" s="65" t="s">
        <v>606</v>
      </c>
      <c r="B611" s="60"/>
      <c r="C611" s="24">
        <f>IF(B611="",+(C610+(IF(YEAR(A611)&gt;YEAR($M$98),-$Q$98,$E$98*+((($O$101-((YEAR(A611)-(YEAR($J$98)-$O$101))/$O$98))/100)+$Q$101)))+(C599*$G$98/12)),B611)</f>
        <v>1020068.9343927117</v>
      </c>
      <c r="D611" s="22" t="str">
        <f t="shared" si="230"/>
        <v/>
      </c>
      <c r="E611" s="59">
        <f t="shared" si="229"/>
        <v>-57.428984532831237</v>
      </c>
      <c r="S611" s="24" t="str">
        <f>IF(B611="","",(U611-B611))</f>
        <v/>
      </c>
      <c r="DY611" s="1"/>
      <c r="DZ611" s="1"/>
      <c r="EA611" s="1"/>
      <c r="EC611" s="1"/>
      <c r="ED611" s="1"/>
      <c r="EE611" s="1"/>
      <c r="EF611" s="1"/>
      <c r="EG611" s="1"/>
      <c r="EH611" s="1"/>
      <c r="EI611" s="1"/>
      <c r="EJ611" s="1"/>
      <c r="EP611" s="1"/>
      <c r="EQ611" s="1"/>
      <c r="ER611" s="1"/>
      <c r="ES611" s="1"/>
      <c r="GD611" s="1"/>
      <c r="GE611" s="1"/>
      <c r="GF611" s="1"/>
      <c r="GH611" s="1"/>
      <c r="GI611" s="1"/>
      <c r="GJ611" s="1"/>
      <c r="GK611" s="1"/>
      <c r="GL611" s="1"/>
      <c r="GM611" s="1"/>
      <c r="GN611" s="1"/>
      <c r="GO611" s="1"/>
      <c r="GU611" s="1"/>
      <c r="GV611" s="1"/>
      <c r="GW611" s="1"/>
      <c r="GX611" s="1"/>
      <c r="II611" s="1"/>
      <c r="IJ611" s="1"/>
      <c r="IK611" s="1"/>
      <c r="IM611" s="1"/>
      <c r="IN611" s="1"/>
      <c r="IO611" s="1"/>
      <c r="IP611" s="1"/>
      <c r="IQ611" s="1"/>
      <c r="IR611" s="1"/>
      <c r="IS611" s="1"/>
      <c r="IT611" s="1"/>
      <c r="IZ611" s="1"/>
      <c r="JA611" s="1"/>
      <c r="JB611" s="1"/>
      <c r="JC611" s="1"/>
      <c r="KN611" s="1"/>
      <c r="KO611" s="1"/>
      <c r="KP611" s="1"/>
      <c r="KR611" s="1"/>
      <c r="KS611" s="1"/>
      <c r="KT611" s="1"/>
      <c r="KU611" s="1"/>
      <c r="KV611" s="1"/>
      <c r="KW611" s="1"/>
      <c r="KX611" s="1"/>
      <c r="KY611" s="1"/>
      <c r="LE611" s="1"/>
      <c r="LF611" s="1"/>
      <c r="LG611" s="1"/>
      <c r="LH611" s="1"/>
      <c r="LZ611" s="1"/>
      <c r="MA611" s="1"/>
    </row>
    <row r="612" spans="1:339" x14ac:dyDescent="0.2">
      <c r="A612" s="65" t="s">
        <v>607</v>
      </c>
      <c r="B612" s="60"/>
      <c r="C612" s="24">
        <f>IF(B612="",+(C611+(IF(YEAR(A612)&gt;YEAR($M$98),-$Q$98,$E$98*+((($O$101-((YEAR(A612)-(YEAR($J$98)-$O$101))/$O$98))/100)+$Q$101)))+(C600*$G$98/12)),B612)</f>
        <v>1020011.3206246276</v>
      </c>
      <c r="D612" s="22" t="str">
        <f t="shared" si="230"/>
        <v/>
      </c>
      <c r="E612" s="59">
        <f t="shared" si="229"/>
        <v>-57.613768084091134</v>
      </c>
      <c r="S612" s="24" t="str">
        <f>IF(B612="","",(U612-B612))</f>
        <v/>
      </c>
      <c r="DY612" s="1"/>
      <c r="DZ612" s="1"/>
      <c r="EA612" s="1"/>
      <c r="EC612" s="1"/>
      <c r="ED612" s="1"/>
      <c r="EE612" s="1"/>
      <c r="EF612" s="1"/>
      <c r="EG612" s="1"/>
      <c r="EH612" s="1"/>
      <c r="EI612" s="1"/>
      <c r="EJ612" s="1"/>
      <c r="EP612" s="1"/>
      <c r="EQ612" s="1"/>
      <c r="ER612" s="1"/>
      <c r="ES612" s="1"/>
      <c r="GD612" s="1"/>
      <c r="GE612" s="1"/>
      <c r="GF612" s="1"/>
      <c r="GH612" s="1"/>
      <c r="GI612" s="1"/>
      <c r="GJ612" s="1"/>
      <c r="GK612" s="1"/>
      <c r="GL612" s="1"/>
      <c r="GM612" s="1"/>
      <c r="GN612" s="1"/>
      <c r="GO612" s="1"/>
      <c r="GU612" s="1"/>
      <c r="GV612" s="1"/>
      <c r="GW612" s="1"/>
      <c r="GX612" s="1"/>
      <c r="II612" s="1"/>
      <c r="IJ612" s="1"/>
      <c r="IK612" s="1"/>
      <c r="IM612" s="1"/>
      <c r="IN612" s="1"/>
      <c r="IO612" s="1"/>
      <c r="IP612" s="1"/>
      <c r="IQ612" s="1"/>
      <c r="IR612" s="1"/>
      <c r="IS612" s="1"/>
      <c r="IT612" s="1"/>
      <c r="IZ612" s="1"/>
      <c r="JA612" s="1"/>
      <c r="JB612" s="1"/>
      <c r="JC612" s="1"/>
      <c r="KN612" s="1"/>
      <c r="KO612" s="1"/>
      <c r="KP612" s="1"/>
      <c r="KR612" s="1"/>
      <c r="KS612" s="1"/>
      <c r="KT612" s="1"/>
      <c r="KU612" s="1"/>
      <c r="KV612" s="1"/>
      <c r="KW612" s="1"/>
      <c r="KX612" s="1"/>
      <c r="KY612" s="1"/>
      <c r="LE612" s="1"/>
      <c r="LF612" s="1"/>
      <c r="LG612" s="1"/>
      <c r="LH612" s="1"/>
      <c r="LZ612" s="1"/>
      <c r="MA612" s="1"/>
    </row>
    <row r="613" spans="1:339" x14ac:dyDescent="0.2">
      <c r="A613" s="65" t="s">
        <v>608</v>
      </c>
      <c r="B613" s="60"/>
      <c r="C613" s="24">
        <f>IF(B613="",+(C612+(IF(YEAR(A613)&gt;YEAR($M$98),-$Q$98,$E$98*+((($O$101-((YEAR(A613)-(YEAR($J$98)-$O$101))/$O$98))/100)+$Q$101)))+(C601*$G$98/12)),B613)</f>
        <v>1019953.5214784326</v>
      </c>
      <c r="D613" s="22" t="str">
        <f t="shared" si="230"/>
        <v/>
      </c>
      <c r="E613" s="59">
        <f t="shared" si="229"/>
        <v>-57.799146195058711</v>
      </c>
      <c r="S613" s="24" t="str">
        <f>IF(B613="","",(U613-B613))</f>
        <v/>
      </c>
      <c r="DY613" s="1"/>
      <c r="DZ613" s="1"/>
      <c r="EA613" s="1"/>
      <c r="EC613" s="1"/>
      <c r="ED613" s="1"/>
      <c r="EE613" s="1"/>
      <c r="EF613" s="1"/>
      <c r="EG613" s="1"/>
      <c r="EH613" s="1"/>
      <c r="EI613" s="1"/>
      <c r="EJ613" s="1"/>
      <c r="EP613" s="1"/>
      <c r="EQ613" s="1"/>
      <c r="ER613" s="1"/>
      <c r="ES613" s="1"/>
      <c r="GD613" s="1"/>
      <c r="GE613" s="1"/>
      <c r="GF613" s="1"/>
      <c r="GH613" s="1"/>
      <c r="GI613" s="1"/>
      <c r="GJ613" s="1"/>
      <c r="GK613" s="1"/>
      <c r="GL613" s="1"/>
      <c r="GM613" s="1"/>
      <c r="GN613" s="1"/>
      <c r="GO613" s="1"/>
      <c r="GU613" s="1"/>
      <c r="GV613" s="1"/>
      <c r="GW613" s="1"/>
      <c r="GX613" s="1"/>
      <c r="II613" s="1"/>
      <c r="IJ613" s="1"/>
      <c r="IK613" s="1"/>
      <c r="IM613" s="1"/>
      <c r="IN613" s="1"/>
      <c r="IO613" s="1"/>
      <c r="IP613" s="1"/>
      <c r="IQ613" s="1"/>
      <c r="IR613" s="1"/>
      <c r="IS613" s="1"/>
      <c r="IT613" s="1"/>
      <c r="IZ613" s="1"/>
      <c r="JA613" s="1"/>
      <c r="JB613" s="1"/>
      <c r="JC613" s="1"/>
      <c r="KN613" s="1"/>
      <c r="KO613" s="1"/>
      <c r="KP613" s="1"/>
      <c r="KR613" s="1"/>
      <c r="KS613" s="1"/>
      <c r="KT613" s="1"/>
      <c r="KU613" s="1"/>
      <c r="KV613" s="1"/>
      <c r="KW613" s="1"/>
      <c r="KX613" s="1"/>
      <c r="KY613" s="1"/>
      <c r="LE613" s="1"/>
      <c r="LF613" s="1"/>
      <c r="LG613" s="1"/>
      <c r="LH613" s="1"/>
      <c r="LZ613" s="1"/>
      <c r="MA613" s="1"/>
    </row>
    <row r="614" spans="1:339" x14ac:dyDescent="0.2">
      <c r="A614" s="65" t="s">
        <v>609</v>
      </c>
      <c r="B614" s="60"/>
      <c r="C614" s="24">
        <f>IF(B614="",+(C613+(IF(YEAR(A614)&gt;YEAR($M$98),-$Q$98,$E$98*+((($O$101-((YEAR(A614)-(YEAR($J$98)-$O$101))/$O$98))/100)+$Q$101)))+(C602*$G$98/12)),B614)</f>
        <v>1019895.5363576537</v>
      </c>
      <c r="D614" s="22" t="str">
        <f t="shared" si="230"/>
        <v/>
      </c>
      <c r="E614" s="59">
        <f t="shared" si="229"/>
        <v>-57.985120778903365</v>
      </c>
      <c r="S614" s="24" t="str">
        <f>IF(B614="","",(U614-B614))</f>
        <v/>
      </c>
      <c r="DY614" s="1"/>
      <c r="DZ614" s="1"/>
      <c r="EA614" s="1"/>
      <c r="EC614" s="1"/>
      <c r="ED614" s="1"/>
      <c r="EE614" s="1"/>
      <c r="EF614" s="1"/>
      <c r="EG614" s="1"/>
      <c r="EH614" s="1"/>
      <c r="EI614" s="1"/>
      <c r="EJ614" s="1"/>
      <c r="EP614" s="1"/>
      <c r="EQ614" s="1"/>
      <c r="ER614" s="1"/>
      <c r="ES614" s="1"/>
      <c r="GD614" s="1"/>
      <c r="GE614" s="1"/>
      <c r="GF614" s="1"/>
      <c r="GH614" s="1"/>
      <c r="GI614" s="1"/>
      <c r="GJ614" s="1"/>
      <c r="GK614" s="1"/>
      <c r="GL614" s="1"/>
      <c r="GM614" s="1"/>
      <c r="GN614" s="1"/>
      <c r="GO614" s="1"/>
      <c r="GU614" s="1"/>
      <c r="GV614" s="1"/>
      <c r="GW614" s="1"/>
      <c r="GX614" s="1"/>
      <c r="II614" s="1"/>
      <c r="IJ614" s="1"/>
      <c r="IK614" s="1"/>
      <c r="IM614" s="1"/>
      <c r="IN614" s="1"/>
      <c r="IO614" s="1"/>
      <c r="IP614" s="1"/>
      <c r="IQ614" s="1"/>
      <c r="IR614" s="1"/>
      <c r="IS614" s="1"/>
      <c r="IT614" s="1"/>
      <c r="IZ614" s="1"/>
      <c r="JA614" s="1"/>
      <c r="JB614" s="1"/>
      <c r="JC614" s="1"/>
      <c r="KN614" s="1"/>
      <c r="KO614" s="1"/>
      <c r="KP614" s="1"/>
      <c r="KR614" s="1"/>
      <c r="KS614" s="1"/>
      <c r="KT614" s="1"/>
      <c r="KU614" s="1"/>
      <c r="KV614" s="1"/>
      <c r="KW614" s="1"/>
      <c r="KX614" s="1"/>
      <c r="KY614" s="1"/>
      <c r="LE614" s="1"/>
      <c r="LF614" s="1"/>
      <c r="LG614" s="1"/>
      <c r="LH614" s="1"/>
      <c r="LZ614" s="1"/>
      <c r="MA614" s="1"/>
    </row>
    <row r="615" spans="1:339" x14ac:dyDescent="0.2">
      <c r="A615" s="65" t="s">
        <v>610</v>
      </c>
      <c r="B615" s="60"/>
      <c r="C615" s="24">
        <f>IF(B615="",+(C614+(IF(YEAR(A615)&gt;YEAR($M$98),-$Q$98,$E$98*+((($O$101-((YEAR(A615)-(YEAR($J$98)-$O$101))/$O$98))/100)+$Q$101)))+(C603*$G$98/12)),B615)</f>
        <v>1019837.3646638991</v>
      </c>
      <c r="D615" s="22" t="str">
        <f t="shared" si="230"/>
        <v/>
      </c>
      <c r="E615" s="59">
        <f t="shared" si="229"/>
        <v>-58.171693754615262</v>
      </c>
      <c r="S615" s="24" t="str">
        <f>IF(B615="","",(U615-B615))</f>
        <v/>
      </c>
      <c r="DY615" s="1"/>
      <c r="DZ615" s="1"/>
      <c r="EA615" s="1"/>
      <c r="EC615" s="1"/>
      <c r="ED615" s="1"/>
      <c r="EE615" s="1"/>
      <c r="EF615" s="1"/>
      <c r="EG615" s="1"/>
      <c r="EH615" s="1"/>
      <c r="EI615" s="1"/>
      <c r="EJ615" s="1"/>
      <c r="EP615" s="1"/>
      <c r="EQ615" s="1"/>
      <c r="ER615" s="1"/>
      <c r="ES615" s="1"/>
      <c r="GD615" s="1"/>
      <c r="GE615" s="1"/>
      <c r="GF615" s="1"/>
      <c r="GH615" s="1"/>
      <c r="GI615" s="1"/>
      <c r="GJ615" s="1"/>
      <c r="GK615" s="1"/>
      <c r="GL615" s="1"/>
      <c r="GM615" s="1"/>
      <c r="GN615" s="1"/>
      <c r="GO615" s="1"/>
      <c r="GU615" s="1"/>
      <c r="GV615" s="1"/>
      <c r="GW615" s="1"/>
      <c r="GX615" s="1"/>
      <c r="II615" s="1"/>
      <c r="IJ615" s="1"/>
      <c r="IK615" s="1"/>
      <c r="IM615" s="1"/>
      <c r="IN615" s="1"/>
      <c r="IO615" s="1"/>
      <c r="IP615" s="1"/>
      <c r="IQ615" s="1"/>
      <c r="IR615" s="1"/>
      <c r="IS615" s="1"/>
      <c r="IT615" s="1"/>
      <c r="IZ615" s="1"/>
      <c r="JA615" s="1"/>
      <c r="JB615" s="1"/>
      <c r="JC615" s="1"/>
      <c r="KN615" s="1"/>
      <c r="KO615" s="1"/>
      <c r="KP615" s="1"/>
      <c r="KR615" s="1"/>
      <c r="KS615" s="1"/>
      <c r="KT615" s="1"/>
      <c r="KU615" s="1"/>
      <c r="KV615" s="1"/>
      <c r="KW615" s="1"/>
      <c r="KX615" s="1"/>
      <c r="KY615" s="1"/>
      <c r="LE615" s="1"/>
      <c r="LF615" s="1"/>
      <c r="LG615" s="1"/>
      <c r="LH615" s="1"/>
      <c r="LZ615" s="1"/>
      <c r="MA615" s="1"/>
    </row>
    <row r="616" spans="1:339" x14ac:dyDescent="0.2">
      <c r="A616" s="65" t="s">
        <v>611</v>
      </c>
      <c r="B616" s="60"/>
      <c r="C616" s="24">
        <f>IF(B616="",+(C615+(IF(YEAR(A616)&gt;YEAR($M$98),-$Q$98,$E$98*+((($O$101-((YEAR(A616)-(YEAR($J$98)-$O$101))/$O$98))/100)+$Q$101)))+(C604*$G$98/12)),B616)</f>
        <v>1019779.0057968514</v>
      </c>
      <c r="D616" s="22" t="str">
        <f t="shared" si="230"/>
        <v/>
      </c>
      <c r="E616" s="59">
        <f t="shared" si="229"/>
        <v>-58.358867047703825</v>
      </c>
      <c r="S616" s="24" t="str">
        <f>IF(B616="","",(U616-B616))</f>
        <v/>
      </c>
      <c r="DY616" s="1"/>
      <c r="DZ616" s="1"/>
      <c r="EA616" s="1"/>
      <c r="EC616" s="1"/>
      <c r="ED616" s="1"/>
      <c r="EE616" s="1"/>
      <c r="EF616" s="1"/>
      <c r="EG616" s="1"/>
      <c r="EH616" s="1"/>
      <c r="EI616" s="1"/>
      <c r="EJ616" s="1"/>
      <c r="EP616" s="1"/>
      <c r="EQ616" s="1"/>
      <c r="ER616" s="1"/>
      <c r="ES616" s="1"/>
      <c r="GD616" s="1"/>
      <c r="GE616" s="1"/>
      <c r="GF616" s="1"/>
      <c r="GH616" s="1"/>
      <c r="GI616" s="1"/>
      <c r="GJ616" s="1"/>
      <c r="GK616" s="1"/>
      <c r="GL616" s="1"/>
      <c r="GM616" s="1"/>
      <c r="GN616" s="1"/>
      <c r="GO616" s="1"/>
      <c r="GU616" s="1"/>
      <c r="GV616" s="1"/>
      <c r="GW616" s="1"/>
      <c r="GX616" s="1"/>
      <c r="II616" s="1"/>
      <c r="IJ616" s="1"/>
      <c r="IK616" s="1"/>
      <c r="IM616" s="1"/>
      <c r="IN616" s="1"/>
      <c r="IO616" s="1"/>
      <c r="IP616" s="1"/>
      <c r="IQ616" s="1"/>
      <c r="IR616" s="1"/>
      <c r="IS616" s="1"/>
      <c r="IT616" s="1"/>
      <c r="IZ616" s="1"/>
      <c r="JA616" s="1"/>
      <c r="JB616" s="1"/>
      <c r="JC616" s="1"/>
      <c r="KN616" s="1"/>
      <c r="KO616" s="1"/>
      <c r="KP616" s="1"/>
      <c r="KR616" s="1"/>
      <c r="KS616" s="1"/>
      <c r="KT616" s="1"/>
      <c r="KU616" s="1"/>
      <c r="KV616" s="1"/>
      <c r="KW616" s="1"/>
      <c r="KX616" s="1"/>
      <c r="KY616" s="1"/>
      <c r="LE616" s="1"/>
      <c r="LF616" s="1"/>
      <c r="LG616" s="1"/>
      <c r="LH616" s="1"/>
      <c r="LZ616" s="1"/>
      <c r="MA616" s="1"/>
    </row>
    <row r="617" spans="1:339" x14ac:dyDescent="0.2">
      <c r="A617" s="65" t="s">
        <v>612</v>
      </c>
      <c r="B617" s="60"/>
      <c r="C617" s="24">
        <f>IF(B617="",+(C616+(IF(YEAR(A617)&gt;YEAR($M$98),-$Q$98,$E$98*+((($O$101-((YEAR(A617)-(YEAR($J$98)-$O$101))/$O$98))/100)+$Q$101)))+(C605*$G$98/12)),B617)</f>
        <v>1019720.4591542616</v>
      </c>
      <c r="D617" s="22" t="str">
        <f t="shared" si="230"/>
        <v/>
      </c>
      <c r="E617" s="59">
        <f t="shared" si="229"/>
        <v>-58.546642589732073</v>
      </c>
      <c r="S617" s="24" t="str">
        <f>IF(B617="","",(U617-B617))</f>
        <v/>
      </c>
      <c r="DY617" s="1"/>
      <c r="DZ617" s="1"/>
      <c r="EA617" s="1"/>
      <c r="EC617" s="1"/>
      <c r="ED617" s="1"/>
      <c r="EE617" s="1"/>
      <c r="EF617" s="1"/>
      <c r="EG617" s="1"/>
      <c r="EH617" s="1"/>
      <c r="EI617" s="1"/>
      <c r="EJ617" s="1"/>
      <c r="EP617" s="1"/>
      <c r="EQ617" s="1"/>
      <c r="ER617" s="1"/>
      <c r="ES617" s="1"/>
      <c r="GD617" s="1"/>
      <c r="GE617" s="1"/>
      <c r="GF617" s="1"/>
      <c r="GH617" s="1"/>
      <c r="GI617" s="1"/>
      <c r="GJ617" s="1"/>
      <c r="GK617" s="1"/>
      <c r="GL617" s="1"/>
      <c r="GM617" s="1"/>
      <c r="GN617" s="1"/>
      <c r="GO617" s="1"/>
      <c r="GU617" s="1"/>
      <c r="GV617" s="1"/>
      <c r="GW617" s="1"/>
      <c r="GX617" s="1"/>
      <c r="II617" s="1"/>
      <c r="IJ617" s="1"/>
      <c r="IK617" s="1"/>
      <c r="IM617" s="1"/>
      <c r="IN617" s="1"/>
      <c r="IO617" s="1"/>
      <c r="IP617" s="1"/>
      <c r="IQ617" s="1"/>
      <c r="IR617" s="1"/>
      <c r="IS617" s="1"/>
      <c r="IT617" s="1"/>
      <c r="IZ617" s="1"/>
      <c r="JA617" s="1"/>
      <c r="JB617" s="1"/>
      <c r="JC617" s="1"/>
      <c r="KN617" s="1"/>
      <c r="KO617" s="1"/>
      <c r="KP617" s="1"/>
      <c r="KR617" s="1"/>
      <c r="KS617" s="1"/>
      <c r="KT617" s="1"/>
      <c r="KU617" s="1"/>
      <c r="KV617" s="1"/>
      <c r="KW617" s="1"/>
      <c r="KX617" s="1"/>
      <c r="KY617" s="1"/>
      <c r="LE617" s="1"/>
      <c r="LF617" s="1"/>
      <c r="LG617" s="1"/>
      <c r="LH617" s="1"/>
      <c r="LZ617" s="1"/>
      <c r="MA617" s="1"/>
    </row>
    <row r="618" spans="1:339" x14ac:dyDescent="0.2">
      <c r="A618" s="65" t="s">
        <v>613</v>
      </c>
      <c r="B618" s="60"/>
      <c r="C618" s="24">
        <f>IF(B618="",+(C617+(IF(YEAR(A618)&gt;YEAR($M$98),-$Q$98,$E$98*+((($O$101-((YEAR(A618)-(YEAR($J$98)-$O$101))/$O$98))/100)+$Q$101)))+(C606*$G$98/12)),B618)</f>
        <v>1019661.7241319431</v>
      </c>
      <c r="D618" s="22" t="str">
        <f t="shared" si="230"/>
        <v/>
      </c>
      <c r="E618" s="59">
        <f t="shared" si="229"/>
        <v>-58.735022318549454</v>
      </c>
      <c r="S618" s="24" t="str">
        <f>IF(B618="","",(U618-B618))</f>
        <v/>
      </c>
      <c r="DY618" s="1"/>
      <c r="DZ618" s="1"/>
      <c r="EA618" s="1"/>
      <c r="EC618" s="1"/>
      <c r="ED618" s="1"/>
      <c r="EE618" s="1"/>
      <c r="EF618" s="1"/>
      <c r="EG618" s="1"/>
      <c r="EH618" s="1"/>
      <c r="EI618" s="1"/>
      <c r="EJ618" s="1"/>
      <c r="EP618" s="1"/>
      <c r="EQ618" s="1"/>
      <c r="ER618" s="1"/>
      <c r="ES618" s="1"/>
      <c r="GD618" s="1"/>
      <c r="GE618" s="1"/>
      <c r="GF618" s="1"/>
      <c r="GH618" s="1"/>
      <c r="GI618" s="1"/>
      <c r="GJ618" s="1"/>
      <c r="GK618" s="1"/>
      <c r="GL618" s="1"/>
      <c r="GM618" s="1"/>
      <c r="GN618" s="1"/>
      <c r="GO618" s="1"/>
      <c r="GU618" s="1"/>
      <c r="GV618" s="1"/>
      <c r="GW618" s="1"/>
      <c r="GX618" s="1"/>
      <c r="II618" s="1"/>
      <c r="IJ618" s="1"/>
      <c r="IK618" s="1"/>
      <c r="IM618" s="1"/>
      <c r="IN618" s="1"/>
      <c r="IO618" s="1"/>
      <c r="IP618" s="1"/>
      <c r="IQ618" s="1"/>
      <c r="IR618" s="1"/>
      <c r="IS618" s="1"/>
      <c r="IT618" s="1"/>
      <c r="IZ618" s="1"/>
      <c r="JA618" s="1"/>
      <c r="JB618" s="1"/>
      <c r="JC618" s="1"/>
      <c r="KN618" s="1"/>
      <c r="KO618" s="1"/>
      <c r="KP618" s="1"/>
      <c r="KR618" s="1"/>
      <c r="KS618" s="1"/>
      <c r="KT618" s="1"/>
      <c r="KU618" s="1"/>
      <c r="KV618" s="1"/>
      <c r="KW618" s="1"/>
      <c r="KX618" s="1"/>
      <c r="KY618" s="1"/>
      <c r="LE618" s="1"/>
      <c r="LF618" s="1"/>
      <c r="LG618" s="1"/>
      <c r="LH618" s="1"/>
      <c r="LZ618" s="1"/>
      <c r="MA618" s="1"/>
    </row>
    <row r="619" spans="1:339" x14ac:dyDescent="0.2">
      <c r="A619" s="65" t="s">
        <v>614</v>
      </c>
      <c r="B619" s="60"/>
      <c r="C619" s="24">
        <f>IF(B619="",+(C618+(IF(YEAR(A619)&gt;YEAR($M$98),-$Q$98,$E$98*+((($O$101-((YEAR(A619)-(YEAR($J$98)-$O$101))/$O$98))/100)+$Q$101)))+(C607*$G$98/12)),B619)</f>
        <v>1019602.8001237649</v>
      </c>
      <c r="D619" s="22" t="str">
        <f t="shared" si="230"/>
        <v/>
      </c>
      <c r="E619" s="59">
        <f t="shared" ref="E619:E682" si="231">+C619-C618</f>
        <v>-58.924008178175427</v>
      </c>
      <c r="S619" s="24" t="str">
        <f>IF(B619="","",(U619-B619))</f>
        <v/>
      </c>
      <c r="DY619" s="1"/>
      <c r="DZ619" s="1"/>
      <c r="EA619" s="1"/>
      <c r="EC619" s="1"/>
      <c r="ED619" s="1"/>
      <c r="EE619" s="1"/>
      <c r="EF619" s="1"/>
      <c r="EG619" s="1"/>
      <c r="EH619" s="1"/>
      <c r="EI619" s="1"/>
      <c r="EJ619" s="1"/>
      <c r="EP619" s="1"/>
      <c r="EQ619" s="1"/>
      <c r="ER619" s="1"/>
      <c r="ES619" s="1"/>
      <c r="GD619" s="1"/>
      <c r="GE619" s="1"/>
      <c r="GF619" s="1"/>
      <c r="GH619" s="1"/>
      <c r="GI619" s="1"/>
      <c r="GJ619" s="1"/>
      <c r="GK619" s="1"/>
      <c r="GL619" s="1"/>
      <c r="GM619" s="1"/>
      <c r="GN619" s="1"/>
      <c r="GO619" s="1"/>
      <c r="GU619" s="1"/>
      <c r="GV619" s="1"/>
      <c r="GW619" s="1"/>
      <c r="GX619" s="1"/>
      <c r="II619" s="1"/>
      <c r="IJ619" s="1"/>
      <c r="IK619" s="1"/>
      <c r="IM619" s="1"/>
      <c r="IN619" s="1"/>
      <c r="IO619" s="1"/>
      <c r="IP619" s="1"/>
      <c r="IQ619" s="1"/>
      <c r="IR619" s="1"/>
      <c r="IS619" s="1"/>
      <c r="IT619" s="1"/>
      <c r="IZ619" s="1"/>
      <c r="JA619" s="1"/>
      <c r="JB619" s="1"/>
      <c r="JC619" s="1"/>
      <c r="KN619" s="1"/>
      <c r="KO619" s="1"/>
      <c r="KP619" s="1"/>
      <c r="KR619" s="1"/>
      <c r="KS619" s="1"/>
      <c r="KT619" s="1"/>
      <c r="KU619" s="1"/>
      <c r="KV619" s="1"/>
      <c r="KW619" s="1"/>
      <c r="KX619" s="1"/>
      <c r="KY619" s="1"/>
      <c r="LE619" s="1"/>
      <c r="LF619" s="1"/>
      <c r="LG619" s="1"/>
      <c r="LH619" s="1"/>
      <c r="LZ619" s="1"/>
      <c r="MA619" s="1"/>
    </row>
    <row r="620" spans="1:339" x14ac:dyDescent="0.2">
      <c r="A620" s="65" t="s">
        <v>615</v>
      </c>
      <c r="B620" s="60"/>
      <c r="C620" s="24">
        <f>IF(B620="",+(C619+(IF(YEAR(A620)&gt;YEAR($M$98),-$Q$98,$E$98*+((($O$101-((YEAR(A620)-(YEAR($J$98)-$O$101))/$O$98))/100)+$Q$101)))+(C608*$G$98/12)),B620)</f>
        <v>1019543.6865216461</v>
      </c>
      <c r="D620" s="22" t="str">
        <f t="shared" si="230"/>
        <v/>
      </c>
      <c r="E620" s="59">
        <f t="shared" si="231"/>
        <v>-59.113602118799463</v>
      </c>
      <c r="S620" s="24" t="str">
        <f>IF(B620="","",(U620-B620))</f>
        <v/>
      </c>
      <c r="DY620" s="1"/>
      <c r="DZ620" s="1"/>
      <c r="EA620" s="1"/>
      <c r="EC620" s="1"/>
      <c r="ED620" s="1"/>
      <c r="EE620" s="1"/>
      <c r="EF620" s="1"/>
      <c r="EG620" s="1"/>
      <c r="EH620" s="1"/>
      <c r="EI620" s="1"/>
      <c r="EJ620" s="1"/>
      <c r="EP620" s="1"/>
      <c r="EQ620" s="1"/>
      <c r="ER620" s="1"/>
      <c r="ES620" s="1"/>
      <c r="GD620" s="1"/>
      <c r="GE620" s="1"/>
      <c r="GF620" s="1"/>
      <c r="GH620" s="1"/>
      <c r="GI620" s="1"/>
      <c r="GJ620" s="1"/>
      <c r="GK620" s="1"/>
      <c r="GL620" s="1"/>
      <c r="GM620" s="1"/>
      <c r="GN620" s="1"/>
      <c r="GO620" s="1"/>
      <c r="GU620" s="1"/>
      <c r="GV620" s="1"/>
      <c r="GW620" s="1"/>
      <c r="GX620" s="1"/>
      <c r="II620" s="1"/>
      <c r="IJ620" s="1"/>
      <c r="IK620" s="1"/>
      <c r="IM620" s="1"/>
      <c r="IN620" s="1"/>
      <c r="IO620" s="1"/>
      <c r="IP620" s="1"/>
      <c r="IQ620" s="1"/>
      <c r="IR620" s="1"/>
      <c r="IS620" s="1"/>
      <c r="IT620" s="1"/>
      <c r="IZ620" s="1"/>
      <c r="JA620" s="1"/>
      <c r="JB620" s="1"/>
      <c r="JC620" s="1"/>
      <c r="KN620" s="1"/>
      <c r="KO620" s="1"/>
      <c r="KP620" s="1"/>
      <c r="KR620" s="1"/>
      <c r="KS620" s="1"/>
      <c r="KT620" s="1"/>
      <c r="KU620" s="1"/>
      <c r="KV620" s="1"/>
      <c r="KW620" s="1"/>
      <c r="KX620" s="1"/>
      <c r="KY620" s="1"/>
      <c r="LE620" s="1"/>
      <c r="LF620" s="1"/>
      <c r="LG620" s="1"/>
      <c r="LH620" s="1"/>
      <c r="LZ620" s="1"/>
      <c r="MA620" s="1"/>
    </row>
    <row r="621" spans="1:339" x14ac:dyDescent="0.2">
      <c r="A621" s="66" t="s">
        <v>208</v>
      </c>
      <c r="B621" s="69"/>
      <c r="C621" s="24">
        <f>IF(B621="",+(C620+(IF(YEAR(A621)&gt;YEAR($M$98),-$Q$98,$E$98*+((($O$101-((YEAR(A621)-(YEAR($J$98)-$O$101))/$O$98))/100)+$Q$101)))+(C609*$G$98/12)),B621)</f>
        <v>1019484.382715549</v>
      </c>
      <c r="D621" s="22" t="str">
        <f t="shared" ref="D621:D684" si="232">IF(YEAR(A621)=YEAR($M$98),$M$97,IF(YEAR(A621)=YEAR($J$98),"RIP",""))</f>
        <v/>
      </c>
      <c r="E621" s="59">
        <f t="shared" si="231"/>
        <v>-59.303806097130291</v>
      </c>
      <c r="S621" s="24" t="str">
        <f>IF(B621="","",(U621-B621))</f>
        <v/>
      </c>
      <c r="U621" s="43"/>
      <c r="DY621" s="1"/>
      <c r="DZ621" s="1"/>
      <c r="EA621" s="1"/>
      <c r="EC621" s="1"/>
      <c r="ED621" s="1"/>
      <c r="EE621" s="1"/>
      <c r="EF621" s="1"/>
      <c r="EG621" s="1"/>
      <c r="EH621" s="1"/>
      <c r="EI621" s="1"/>
      <c r="EJ621" s="1"/>
      <c r="EP621" s="1"/>
      <c r="EQ621" s="1"/>
      <c r="ER621" s="1"/>
      <c r="ES621" s="1"/>
      <c r="GD621" s="1"/>
      <c r="GE621" s="1"/>
      <c r="GF621" s="1"/>
      <c r="GH621" s="1"/>
      <c r="GI621" s="1"/>
      <c r="GJ621" s="1"/>
      <c r="GK621" s="1"/>
      <c r="GL621" s="1"/>
      <c r="GM621" s="1"/>
      <c r="GN621" s="1"/>
      <c r="GO621" s="1"/>
      <c r="GU621" s="1"/>
      <c r="GV621" s="1"/>
      <c r="GW621" s="1"/>
      <c r="GX621" s="1"/>
      <c r="II621" s="1"/>
      <c r="IJ621" s="1"/>
      <c r="IK621" s="1"/>
      <c r="IM621" s="1"/>
      <c r="IN621" s="1"/>
      <c r="IO621" s="1"/>
      <c r="IP621" s="1"/>
      <c r="IQ621" s="1"/>
      <c r="IR621" s="1"/>
      <c r="IS621" s="1"/>
      <c r="IT621" s="1"/>
      <c r="IZ621" s="1"/>
      <c r="JA621" s="1"/>
      <c r="JB621" s="1"/>
      <c r="JC621" s="1"/>
      <c r="KN621" s="1"/>
      <c r="KO621" s="1"/>
      <c r="KP621" s="1"/>
      <c r="KR621" s="1"/>
      <c r="KS621" s="1"/>
      <c r="KT621" s="1"/>
      <c r="KU621" s="1"/>
      <c r="KV621" s="1"/>
      <c r="KW621" s="1"/>
      <c r="KX621" s="1"/>
      <c r="KY621" s="1"/>
      <c r="LE621" s="1"/>
      <c r="LF621" s="1"/>
      <c r="LG621" s="1"/>
      <c r="LH621" s="1"/>
      <c r="LZ621" s="1"/>
      <c r="MA621" s="1"/>
    </row>
    <row r="622" spans="1:339" x14ac:dyDescent="0.2">
      <c r="A622" s="65" t="s">
        <v>616</v>
      </c>
      <c r="B622" s="60"/>
      <c r="C622" s="24">
        <f>IF(B622="",+(C621+(IF(YEAR(A622)&gt;YEAR($M$98),-$Q$98,$E$98*+((($O$101-((YEAR(A622)-(YEAR($J$98)-$O$101))/$O$98))/100)+$Q$101)))+(C610*$G$98/12)),B622)</f>
        <v>1019424.888093473</v>
      </c>
      <c r="D622" s="22" t="str">
        <f t="shared" si="232"/>
        <v/>
      </c>
      <c r="E622" s="59">
        <f t="shared" si="231"/>
        <v>-59.494622075930238</v>
      </c>
      <c r="S622" s="24" t="str">
        <f>IF(B622="","",(U622-B622))</f>
        <v/>
      </c>
      <c r="DY622" s="1"/>
      <c r="DZ622" s="1"/>
      <c r="EA622" s="1"/>
      <c r="EC622" s="1"/>
      <c r="ED622" s="1"/>
      <c r="EE622" s="1"/>
      <c r="EF622" s="1"/>
      <c r="EG622" s="1"/>
      <c r="EH622" s="1"/>
      <c r="EI622" s="1"/>
      <c r="EJ622" s="1"/>
      <c r="EP622" s="1"/>
      <c r="EQ622" s="1"/>
      <c r="ER622" s="1"/>
      <c r="ES622" s="1"/>
      <c r="GD622" s="1"/>
      <c r="GE622" s="1"/>
      <c r="GF622" s="1"/>
      <c r="GH622" s="1"/>
      <c r="GI622" s="1"/>
      <c r="GJ622" s="1"/>
      <c r="GK622" s="1"/>
      <c r="GL622" s="1"/>
      <c r="GM622" s="1"/>
      <c r="GN622" s="1"/>
      <c r="GO622" s="1"/>
      <c r="GU622" s="1"/>
      <c r="GV622" s="1"/>
      <c r="GW622" s="1"/>
      <c r="GX622" s="1"/>
      <c r="II622" s="1"/>
      <c r="IJ622" s="1"/>
      <c r="IK622" s="1"/>
      <c r="IM622" s="1"/>
      <c r="IN622" s="1"/>
      <c r="IO622" s="1"/>
      <c r="IP622" s="1"/>
      <c r="IQ622" s="1"/>
      <c r="IR622" s="1"/>
      <c r="IS622" s="1"/>
      <c r="IT622" s="1"/>
      <c r="IZ622" s="1"/>
      <c r="JA622" s="1"/>
      <c r="JB622" s="1"/>
      <c r="JC622" s="1"/>
      <c r="KN622" s="1"/>
      <c r="KO622" s="1"/>
      <c r="KP622" s="1"/>
      <c r="KR622" s="1"/>
      <c r="KS622" s="1"/>
      <c r="KT622" s="1"/>
      <c r="KU622" s="1"/>
      <c r="KV622" s="1"/>
      <c r="KW622" s="1"/>
      <c r="KX622" s="1"/>
      <c r="KY622" s="1"/>
      <c r="LE622" s="1"/>
      <c r="LF622" s="1"/>
      <c r="LG622" s="1"/>
      <c r="LH622" s="1"/>
      <c r="LZ622" s="1"/>
      <c r="MA622" s="1"/>
    </row>
    <row r="623" spans="1:339" x14ac:dyDescent="0.2">
      <c r="A623" s="65" t="s">
        <v>617</v>
      </c>
      <c r="B623" s="60"/>
      <c r="C623" s="24">
        <f>IF(B623="",+(C622+(IF(YEAR(A623)&gt;YEAR($M$98),-$Q$98,$E$98*+((($O$101-((YEAR(A623)-(YEAR($J$98)-$O$101))/$O$98))/100)+$Q$101)))+(C611*$G$98/12)),B623)</f>
        <v>1019365.2020414487</v>
      </c>
      <c r="D623" s="22" t="str">
        <f t="shared" si="232"/>
        <v/>
      </c>
      <c r="E623" s="59">
        <f t="shared" si="231"/>
        <v>-59.686052024364471</v>
      </c>
      <c r="S623" s="24" t="str">
        <f>IF(B623="","",(U623-B623))</f>
        <v/>
      </c>
      <c r="DY623" s="1"/>
      <c r="DZ623" s="1"/>
      <c r="EA623" s="1"/>
      <c r="EC623" s="1"/>
      <c r="ED623" s="1"/>
      <c r="EE623" s="1"/>
      <c r="EF623" s="1"/>
      <c r="EG623" s="1"/>
      <c r="EH623" s="1"/>
      <c r="EI623" s="1"/>
      <c r="EJ623" s="1"/>
      <c r="EP623" s="1"/>
      <c r="EQ623" s="1"/>
      <c r="ER623" s="1"/>
      <c r="ES623" s="1"/>
      <c r="GD623" s="1"/>
      <c r="GE623" s="1"/>
      <c r="GF623" s="1"/>
      <c r="GH623" s="1"/>
      <c r="GI623" s="1"/>
      <c r="GJ623" s="1"/>
      <c r="GK623" s="1"/>
      <c r="GL623" s="1"/>
      <c r="GM623" s="1"/>
      <c r="GN623" s="1"/>
      <c r="GO623" s="1"/>
      <c r="GU623" s="1"/>
      <c r="GV623" s="1"/>
      <c r="GW623" s="1"/>
      <c r="GX623" s="1"/>
      <c r="II623" s="1"/>
      <c r="IJ623" s="1"/>
      <c r="IK623" s="1"/>
      <c r="IM623" s="1"/>
      <c r="IN623" s="1"/>
      <c r="IO623" s="1"/>
      <c r="IP623" s="1"/>
      <c r="IQ623" s="1"/>
      <c r="IR623" s="1"/>
      <c r="IS623" s="1"/>
      <c r="IT623" s="1"/>
      <c r="IZ623" s="1"/>
      <c r="JA623" s="1"/>
      <c r="JB623" s="1"/>
      <c r="JC623" s="1"/>
      <c r="KN623" s="1"/>
      <c r="KO623" s="1"/>
      <c r="KP623" s="1"/>
      <c r="KR623" s="1"/>
      <c r="KS623" s="1"/>
      <c r="KT623" s="1"/>
      <c r="KU623" s="1"/>
      <c r="KV623" s="1"/>
      <c r="KW623" s="1"/>
      <c r="KX623" s="1"/>
      <c r="KY623" s="1"/>
      <c r="LE623" s="1"/>
      <c r="LF623" s="1"/>
      <c r="LG623" s="1"/>
      <c r="LH623" s="1"/>
      <c r="LZ623" s="1"/>
      <c r="MA623" s="1"/>
    </row>
    <row r="624" spans="1:339" x14ac:dyDescent="0.2">
      <c r="A624" s="65" t="s">
        <v>618</v>
      </c>
      <c r="B624" s="60"/>
      <c r="C624" s="24">
        <f>IF(B624="",+(C623+(IF(YEAR(A624)&gt;YEAR($M$98),-$Q$98,$E$98*+((($O$101-((YEAR(A624)-(YEAR($J$98)-$O$101))/$O$98))/100)+$Q$101)))+(C612*$G$98/12)),B624)</f>
        <v>1019305.3239435307</v>
      </c>
      <c r="D624" s="22" t="str">
        <f t="shared" si="232"/>
        <v/>
      </c>
      <c r="E624" s="59">
        <f t="shared" si="231"/>
        <v>-59.878097918001004</v>
      </c>
      <c r="S624" s="24" t="str">
        <f>IF(B624="","",(U624-B624))</f>
        <v/>
      </c>
      <c r="DY624" s="1"/>
      <c r="DZ624" s="1"/>
      <c r="EA624" s="1"/>
      <c r="EC624" s="1"/>
      <c r="ED624" s="1"/>
      <c r="EE624" s="1"/>
      <c r="EF624" s="1"/>
      <c r="EG624" s="1"/>
      <c r="EH624" s="1"/>
      <c r="EI624" s="1"/>
      <c r="EJ624" s="1"/>
      <c r="EP624" s="1"/>
      <c r="EQ624" s="1"/>
      <c r="ER624" s="1"/>
      <c r="ES624" s="1"/>
      <c r="GD624" s="1"/>
      <c r="GE624" s="1"/>
      <c r="GF624" s="1"/>
      <c r="GH624" s="1"/>
      <c r="GI624" s="1"/>
      <c r="GJ624" s="1"/>
      <c r="GK624" s="1"/>
      <c r="GL624" s="1"/>
      <c r="GM624" s="1"/>
      <c r="GN624" s="1"/>
      <c r="GO624" s="1"/>
      <c r="GU624" s="1"/>
      <c r="GV624" s="1"/>
      <c r="GW624" s="1"/>
      <c r="GX624" s="1"/>
      <c r="II624" s="1"/>
      <c r="IJ624" s="1"/>
      <c r="IK624" s="1"/>
      <c r="IM624" s="1"/>
      <c r="IN624" s="1"/>
      <c r="IO624" s="1"/>
      <c r="IP624" s="1"/>
      <c r="IQ624" s="1"/>
      <c r="IR624" s="1"/>
      <c r="IS624" s="1"/>
      <c r="IT624" s="1"/>
      <c r="IZ624" s="1"/>
      <c r="JA624" s="1"/>
      <c r="JB624" s="1"/>
      <c r="JC624" s="1"/>
      <c r="KN624" s="1"/>
      <c r="KO624" s="1"/>
      <c r="KP624" s="1"/>
      <c r="KR624" s="1"/>
      <c r="KS624" s="1"/>
      <c r="KT624" s="1"/>
      <c r="KU624" s="1"/>
      <c r="KV624" s="1"/>
      <c r="KW624" s="1"/>
      <c r="KX624" s="1"/>
      <c r="KY624" s="1"/>
      <c r="LE624" s="1"/>
      <c r="LF624" s="1"/>
      <c r="LG624" s="1"/>
      <c r="LH624" s="1"/>
      <c r="LZ624" s="1"/>
      <c r="MA624" s="1"/>
    </row>
    <row r="625" spans="1:339" x14ac:dyDescent="0.2">
      <c r="A625" s="65" t="s">
        <v>619</v>
      </c>
      <c r="B625" s="60"/>
      <c r="C625" s="24">
        <f>IF(B625="",+(C624+(IF(YEAR(A625)&gt;YEAR($M$98),-$Q$98,$E$98*+((($O$101-((YEAR(A625)-(YEAR($J$98)-$O$101))/$O$98))/100)+$Q$101)))+(C613*$G$98/12)),B625)</f>
        <v>1019245.2531817921</v>
      </c>
      <c r="D625" s="22" t="str">
        <f t="shared" si="232"/>
        <v/>
      </c>
      <c r="E625" s="59">
        <f t="shared" si="231"/>
        <v>-60.070761738577858</v>
      </c>
      <c r="S625" s="24" t="str">
        <f>IF(B625="","",(U625-B625))</f>
        <v/>
      </c>
      <c r="DY625" s="1"/>
      <c r="DZ625" s="1"/>
      <c r="EA625" s="1"/>
      <c r="EC625" s="1"/>
      <c r="ED625" s="1"/>
      <c r="EE625" s="1"/>
      <c r="EF625" s="1"/>
      <c r="EG625" s="1"/>
      <c r="EH625" s="1"/>
      <c r="EI625" s="1"/>
      <c r="EJ625" s="1"/>
      <c r="EP625" s="1"/>
      <c r="EQ625" s="1"/>
      <c r="ER625" s="1"/>
      <c r="ES625" s="1"/>
      <c r="GD625" s="1"/>
      <c r="GE625" s="1"/>
      <c r="GF625" s="1"/>
      <c r="GH625" s="1"/>
      <c r="GI625" s="1"/>
      <c r="GJ625" s="1"/>
      <c r="GK625" s="1"/>
      <c r="GL625" s="1"/>
      <c r="GM625" s="1"/>
      <c r="GN625" s="1"/>
      <c r="GO625" s="1"/>
      <c r="GU625" s="1"/>
      <c r="GV625" s="1"/>
      <c r="GW625" s="1"/>
      <c r="GX625" s="1"/>
      <c r="II625" s="1"/>
      <c r="IJ625" s="1"/>
      <c r="IK625" s="1"/>
      <c r="IM625" s="1"/>
      <c r="IN625" s="1"/>
      <c r="IO625" s="1"/>
      <c r="IP625" s="1"/>
      <c r="IQ625" s="1"/>
      <c r="IR625" s="1"/>
      <c r="IS625" s="1"/>
      <c r="IT625" s="1"/>
      <c r="IZ625" s="1"/>
      <c r="JA625" s="1"/>
      <c r="JB625" s="1"/>
      <c r="JC625" s="1"/>
      <c r="KN625" s="1"/>
      <c r="KO625" s="1"/>
      <c r="KP625" s="1"/>
      <c r="KR625" s="1"/>
      <c r="KS625" s="1"/>
      <c r="KT625" s="1"/>
      <c r="KU625" s="1"/>
      <c r="KV625" s="1"/>
      <c r="KW625" s="1"/>
      <c r="KX625" s="1"/>
      <c r="KY625" s="1"/>
      <c r="LE625" s="1"/>
      <c r="LF625" s="1"/>
      <c r="LG625" s="1"/>
      <c r="LH625" s="1"/>
      <c r="LZ625" s="1"/>
      <c r="MA625" s="1"/>
    </row>
    <row r="626" spans="1:339" x14ac:dyDescent="0.2">
      <c r="A626" s="65" t="s">
        <v>620</v>
      </c>
      <c r="B626" s="60"/>
      <c r="C626" s="24">
        <f>IF(B626="",+(C625+(IF(YEAR(A626)&gt;YEAR($M$98),-$Q$98,$E$98*+((($O$101-((YEAR(A626)-(YEAR($J$98)-$O$101))/$O$98))/100)+$Q$101)))+(C614*$G$98/12)),B626)</f>
        <v>1019184.9891363175</v>
      </c>
      <c r="D626" s="22" t="str">
        <f t="shared" si="232"/>
        <v/>
      </c>
      <c r="E626" s="59">
        <f t="shared" si="231"/>
        <v>-60.264045474585146</v>
      </c>
      <c r="S626" s="24" t="str">
        <f>IF(B626="","",(U626-B626))</f>
        <v/>
      </c>
      <c r="DY626" s="1"/>
      <c r="DZ626" s="1"/>
      <c r="EA626" s="1"/>
      <c r="EC626" s="1"/>
      <c r="ED626" s="1"/>
      <c r="EE626" s="1"/>
      <c r="EF626" s="1"/>
      <c r="EG626" s="1"/>
      <c r="EH626" s="1"/>
      <c r="EI626" s="1"/>
      <c r="EJ626" s="1"/>
      <c r="EP626" s="1"/>
      <c r="EQ626" s="1"/>
      <c r="ER626" s="1"/>
      <c r="ES626" s="1"/>
      <c r="GD626" s="1"/>
      <c r="GE626" s="1"/>
      <c r="GF626" s="1"/>
      <c r="GH626" s="1"/>
      <c r="GI626" s="1"/>
      <c r="GJ626" s="1"/>
      <c r="GK626" s="1"/>
      <c r="GL626" s="1"/>
      <c r="GM626" s="1"/>
      <c r="GN626" s="1"/>
      <c r="GO626" s="1"/>
      <c r="GU626" s="1"/>
      <c r="GV626" s="1"/>
      <c r="GW626" s="1"/>
      <c r="GX626" s="1"/>
      <c r="II626" s="1"/>
      <c r="IJ626" s="1"/>
      <c r="IK626" s="1"/>
      <c r="IM626" s="1"/>
      <c r="IN626" s="1"/>
      <c r="IO626" s="1"/>
      <c r="IP626" s="1"/>
      <c r="IQ626" s="1"/>
      <c r="IR626" s="1"/>
      <c r="IS626" s="1"/>
      <c r="IT626" s="1"/>
      <c r="IZ626" s="1"/>
      <c r="JA626" s="1"/>
      <c r="JB626" s="1"/>
      <c r="JC626" s="1"/>
      <c r="KN626" s="1"/>
      <c r="KO626" s="1"/>
      <c r="KP626" s="1"/>
      <c r="KR626" s="1"/>
      <c r="KS626" s="1"/>
      <c r="KT626" s="1"/>
      <c r="KU626" s="1"/>
      <c r="KV626" s="1"/>
      <c r="KW626" s="1"/>
      <c r="KX626" s="1"/>
      <c r="KY626" s="1"/>
      <c r="LE626" s="1"/>
      <c r="LF626" s="1"/>
      <c r="LG626" s="1"/>
      <c r="LH626" s="1"/>
      <c r="LZ626" s="1"/>
      <c r="MA626" s="1"/>
    </row>
    <row r="627" spans="1:339" x14ac:dyDescent="0.2">
      <c r="A627" s="65" t="s">
        <v>621</v>
      </c>
      <c r="B627" s="60"/>
      <c r="C627" s="24">
        <f>IF(B627="",+(C626+(IF(YEAR(A627)&gt;YEAR($M$98),-$Q$98,$E$98*+((($O$101-((YEAR(A627)-(YEAR($J$98)-$O$101))/$O$98))/100)+$Q$101)))+(C615*$G$98/12)),B627)</f>
        <v>1019124.5311851971</v>
      </c>
      <c r="D627" s="22" t="str">
        <f t="shared" si="232"/>
        <v/>
      </c>
      <c r="E627" s="59">
        <f t="shared" si="231"/>
        <v>-60.457951120450161</v>
      </c>
      <c r="S627" s="24" t="str">
        <f>IF(B627="","",(U627-B627))</f>
        <v/>
      </c>
      <c r="DY627" s="1"/>
      <c r="DZ627" s="1"/>
      <c r="EA627" s="1"/>
      <c r="EC627" s="1"/>
      <c r="ED627" s="1"/>
      <c r="EE627" s="1"/>
      <c r="EF627" s="1"/>
      <c r="EG627" s="1"/>
      <c r="EH627" s="1"/>
      <c r="EI627" s="1"/>
      <c r="EJ627" s="1"/>
      <c r="EP627" s="1"/>
      <c r="EQ627" s="1"/>
      <c r="ER627" s="1"/>
      <c r="ES627" s="1"/>
      <c r="GD627" s="1"/>
      <c r="GE627" s="1"/>
      <c r="GF627" s="1"/>
      <c r="GH627" s="1"/>
      <c r="GI627" s="1"/>
      <c r="GJ627" s="1"/>
      <c r="GK627" s="1"/>
      <c r="GL627" s="1"/>
      <c r="GM627" s="1"/>
      <c r="GN627" s="1"/>
      <c r="GO627" s="1"/>
      <c r="GU627" s="1"/>
      <c r="GV627" s="1"/>
      <c r="GW627" s="1"/>
      <c r="GX627" s="1"/>
      <c r="II627" s="1"/>
      <c r="IJ627" s="1"/>
      <c r="IK627" s="1"/>
      <c r="IM627" s="1"/>
      <c r="IN627" s="1"/>
      <c r="IO627" s="1"/>
      <c r="IP627" s="1"/>
      <c r="IQ627" s="1"/>
      <c r="IR627" s="1"/>
      <c r="IS627" s="1"/>
      <c r="IT627" s="1"/>
      <c r="IZ627" s="1"/>
      <c r="JA627" s="1"/>
      <c r="JB627" s="1"/>
      <c r="JC627" s="1"/>
      <c r="KN627" s="1"/>
      <c r="KO627" s="1"/>
      <c r="KP627" s="1"/>
      <c r="KR627" s="1"/>
      <c r="KS627" s="1"/>
      <c r="KT627" s="1"/>
      <c r="KU627" s="1"/>
      <c r="KV627" s="1"/>
      <c r="KW627" s="1"/>
      <c r="KX627" s="1"/>
      <c r="KY627" s="1"/>
      <c r="LE627" s="1"/>
      <c r="LF627" s="1"/>
      <c r="LG627" s="1"/>
      <c r="LH627" s="1"/>
      <c r="LZ627" s="1"/>
      <c r="MA627" s="1"/>
    </row>
    <row r="628" spans="1:339" x14ac:dyDescent="0.2">
      <c r="A628" s="65" t="s">
        <v>622</v>
      </c>
      <c r="B628" s="60"/>
      <c r="C628" s="24">
        <f>IF(B628="",+(C627+(IF(YEAR(A628)&gt;YEAR($M$98),-$Q$98,$E$98*+((($O$101-((YEAR(A628)-(YEAR($J$98)-$O$101))/$O$98))/100)+$Q$101)))+(C616*$G$98/12)),B628)</f>
        <v>1019063.8787045198</v>
      </c>
      <c r="D628" s="22" t="str">
        <f t="shared" si="232"/>
        <v/>
      </c>
      <c r="E628" s="59">
        <f t="shared" si="231"/>
        <v>-60.652480677235872</v>
      </c>
      <c r="S628" s="24" t="str">
        <f>IF(B628="","",(U628-B628))</f>
        <v/>
      </c>
      <c r="DY628" s="1"/>
      <c r="DZ628" s="1"/>
      <c r="EA628" s="1"/>
      <c r="EC628" s="1"/>
      <c r="ED628" s="1"/>
      <c r="EE628" s="1"/>
      <c r="EF628" s="1"/>
      <c r="EG628" s="1"/>
      <c r="EH628" s="1"/>
      <c r="EI628" s="1"/>
      <c r="EJ628" s="1"/>
      <c r="EP628" s="1"/>
      <c r="EQ628" s="1"/>
      <c r="ER628" s="1"/>
      <c r="ES628" s="1"/>
      <c r="GD628" s="1"/>
      <c r="GE628" s="1"/>
      <c r="GF628" s="1"/>
      <c r="GH628" s="1"/>
      <c r="GI628" s="1"/>
      <c r="GJ628" s="1"/>
      <c r="GK628" s="1"/>
      <c r="GL628" s="1"/>
      <c r="GM628" s="1"/>
      <c r="GN628" s="1"/>
      <c r="GO628" s="1"/>
      <c r="GU628" s="1"/>
      <c r="GV628" s="1"/>
      <c r="GW628" s="1"/>
      <c r="GX628" s="1"/>
      <c r="II628" s="1"/>
      <c r="IJ628" s="1"/>
      <c r="IK628" s="1"/>
      <c r="IM628" s="1"/>
      <c r="IN628" s="1"/>
      <c r="IO628" s="1"/>
      <c r="IP628" s="1"/>
      <c r="IQ628" s="1"/>
      <c r="IR628" s="1"/>
      <c r="IS628" s="1"/>
      <c r="IT628" s="1"/>
      <c r="IZ628" s="1"/>
      <c r="JA628" s="1"/>
      <c r="JB628" s="1"/>
      <c r="JC628" s="1"/>
      <c r="KN628" s="1"/>
      <c r="KO628" s="1"/>
      <c r="KP628" s="1"/>
      <c r="KR628" s="1"/>
      <c r="KS628" s="1"/>
      <c r="KT628" s="1"/>
      <c r="KU628" s="1"/>
      <c r="KV628" s="1"/>
      <c r="KW628" s="1"/>
      <c r="KX628" s="1"/>
      <c r="KY628" s="1"/>
      <c r="LE628" s="1"/>
      <c r="LF628" s="1"/>
      <c r="LG628" s="1"/>
      <c r="LH628" s="1"/>
      <c r="LZ628" s="1"/>
      <c r="MA628" s="1"/>
    </row>
    <row r="629" spans="1:339" x14ac:dyDescent="0.2">
      <c r="A629" s="65" t="s">
        <v>623</v>
      </c>
      <c r="B629" s="60"/>
      <c r="C629" s="24">
        <f>IF(B629="",+(C628+(IF(YEAR(A629)&gt;YEAR($M$98),-$Q$98,$E$98*+((($O$101-((YEAR(A629)-(YEAR($J$98)-$O$101))/$O$98))/100)+$Q$101)))+(C617*$G$98/12)),B629)</f>
        <v>1019003.0310683673</v>
      </c>
      <c r="D629" s="22" t="str">
        <f t="shared" si="232"/>
        <v/>
      </c>
      <c r="E629" s="59">
        <f t="shared" si="231"/>
        <v>-60.847636152524501</v>
      </c>
      <c r="S629" s="24" t="str">
        <f>IF(B629="","",(U629-B629))</f>
        <v/>
      </c>
      <c r="DY629" s="1"/>
      <c r="DZ629" s="1"/>
      <c r="EA629" s="1"/>
      <c r="EC629" s="1"/>
      <c r="ED629" s="1"/>
      <c r="EE629" s="1"/>
      <c r="EF629" s="1"/>
      <c r="EG629" s="1"/>
      <c r="EH629" s="1"/>
      <c r="EI629" s="1"/>
      <c r="EJ629" s="1"/>
      <c r="EP629" s="1"/>
      <c r="EQ629" s="1"/>
      <c r="ER629" s="1"/>
      <c r="ES629" s="1"/>
      <c r="GD629" s="1"/>
      <c r="GE629" s="1"/>
      <c r="GF629" s="1"/>
      <c r="GH629" s="1"/>
      <c r="GI629" s="1"/>
      <c r="GJ629" s="1"/>
      <c r="GK629" s="1"/>
      <c r="GL629" s="1"/>
      <c r="GM629" s="1"/>
      <c r="GN629" s="1"/>
      <c r="GO629" s="1"/>
      <c r="GU629" s="1"/>
      <c r="GV629" s="1"/>
      <c r="GW629" s="1"/>
      <c r="GX629" s="1"/>
      <c r="II629" s="1"/>
      <c r="IJ629" s="1"/>
      <c r="IK629" s="1"/>
      <c r="IM629" s="1"/>
      <c r="IN629" s="1"/>
      <c r="IO629" s="1"/>
      <c r="IP629" s="1"/>
      <c r="IQ629" s="1"/>
      <c r="IR629" s="1"/>
      <c r="IS629" s="1"/>
      <c r="IT629" s="1"/>
      <c r="IZ629" s="1"/>
      <c r="JA629" s="1"/>
      <c r="JB629" s="1"/>
      <c r="JC629" s="1"/>
      <c r="KN629" s="1"/>
      <c r="KO629" s="1"/>
      <c r="KP629" s="1"/>
      <c r="KR629" s="1"/>
      <c r="KS629" s="1"/>
      <c r="KT629" s="1"/>
      <c r="KU629" s="1"/>
      <c r="KV629" s="1"/>
      <c r="KW629" s="1"/>
      <c r="KX629" s="1"/>
      <c r="KY629" s="1"/>
      <c r="LE629" s="1"/>
      <c r="LF629" s="1"/>
      <c r="LG629" s="1"/>
      <c r="LH629" s="1"/>
      <c r="LZ629" s="1"/>
      <c r="MA629" s="1"/>
    </row>
    <row r="630" spans="1:339" x14ac:dyDescent="0.2">
      <c r="A630" s="65" t="s">
        <v>624</v>
      </c>
      <c r="B630" s="60"/>
      <c r="C630" s="24">
        <f>IF(B630="",+(C629+(IF(YEAR(A630)&gt;YEAR($M$98),-$Q$98,$E$98*+((($O$101-((YEAR(A630)-(YEAR($J$98)-$O$101))/$O$98))/100)+$Q$101)))+(C618*$G$98/12)),B630)</f>
        <v>1018941.987648807</v>
      </c>
      <c r="D630" s="22" t="str">
        <f t="shared" si="232"/>
        <v/>
      </c>
      <c r="E630" s="59">
        <f t="shared" si="231"/>
        <v>-61.043419560301118</v>
      </c>
      <c r="S630" s="24" t="str">
        <f>IF(B630="","",(U630-B630))</f>
        <v/>
      </c>
      <c r="DY630" s="1"/>
      <c r="DZ630" s="1"/>
      <c r="EA630" s="1"/>
      <c r="EC630" s="1"/>
      <c r="ED630" s="1"/>
      <c r="EE630" s="1"/>
      <c r="EF630" s="1"/>
      <c r="EG630" s="1"/>
      <c r="EH630" s="1"/>
      <c r="EI630" s="1"/>
      <c r="EJ630" s="1"/>
      <c r="EP630" s="1"/>
      <c r="EQ630" s="1"/>
      <c r="ER630" s="1"/>
      <c r="ES630" s="1"/>
      <c r="GD630" s="1"/>
      <c r="GE630" s="1"/>
      <c r="GF630" s="1"/>
      <c r="GH630" s="1"/>
      <c r="GI630" s="1"/>
      <c r="GJ630" s="1"/>
      <c r="GK630" s="1"/>
      <c r="GL630" s="1"/>
      <c r="GM630" s="1"/>
      <c r="GN630" s="1"/>
      <c r="GO630" s="1"/>
      <c r="GU630" s="1"/>
      <c r="GV630" s="1"/>
      <c r="GW630" s="1"/>
      <c r="GX630" s="1"/>
      <c r="II630" s="1"/>
      <c r="IJ630" s="1"/>
      <c r="IK630" s="1"/>
      <c r="IM630" s="1"/>
      <c r="IN630" s="1"/>
      <c r="IO630" s="1"/>
      <c r="IP630" s="1"/>
      <c r="IQ630" s="1"/>
      <c r="IR630" s="1"/>
      <c r="IS630" s="1"/>
      <c r="IT630" s="1"/>
      <c r="IZ630" s="1"/>
      <c r="JA630" s="1"/>
      <c r="JB630" s="1"/>
      <c r="JC630" s="1"/>
      <c r="KN630" s="1"/>
      <c r="KO630" s="1"/>
      <c r="KP630" s="1"/>
      <c r="KR630" s="1"/>
      <c r="KS630" s="1"/>
      <c r="KT630" s="1"/>
      <c r="KU630" s="1"/>
      <c r="KV630" s="1"/>
      <c r="KW630" s="1"/>
      <c r="KX630" s="1"/>
      <c r="KY630" s="1"/>
      <c r="LE630" s="1"/>
      <c r="LF630" s="1"/>
      <c r="LG630" s="1"/>
      <c r="LH630" s="1"/>
      <c r="LZ630" s="1"/>
      <c r="MA630" s="1"/>
    </row>
    <row r="631" spans="1:339" x14ac:dyDescent="0.2">
      <c r="A631" s="65" t="s">
        <v>625</v>
      </c>
      <c r="B631" s="60"/>
      <c r="C631" s="24">
        <f>IF(B631="",+(C630+(IF(YEAR(A631)&gt;YEAR($M$98),-$Q$98,$E$98*+((($O$101-((YEAR(A631)-(YEAR($J$98)-$O$101))/$O$98))/100)+$Q$101)))+(C619*$G$98/12)),B631)</f>
        <v>1018880.7478158862</v>
      </c>
      <c r="D631" s="22" t="str">
        <f t="shared" si="232"/>
        <v/>
      </c>
      <c r="E631" s="59">
        <f t="shared" si="231"/>
        <v>-61.239832920837216</v>
      </c>
      <c r="S631" s="24" t="str">
        <f>IF(B631="","",(U631-B631))</f>
        <v/>
      </c>
      <c r="DY631" s="1"/>
      <c r="DZ631" s="1"/>
      <c r="EA631" s="1"/>
      <c r="EC631" s="1"/>
      <c r="ED631" s="1"/>
      <c r="EE631" s="1"/>
      <c r="EF631" s="1"/>
      <c r="EG631" s="1"/>
      <c r="EH631" s="1"/>
      <c r="EI631" s="1"/>
      <c r="EJ631" s="1"/>
      <c r="EP631" s="1"/>
      <c r="EQ631" s="1"/>
      <c r="ER631" s="1"/>
      <c r="ES631" s="1"/>
      <c r="GD631" s="1"/>
      <c r="GE631" s="1"/>
      <c r="GF631" s="1"/>
      <c r="GH631" s="1"/>
      <c r="GI631" s="1"/>
      <c r="GJ631" s="1"/>
      <c r="GK631" s="1"/>
      <c r="GL631" s="1"/>
      <c r="GM631" s="1"/>
      <c r="GN631" s="1"/>
      <c r="GO631" s="1"/>
      <c r="GU631" s="1"/>
      <c r="GV631" s="1"/>
      <c r="GW631" s="1"/>
      <c r="GX631" s="1"/>
      <c r="II631" s="1"/>
      <c r="IJ631" s="1"/>
      <c r="IK631" s="1"/>
      <c r="IM631" s="1"/>
      <c r="IN631" s="1"/>
      <c r="IO631" s="1"/>
      <c r="IP631" s="1"/>
      <c r="IQ631" s="1"/>
      <c r="IR631" s="1"/>
      <c r="IS631" s="1"/>
      <c r="IT631" s="1"/>
      <c r="IZ631" s="1"/>
      <c r="JA631" s="1"/>
      <c r="JB631" s="1"/>
      <c r="JC631" s="1"/>
      <c r="KN631" s="1"/>
      <c r="KO631" s="1"/>
      <c r="KP631" s="1"/>
      <c r="KR631" s="1"/>
      <c r="KS631" s="1"/>
      <c r="KT631" s="1"/>
      <c r="KU631" s="1"/>
      <c r="KV631" s="1"/>
      <c r="KW631" s="1"/>
      <c r="KX631" s="1"/>
      <c r="KY631" s="1"/>
      <c r="LE631" s="1"/>
      <c r="LF631" s="1"/>
      <c r="LG631" s="1"/>
      <c r="LH631" s="1"/>
      <c r="LZ631" s="1"/>
      <c r="MA631" s="1"/>
    </row>
    <row r="632" spans="1:339" x14ac:dyDescent="0.2">
      <c r="A632" s="65" t="s">
        <v>626</v>
      </c>
      <c r="B632" s="60"/>
      <c r="C632" s="24">
        <f>IF(B632="",+(C631+(IF(YEAR(A632)&gt;YEAR($M$98),-$Q$98,$E$98*+((($O$101-((YEAR(A632)-(YEAR($J$98)-$O$101))/$O$98))/100)+$Q$101)))+(C620*$G$98/12)),B632)</f>
        <v>1018819.3109376249</v>
      </c>
      <c r="D632" s="22" t="str">
        <f t="shared" si="232"/>
        <v/>
      </c>
      <c r="E632" s="59">
        <f t="shared" si="231"/>
        <v>-61.436878261272795</v>
      </c>
      <c r="S632" s="24" t="str">
        <f>IF(B632="","",(U632-B632))</f>
        <v/>
      </c>
      <c r="DY632" s="1"/>
      <c r="DZ632" s="1"/>
      <c r="EA632" s="1"/>
      <c r="EC632" s="1"/>
      <c r="ED632" s="1"/>
      <c r="EE632" s="1"/>
      <c r="EF632" s="1"/>
      <c r="EG632" s="1"/>
      <c r="EH632" s="1"/>
      <c r="EI632" s="1"/>
      <c r="EJ632" s="1"/>
      <c r="EP632" s="1"/>
      <c r="EQ632" s="1"/>
      <c r="ER632" s="1"/>
      <c r="ES632" s="1"/>
      <c r="GD632" s="1"/>
      <c r="GE632" s="1"/>
      <c r="GF632" s="1"/>
      <c r="GH632" s="1"/>
      <c r="GI632" s="1"/>
      <c r="GJ632" s="1"/>
      <c r="GK632" s="1"/>
      <c r="GL632" s="1"/>
      <c r="GM632" s="1"/>
      <c r="GN632" s="1"/>
      <c r="GO632" s="1"/>
      <c r="GU632" s="1"/>
      <c r="GV632" s="1"/>
      <c r="GW632" s="1"/>
      <c r="GX632" s="1"/>
      <c r="II632" s="1"/>
      <c r="IJ632" s="1"/>
      <c r="IK632" s="1"/>
      <c r="IM632" s="1"/>
      <c r="IN632" s="1"/>
      <c r="IO632" s="1"/>
      <c r="IP632" s="1"/>
      <c r="IQ632" s="1"/>
      <c r="IR632" s="1"/>
      <c r="IS632" s="1"/>
      <c r="IT632" s="1"/>
      <c r="IZ632" s="1"/>
      <c r="JA632" s="1"/>
      <c r="JB632" s="1"/>
      <c r="JC632" s="1"/>
      <c r="KN632" s="1"/>
      <c r="KO632" s="1"/>
      <c r="KP632" s="1"/>
      <c r="KR632" s="1"/>
      <c r="KS632" s="1"/>
      <c r="KT632" s="1"/>
      <c r="KU632" s="1"/>
      <c r="KV632" s="1"/>
      <c r="KW632" s="1"/>
      <c r="KX632" s="1"/>
      <c r="KY632" s="1"/>
      <c r="LE632" s="1"/>
      <c r="LF632" s="1"/>
      <c r="LG632" s="1"/>
      <c r="LH632" s="1"/>
      <c r="LZ632" s="1"/>
      <c r="MA632" s="1"/>
    </row>
    <row r="633" spans="1:339" x14ac:dyDescent="0.2">
      <c r="A633" s="66" t="s">
        <v>210</v>
      </c>
      <c r="B633" s="69"/>
      <c r="C633" s="24">
        <f>IF(B633="",+(C632+(IF(YEAR(A633)&gt;YEAR($M$98),-$Q$98,$E$98*+((($O$101-((YEAR(A633)-(YEAR($J$98)-$O$101))/$O$98))/100)+$Q$101)))+(C621*$G$98/12)),B633)</f>
        <v>1018757.67638001</v>
      </c>
      <c r="D633" s="22" t="str">
        <f t="shared" si="232"/>
        <v/>
      </c>
      <c r="E633" s="59">
        <f t="shared" si="231"/>
        <v>-61.634557614917867</v>
      </c>
      <c r="S633" s="24" t="str">
        <f>IF(B633="","",(U633-B633))</f>
        <v/>
      </c>
      <c r="U633" s="43"/>
      <c r="DY633" s="1"/>
      <c r="DZ633" s="1"/>
      <c r="EA633" s="1"/>
      <c r="EC633" s="1"/>
      <c r="ED633" s="1"/>
      <c r="EE633" s="1"/>
      <c r="EF633" s="1"/>
      <c r="EG633" s="1"/>
      <c r="EH633" s="1"/>
      <c r="EI633" s="1"/>
      <c r="EJ633" s="1"/>
      <c r="EP633" s="1"/>
      <c r="EQ633" s="1"/>
      <c r="ER633" s="1"/>
      <c r="ES633" s="1"/>
      <c r="GD633" s="1"/>
      <c r="GE633" s="1"/>
      <c r="GF633" s="1"/>
      <c r="GH633" s="1"/>
      <c r="GI633" s="1"/>
      <c r="GJ633" s="1"/>
      <c r="GK633" s="1"/>
      <c r="GL633" s="1"/>
      <c r="GM633" s="1"/>
      <c r="GN633" s="1"/>
      <c r="GO633" s="1"/>
      <c r="GU633" s="1"/>
      <c r="GV633" s="1"/>
      <c r="GW633" s="1"/>
      <c r="GX633" s="1"/>
      <c r="II633" s="1"/>
      <c r="IJ633" s="1"/>
      <c r="IK633" s="1"/>
      <c r="IM633" s="1"/>
      <c r="IN633" s="1"/>
      <c r="IO633" s="1"/>
      <c r="IP633" s="1"/>
      <c r="IQ633" s="1"/>
      <c r="IR633" s="1"/>
      <c r="IS633" s="1"/>
      <c r="IT633" s="1"/>
      <c r="IZ633" s="1"/>
      <c r="JA633" s="1"/>
      <c r="JB633" s="1"/>
      <c r="JC633" s="1"/>
      <c r="KN633" s="1"/>
      <c r="KO633" s="1"/>
      <c r="KP633" s="1"/>
      <c r="KR633" s="1"/>
      <c r="KS633" s="1"/>
      <c r="KT633" s="1"/>
      <c r="KU633" s="1"/>
      <c r="KV633" s="1"/>
      <c r="KW633" s="1"/>
      <c r="KX633" s="1"/>
      <c r="KY633" s="1"/>
      <c r="LE633" s="1"/>
      <c r="LF633" s="1"/>
      <c r="LG633" s="1"/>
      <c r="LH633" s="1"/>
      <c r="LZ633" s="1"/>
      <c r="MA633" s="1"/>
    </row>
    <row r="634" spans="1:339" x14ac:dyDescent="0.2">
      <c r="A634" s="65" t="s">
        <v>627</v>
      </c>
      <c r="B634" s="60"/>
      <c r="C634" s="24">
        <f>IF(B634="",+(C633+(IF(YEAR(A634)&gt;YEAR($M$98),-$Q$98,$E$98*+((($O$101-((YEAR(A634)-(YEAR($J$98)-$O$101))/$O$98))/100)+$Q$101)))+(C622*$G$98/12)),B634)</f>
        <v>1018695.8435069881</v>
      </c>
      <c r="D634" s="22" t="str">
        <f t="shared" si="232"/>
        <v/>
      </c>
      <c r="E634" s="59">
        <f t="shared" si="231"/>
        <v>-61.83287302183453</v>
      </c>
      <c r="S634" s="24" t="str">
        <f>IF(B634="","",(U634-B634))</f>
        <v/>
      </c>
      <c r="DY634" s="1"/>
      <c r="DZ634" s="1"/>
      <c r="EA634" s="1"/>
      <c r="EC634" s="1"/>
      <c r="ED634" s="1"/>
      <c r="EE634" s="1"/>
      <c r="EF634" s="1"/>
      <c r="EG634" s="1"/>
      <c r="EH634" s="1"/>
      <c r="EI634" s="1"/>
      <c r="EJ634" s="1"/>
      <c r="EP634" s="1"/>
      <c r="EQ634" s="1"/>
      <c r="ER634" s="1"/>
      <c r="ES634" s="1"/>
      <c r="GD634" s="1"/>
      <c r="GE634" s="1"/>
      <c r="GF634" s="1"/>
      <c r="GH634" s="1"/>
      <c r="GI634" s="1"/>
      <c r="GJ634" s="1"/>
      <c r="GK634" s="1"/>
      <c r="GL634" s="1"/>
      <c r="GM634" s="1"/>
      <c r="GN634" s="1"/>
      <c r="GO634" s="1"/>
      <c r="GU634" s="1"/>
      <c r="GV634" s="1"/>
      <c r="GW634" s="1"/>
      <c r="GX634" s="1"/>
      <c r="II634" s="1"/>
      <c r="IJ634" s="1"/>
      <c r="IK634" s="1"/>
      <c r="IM634" s="1"/>
      <c r="IN634" s="1"/>
      <c r="IO634" s="1"/>
      <c r="IP634" s="1"/>
      <c r="IQ634" s="1"/>
      <c r="IR634" s="1"/>
      <c r="IS634" s="1"/>
      <c r="IT634" s="1"/>
      <c r="IZ634" s="1"/>
      <c r="JA634" s="1"/>
      <c r="JB634" s="1"/>
      <c r="JC634" s="1"/>
      <c r="KN634" s="1"/>
      <c r="KO634" s="1"/>
      <c r="KP634" s="1"/>
      <c r="KR634" s="1"/>
      <c r="KS634" s="1"/>
      <c r="KT634" s="1"/>
      <c r="KU634" s="1"/>
      <c r="KV634" s="1"/>
      <c r="KW634" s="1"/>
      <c r="KX634" s="1"/>
      <c r="KY634" s="1"/>
      <c r="LE634" s="1"/>
      <c r="LF634" s="1"/>
      <c r="LG634" s="1"/>
      <c r="LH634" s="1"/>
      <c r="LZ634" s="1"/>
      <c r="MA634" s="1"/>
    </row>
    <row r="635" spans="1:339" x14ac:dyDescent="0.2">
      <c r="A635" s="65" t="s">
        <v>628</v>
      </c>
      <c r="B635" s="60"/>
      <c r="C635" s="24">
        <f>IF(B635="",+(C634+(IF(YEAR(A635)&gt;YEAR($M$98),-$Q$98,$E$98*+((($O$101-((YEAR(A635)-(YEAR($J$98)-$O$101))/$O$98))/100)+$Q$101)))+(C623*$G$98/12)),B635)</f>
        <v>1018633.8116804595</v>
      </c>
      <c r="D635" s="22" t="str">
        <f t="shared" si="232"/>
        <v/>
      </c>
      <c r="E635" s="59">
        <f t="shared" si="231"/>
        <v>-62.031826528604142</v>
      </c>
      <c r="S635" s="24" t="str">
        <f>IF(B635="","",(U635-B635))</f>
        <v/>
      </c>
      <c r="DY635" s="1"/>
      <c r="DZ635" s="1"/>
      <c r="EA635" s="1"/>
      <c r="EC635" s="1"/>
      <c r="ED635" s="1"/>
      <c r="EE635" s="1"/>
      <c r="EF635" s="1"/>
      <c r="EG635" s="1"/>
      <c r="EH635" s="1"/>
      <c r="EI635" s="1"/>
      <c r="EJ635" s="1"/>
      <c r="EP635" s="1"/>
      <c r="EQ635" s="1"/>
      <c r="ER635" s="1"/>
      <c r="ES635" s="1"/>
      <c r="GD635" s="1"/>
      <c r="GE635" s="1"/>
      <c r="GF635" s="1"/>
      <c r="GH635" s="1"/>
      <c r="GI635" s="1"/>
      <c r="GJ635" s="1"/>
      <c r="GK635" s="1"/>
      <c r="GL635" s="1"/>
      <c r="GM635" s="1"/>
      <c r="GN635" s="1"/>
      <c r="GO635" s="1"/>
      <c r="GU635" s="1"/>
      <c r="GV635" s="1"/>
      <c r="GW635" s="1"/>
      <c r="GX635" s="1"/>
      <c r="II635" s="1"/>
      <c r="IJ635" s="1"/>
      <c r="IK635" s="1"/>
      <c r="IM635" s="1"/>
      <c r="IN635" s="1"/>
      <c r="IO635" s="1"/>
      <c r="IP635" s="1"/>
      <c r="IQ635" s="1"/>
      <c r="IR635" s="1"/>
      <c r="IS635" s="1"/>
      <c r="IT635" s="1"/>
      <c r="IZ635" s="1"/>
      <c r="JA635" s="1"/>
      <c r="JB635" s="1"/>
      <c r="JC635" s="1"/>
      <c r="KN635" s="1"/>
      <c r="KO635" s="1"/>
      <c r="KP635" s="1"/>
      <c r="KR635" s="1"/>
      <c r="KS635" s="1"/>
      <c r="KT635" s="1"/>
      <c r="KU635" s="1"/>
      <c r="KV635" s="1"/>
      <c r="KW635" s="1"/>
      <c r="KX635" s="1"/>
      <c r="KY635" s="1"/>
      <c r="LE635" s="1"/>
      <c r="LF635" s="1"/>
      <c r="LG635" s="1"/>
      <c r="LH635" s="1"/>
      <c r="LZ635" s="1"/>
      <c r="MA635" s="1"/>
    </row>
    <row r="636" spans="1:339" x14ac:dyDescent="0.2">
      <c r="A636" s="65" t="s">
        <v>629</v>
      </c>
      <c r="B636" s="60"/>
      <c r="C636" s="24">
        <f>IF(B636="",+(C635+(IF(YEAR(A636)&gt;YEAR($M$98),-$Q$98,$E$98*+((($O$101-((YEAR(A636)-(YEAR($J$98)-$O$101))/$O$98))/100)+$Q$101)))+(C624*$G$98/12)),B636)</f>
        <v>1018571.5802602712</v>
      </c>
      <c r="D636" s="22" t="str">
        <f t="shared" si="232"/>
        <v/>
      </c>
      <c r="E636" s="59">
        <f t="shared" si="231"/>
        <v>-62.23142018832732</v>
      </c>
      <c r="S636" s="24" t="str">
        <f>IF(B636="","",(U636-B636))</f>
        <v/>
      </c>
      <c r="DY636" s="1"/>
      <c r="DZ636" s="1"/>
      <c r="EA636" s="1"/>
      <c r="EC636" s="1"/>
      <c r="ED636" s="1"/>
      <c r="EE636" s="1"/>
      <c r="EF636" s="1"/>
      <c r="EG636" s="1"/>
      <c r="EH636" s="1"/>
      <c r="EI636" s="1"/>
      <c r="EJ636" s="1"/>
      <c r="EP636" s="1"/>
      <c r="EQ636" s="1"/>
      <c r="ER636" s="1"/>
      <c r="ES636" s="1"/>
      <c r="GD636" s="1"/>
      <c r="GE636" s="1"/>
      <c r="GF636" s="1"/>
      <c r="GH636" s="1"/>
      <c r="GI636" s="1"/>
      <c r="GJ636" s="1"/>
      <c r="GK636" s="1"/>
      <c r="GL636" s="1"/>
      <c r="GM636" s="1"/>
      <c r="GN636" s="1"/>
      <c r="GO636" s="1"/>
      <c r="GU636" s="1"/>
      <c r="GV636" s="1"/>
      <c r="GW636" s="1"/>
      <c r="GX636" s="1"/>
      <c r="II636" s="1"/>
      <c r="IJ636" s="1"/>
      <c r="IK636" s="1"/>
      <c r="IM636" s="1"/>
      <c r="IN636" s="1"/>
      <c r="IO636" s="1"/>
      <c r="IP636" s="1"/>
      <c r="IQ636" s="1"/>
      <c r="IR636" s="1"/>
      <c r="IS636" s="1"/>
      <c r="IT636" s="1"/>
      <c r="IZ636" s="1"/>
      <c r="JA636" s="1"/>
      <c r="JB636" s="1"/>
      <c r="JC636" s="1"/>
      <c r="KN636" s="1"/>
      <c r="KO636" s="1"/>
      <c r="KP636" s="1"/>
      <c r="KR636" s="1"/>
      <c r="KS636" s="1"/>
      <c r="KT636" s="1"/>
      <c r="KU636" s="1"/>
      <c r="KV636" s="1"/>
      <c r="KW636" s="1"/>
      <c r="KX636" s="1"/>
      <c r="KY636" s="1"/>
      <c r="LE636" s="1"/>
      <c r="LF636" s="1"/>
      <c r="LG636" s="1"/>
      <c r="LH636" s="1"/>
      <c r="LZ636" s="1"/>
      <c r="MA636" s="1"/>
    </row>
    <row r="637" spans="1:339" x14ac:dyDescent="0.2">
      <c r="A637" s="65" t="s">
        <v>630</v>
      </c>
      <c r="B637" s="60"/>
      <c r="C637" s="24">
        <f>IF(B637="",+(C636+(IF(YEAR(A637)&gt;YEAR($M$98),-$Q$98,$E$98*+((($O$101-((YEAR(A637)-(YEAR($J$98)-$O$101))/$O$98))/100)+$Q$101)))+(C625*$G$98/12)),B637)</f>
        <v>1018509.1486042105</v>
      </c>
      <c r="D637" s="22" t="str">
        <f t="shared" si="232"/>
        <v/>
      </c>
      <c r="E637" s="59">
        <f t="shared" si="231"/>
        <v>-62.431656060740352</v>
      </c>
      <c r="S637" s="24" t="str">
        <f>IF(B637="","",(U637-B637))</f>
        <v/>
      </c>
      <c r="DY637" s="1"/>
      <c r="DZ637" s="1"/>
      <c r="EA637" s="1"/>
      <c r="EC637" s="1"/>
      <c r="ED637" s="1"/>
      <c r="EE637" s="1"/>
      <c r="EF637" s="1"/>
      <c r="EG637" s="1"/>
      <c r="EH637" s="1"/>
      <c r="EI637" s="1"/>
      <c r="EJ637" s="1"/>
      <c r="EP637" s="1"/>
      <c r="EQ637" s="1"/>
      <c r="ER637" s="1"/>
      <c r="ES637" s="1"/>
      <c r="GD637" s="1"/>
      <c r="GE637" s="1"/>
      <c r="GF637" s="1"/>
      <c r="GH637" s="1"/>
      <c r="GI637" s="1"/>
      <c r="GJ637" s="1"/>
      <c r="GK637" s="1"/>
      <c r="GL637" s="1"/>
      <c r="GM637" s="1"/>
      <c r="GN637" s="1"/>
      <c r="GO637" s="1"/>
      <c r="GU637" s="1"/>
      <c r="GV637" s="1"/>
      <c r="GW637" s="1"/>
      <c r="GX637" s="1"/>
      <c r="II637" s="1"/>
      <c r="IJ637" s="1"/>
      <c r="IK637" s="1"/>
      <c r="IM637" s="1"/>
      <c r="IN637" s="1"/>
      <c r="IO637" s="1"/>
      <c r="IP637" s="1"/>
      <c r="IQ637" s="1"/>
      <c r="IR637" s="1"/>
      <c r="IS637" s="1"/>
      <c r="IT637" s="1"/>
      <c r="IZ637" s="1"/>
      <c r="JA637" s="1"/>
      <c r="JB637" s="1"/>
      <c r="JC637" s="1"/>
      <c r="KN637" s="1"/>
      <c r="KO637" s="1"/>
      <c r="KP637" s="1"/>
      <c r="KR637" s="1"/>
      <c r="KS637" s="1"/>
      <c r="KT637" s="1"/>
      <c r="KU637" s="1"/>
      <c r="KV637" s="1"/>
      <c r="KW637" s="1"/>
      <c r="KX637" s="1"/>
      <c r="KY637" s="1"/>
      <c r="LE637" s="1"/>
      <c r="LF637" s="1"/>
      <c r="LG637" s="1"/>
      <c r="LH637" s="1"/>
      <c r="LZ637" s="1"/>
      <c r="MA637" s="1"/>
    </row>
    <row r="638" spans="1:339" x14ac:dyDescent="0.2">
      <c r="A638" s="65" t="s">
        <v>631</v>
      </c>
      <c r="B638" s="60"/>
      <c r="C638" s="24">
        <f>IF(B638="",+(C637+(IF(YEAR(A638)&gt;YEAR($M$98),-$Q$98,$E$98*+((($O$101-((YEAR(A638)-(YEAR($J$98)-$O$101))/$O$98))/100)+$Q$101)))+(C626*$G$98/12)),B638)</f>
        <v>1018446.5160679981</v>
      </c>
      <c r="D638" s="22" t="str">
        <f t="shared" si="232"/>
        <v/>
      </c>
      <c r="E638" s="59">
        <f t="shared" si="231"/>
        <v>-62.632536212331615</v>
      </c>
      <c r="S638" s="24" t="str">
        <f>IF(B638="","",(U638-B638))</f>
        <v/>
      </c>
      <c r="DY638" s="1"/>
      <c r="DZ638" s="1"/>
      <c r="EA638" s="1"/>
      <c r="EC638" s="1"/>
      <c r="ED638" s="1"/>
      <c r="EE638" s="1"/>
      <c r="EF638" s="1"/>
      <c r="EG638" s="1"/>
      <c r="EH638" s="1"/>
      <c r="EI638" s="1"/>
      <c r="EJ638" s="1"/>
      <c r="EP638" s="1"/>
      <c r="EQ638" s="1"/>
      <c r="ER638" s="1"/>
      <c r="ES638" s="1"/>
      <c r="GD638" s="1"/>
      <c r="GE638" s="1"/>
      <c r="GF638" s="1"/>
      <c r="GH638" s="1"/>
      <c r="GI638" s="1"/>
      <c r="GJ638" s="1"/>
      <c r="GK638" s="1"/>
      <c r="GL638" s="1"/>
      <c r="GM638" s="1"/>
      <c r="GN638" s="1"/>
      <c r="GO638" s="1"/>
      <c r="GU638" s="1"/>
      <c r="GV638" s="1"/>
      <c r="GW638" s="1"/>
      <c r="GX638" s="1"/>
      <c r="II638" s="1"/>
      <c r="IJ638" s="1"/>
      <c r="IK638" s="1"/>
      <c r="IM638" s="1"/>
      <c r="IN638" s="1"/>
      <c r="IO638" s="1"/>
      <c r="IP638" s="1"/>
      <c r="IQ638" s="1"/>
      <c r="IR638" s="1"/>
      <c r="IS638" s="1"/>
      <c r="IT638" s="1"/>
      <c r="IZ638" s="1"/>
      <c r="JA638" s="1"/>
      <c r="JB638" s="1"/>
      <c r="JC638" s="1"/>
      <c r="KN638" s="1"/>
      <c r="KO638" s="1"/>
      <c r="KP638" s="1"/>
      <c r="KR638" s="1"/>
      <c r="KS638" s="1"/>
      <c r="KT638" s="1"/>
      <c r="KU638" s="1"/>
      <c r="KV638" s="1"/>
      <c r="KW638" s="1"/>
      <c r="KX638" s="1"/>
      <c r="KY638" s="1"/>
      <c r="LE638" s="1"/>
      <c r="LF638" s="1"/>
      <c r="LG638" s="1"/>
      <c r="LH638" s="1"/>
      <c r="LZ638" s="1"/>
      <c r="MA638" s="1"/>
    </row>
    <row r="639" spans="1:339" x14ac:dyDescent="0.2">
      <c r="A639" s="65" t="s">
        <v>632</v>
      </c>
      <c r="B639" s="60"/>
      <c r="C639" s="24">
        <f>IF(B639="",+(C638+(IF(YEAR(A639)&gt;YEAR($M$98),-$Q$98,$E$98*+((($O$101-((YEAR(A639)-(YEAR($J$98)-$O$101))/$O$98))/100)+$Q$101)))+(C627*$G$98/12)),B639)</f>
        <v>1018383.682005282</v>
      </c>
      <c r="D639" s="22" t="str">
        <f t="shared" si="232"/>
        <v/>
      </c>
      <c r="E639" s="59">
        <f t="shared" si="231"/>
        <v>-62.834062716108747</v>
      </c>
      <c r="S639" s="24" t="str">
        <f>IF(B639="","",(U639-B639))</f>
        <v/>
      </c>
      <c r="DY639" s="1"/>
      <c r="DZ639" s="1"/>
      <c r="EA639" s="1"/>
      <c r="EC639" s="1"/>
      <c r="ED639" s="1"/>
      <c r="EE639" s="1"/>
      <c r="EF639" s="1"/>
      <c r="EG639" s="1"/>
      <c r="EH639" s="1"/>
      <c r="EI639" s="1"/>
      <c r="EJ639" s="1"/>
      <c r="EP639" s="1"/>
      <c r="EQ639" s="1"/>
      <c r="ER639" s="1"/>
      <c r="ES639" s="1"/>
      <c r="GD639" s="1"/>
      <c r="GE639" s="1"/>
      <c r="GF639" s="1"/>
      <c r="GH639" s="1"/>
      <c r="GI639" s="1"/>
      <c r="GJ639" s="1"/>
      <c r="GK639" s="1"/>
      <c r="GL639" s="1"/>
      <c r="GM639" s="1"/>
      <c r="GN639" s="1"/>
      <c r="GO639" s="1"/>
      <c r="GU639" s="1"/>
      <c r="GV639" s="1"/>
      <c r="GW639" s="1"/>
      <c r="GX639" s="1"/>
      <c r="II639" s="1"/>
      <c r="IJ639" s="1"/>
      <c r="IK639" s="1"/>
      <c r="IM639" s="1"/>
      <c r="IN639" s="1"/>
      <c r="IO639" s="1"/>
      <c r="IP639" s="1"/>
      <c r="IQ639" s="1"/>
      <c r="IR639" s="1"/>
      <c r="IS639" s="1"/>
      <c r="IT639" s="1"/>
      <c r="IZ639" s="1"/>
      <c r="JA639" s="1"/>
      <c r="JB639" s="1"/>
      <c r="JC639" s="1"/>
      <c r="KN639" s="1"/>
      <c r="KO639" s="1"/>
      <c r="KP639" s="1"/>
      <c r="KR639" s="1"/>
      <c r="KS639" s="1"/>
      <c r="KT639" s="1"/>
      <c r="KU639" s="1"/>
      <c r="KV639" s="1"/>
      <c r="KW639" s="1"/>
      <c r="KX639" s="1"/>
      <c r="KY639" s="1"/>
      <c r="LE639" s="1"/>
      <c r="LF639" s="1"/>
      <c r="LG639" s="1"/>
      <c r="LH639" s="1"/>
      <c r="LZ639" s="1"/>
      <c r="MA639" s="1"/>
    </row>
    <row r="640" spans="1:339" x14ac:dyDescent="0.2">
      <c r="A640" s="65" t="s">
        <v>633</v>
      </c>
      <c r="B640" s="60"/>
      <c r="C640" s="24">
        <f>IF(B640="",+(C639+(IF(YEAR(A640)&gt;YEAR($M$98),-$Q$98,$E$98*+((($O$101-((YEAR(A640)-(YEAR($J$98)-$O$101))/$O$98))/100)+$Q$101)))+(C628*$G$98/12)),B640)</f>
        <v>1018320.6457676303</v>
      </c>
      <c r="D640" s="22" t="str">
        <f t="shared" si="232"/>
        <v/>
      </c>
      <c r="E640" s="59">
        <f t="shared" si="231"/>
        <v>-63.036237651715055</v>
      </c>
      <c r="S640" s="24" t="str">
        <f>IF(B640="","",(U640-B640))</f>
        <v/>
      </c>
      <c r="DY640" s="1"/>
      <c r="DZ640" s="1"/>
      <c r="EA640" s="1"/>
      <c r="EC640" s="1"/>
      <c r="ED640" s="1"/>
      <c r="EE640" s="1"/>
      <c r="EF640" s="1"/>
      <c r="EG640" s="1"/>
      <c r="EH640" s="1"/>
      <c r="EI640" s="1"/>
      <c r="EJ640" s="1"/>
      <c r="EP640" s="1"/>
      <c r="EQ640" s="1"/>
      <c r="ER640" s="1"/>
      <c r="ES640" s="1"/>
      <c r="GD640" s="1"/>
      <c r="GE640" s="1"/>
      <c r="GF640" s="1"/>
      <c r="GH640" s="1"/>
      <c r="GI640" s="1"/>
      <c r="GJ640" s="1"/>
      <c r="GK640" s="1"/>
      <c r="GL640" s="1"/>
      <c r="GM640" s="1"/>
      <c r="GN640" s="1"/>
      <c r="GO640" s="1"/>
      <c r="GU640" s="1"/>
      <c r="GV640" s="1"/>
      <c r="GW640" s="1"/>
      <c r="GX640" s="1"/>
      <c r="II640" s="1"/>
      <c r="IJ640" s="1"/>
      <c r="IK640" s="1"/>
      <c r="IM640" s="1"/>
      <c r="IN640" s="1"/>
      <c r="IO640" s="1"/>
      <c r="IP640" s="1"/>
      <c r="IQ640" s="1"/>
      <c r="IR640" s="1"/>
      <c r="IS640" s="1"/>
      <c r="IT640" s="1"/>
      <c r="IZ640" s="1"/>
      <c r="JA640" s="1"/>
      <c r="JB640" s="1"/>
      <c r="JC640" s="1"/>
      <c r="KN640" s="1"/>
      <c r="KO640" s="1"/>
      <c r="KP640" s="1"/>
      <c r="KR640" s="1"/>
      <c r="KS640" s="1"/>
      <c r="KT640" s="1"/>
      <c r="KU640" s="1"/>
      <c r="KV640" s="1"/>
      <c r="KW640" s="1"/>
      <c r="KX640" s="1"/>
      <c r="KY640" s="1"/>
      <c r="LE640" s="1"/>
      <c r="LF640" s="1"/>
      <c r="LG640" s="1"/>
      <c r="LH640" s="1"/>
      <c r="LZ640" s="1"/>
      <c r="MA640" s="1"/>
    </row>
    <row r="641" spans="1:339" x14ac:dyDescent="0.2">
      <c r="A641" s="65" t="s">
        <v>634</v>
      </c>
      <c r="B641" s="60"/>
      <c r="C641" s="24">
        <f>IF(B641="",+(C640+(IF(YEAR(A641)&gt;YEAR($M$98),-$Q$98,$E$98*+((($O$101-((YEAR(A641)-(YEAR($J$98)-$O$101))/$O$98))/100)+$Q$101)))+(C629*$G$98/12)),B641)</f>
        <v>1018257.4067045248</v>
      </c>
      <c r="D641" s="22" t="str">
        <f t="shared" si="232"/>
        <v/>
      </c>
      <c r="E641" s="59">
        <f t="shared" si="231"/>
        <v>-63.239063105545938</v>
      </c>
      <c r="S641" s="24" t="str">
        <f>IF(B641="","",(U641-B641))</f>
        <v/>
      </c>
      <c r="DY641" s="1"/>
      <c r="DZ641" s="1"/>
      <c r="EA641" s="1"/>
      <c r="EC641" s="1"/>
      <c r="ED641" s="1"/>
      <c r="EE641" s="1"/>
      <c r="EF641" s="1"/>
      <c r="EG641" s="1"/>
      <c r="EH641" s="1"/>
      <c r="EI641" s="1"/>
      <c r="EJ641" s="1"/>
      <c r="EP641" s="1"/>
      <c r="EQ641" s="1"/>
      <c r="ER641" s="1"/>
      <c r="ES641" s="1"/>
      <c r="GD641" s="1"/>
      <c r="GE641" s="1"/>
      <c r="GF641" s="1"/>
      <c r="GH641" s="1"/>
      <c r="GI641" s="1"/>
      <c r="GJ641" s="1"/>
      <c r="GK641" s="1"/>
      <c r="GL641" s="1"/>
      <c r="GM641" s="1"/>
      <c r="GN641" s="1"/>
      <c r="GO641" s="1"/>
      <c r="GU641" s="1"/>
      <c r="GV641" s="1"/>
      <c r="GW641" s="1"/>
      <c r="GX641" s="1"/>
      <c r="II641" s="1"/>
      <c r="IJ641" s="1"/>
      <c r="IK641" s="1"/>
      <c r="IM641" s="1"/>
      <c r="IN641" s="1"/>
      <c r="IO641" s="1"/>
      <c r="IP641" s="1"/>
      <c r="IQ641" s="1"/>
      <c r="IR641" s="1"/>
      <c r="IS641" s="1"/>
      <c r="IT641" s="1"/>
      <c r="IZ641" s="1"/>
      <c r="JA641" s="1"/>
      <c r="JB641" s="1"/>
      <c r="JC641" s="1"/>
      <c r="KN641" s="1"/>
      <c r="KO641" s="1"/>
      <c r="KP641" s="1"/>
      <c r="KR641" s="1"/>
      <c r="KS641" s="1"/>
      <c r="KT641" s="1"/>
      <c r="KU641" s="1"/>
      <c r="KV641" s="1"/>
      <c r="KW641" s="1"/>
      <c r="KX641" s="1"/>
      <c r="KY641" s="1"/>
      <c r="LE641" s="1"/>
      <c r="LF641" s="1"/>
      <c r="LG641" s="1"/>
      <c r="LH641" s="1"/>
      <c r="LZ641" s="1"/>
      <c r="MA641" s="1"/>
    </row>
    <row r="642" spans="1:339" x14ac:dyDescent="0.2">
      <c r="A642" s="65" t="s">
        <v>635</v>
      </c>
      <c r="B642" s="60"/>
      <c r="C642" s="24">
        <f>IF(B642="",+(C641+(IF(YEAR(A642)&gt;YEAR($M$98),-$Q$98,$E$98*+((($O$101-((YEAR(A642)-(YEAR($J$98)-$O$101))/$O$98))/100)+$Q$101)))+(C630*$G$98/12)),B642)</f>
        <v>1018193.964163354</v>
      </c>
      <c r="D642" s="22" t="str">
        <f t="shared" si="232"/>
        <v/>
      </c>
      <c r="E642" s="59">
        <f t="shared" si="231"/>
        <v>-63.442541170748882</v>
      </c>
      <c r="S642" s="24" t="str">
        <f>IF(B642="","",(U642-B642))</f>
        <v/>
      </c>
      <c r="DY642" s="1"/>
      <c r="DZ642" s="1"/>
      <c r="EA642" s="1"/>
      <c r="EC642" s="1"/>
      <c r="ED642" s="1"/>
      <c r="EE642" s="1"/>
      <c r="EF642" s="1"/>
      <c r="EG642" s="1"/>
      <c r="EH642" s="1"/>
      <c r="EI642" s="1"/>
      <c r="EJ642" s="1"/>
      <c r="EP642" s="1"/>
      <c r="EQ642" s="1"/>
      <c r="ER642" s="1"/>
      <c r="ES642" s="1"/>
      <c r="GD642" s="1"/>
      <c r="GE642" s="1"/>
      <c r="GF642" s="1"/>
      <c r="GH642" s="1"/>
      <c r="GI642" s="1"/>
      <c r="GJ642" s="1"/>
      <c r="GK642" s="1"/>
      <c r="GL642" s="1"/>
      <c r="GM642" s="1"/>
      <c r="GN642" s="1"/>
      <c r="GO642" s="1"/>
      <c r="GU642" s="1"/>
      <c r="GV642" s="1"/>
      <c r="GW642" s="1"/>
      <c r="GX642" s="1"/>
      <c r="II642" s="1"/>
      <c r="IJ642" s="1"/>
      <c r="IK642" s="1"/>
      <c r="IM642" s="1"/>
      <c r="IN642" s="1"/>
      <c r="IO642" s="1"/>
      <c r="IP642" s="1"/>
      <c r="IQ642" s="1"/>
      <c r="IR642" s="1"/>
      <c r="IS642" s="1"/>
      <c r="IT642" s="1"/>
      <c r="IZ642" s="1"/>
      <c r="JA642" s="1"/>
      <c r="JB642" s="1"/>
      <c r="JC642" s="1"/>
      <c r="KN642" s="1"/>
      <c r="KO642" s="1"/>
      <c r="KP642" s="1"/>
      <c r="KR642" s="1"/>
      <c r="KS642" s="1"/>
      <c r="KT642" s="1"/>
      <c r="KU642" s="1"/>
      <c r="KV642" s="1"/>
      <c r="KW642" s="1"/>
      <c r="KX642" s="1"/>
      <c r="KY642" s="1"/>
      <c r="LE642" s="1"/>
      <c r="LF642" s="1"/>
      <c r="LG642" s="1"/>
      <c r="LH642" s="1"/>
      <c r="LZ642" s="1"/>
      <c r="MA642" s="1"/>
    </row>
    <row r="643" spans="1:339" x14ac:dyDescent="0.2">
      <c r="A643" s="65" t="s">
        <v>636</v>
      </c>
      <c r="B643" s="60"/>
      <c r="C643" s="24">
        <f>IF(B643="",+(C642+(IF(YEAR(A643)&gt;YEAR($M$98),-$Q$98,$E$98*+((($O$101-((YEAR(A643)-(YEAR($J$98)-$O$101))/$O$98))/100)+$Q$101)))+(C631*$G$98/12)),B643)</f>
        <v>1018130.3174894069</v>
      </c>
      <c r="D643" s="22" t="str">
        <f t="shared" si="232"/>
        <v/>
      </c>
      <c r="E643" s="59">
        <f t="shared" si="231"/>
        <v>-63.646673947107047</v>
      </c>
      <c r="S643" s="24" t="str">
        <f>IF(B643="","",(U643-B643))</f>
        <v/>
      </c>
      <c r="DY643" s="1"/>
      <c r="DZ643" s="1"/>
      <c r="EA643" s="1"/>
      <c r="EC643" s="1"/>
      <c r="ED643" s="1"/>
      <c r="EE643" s="1"/>
      <c r="EF643" s="1"/>
      <c r="EG643" s="1"/>
      <c r="EH643" s="1"/>
      <c r="EI643" s="1"/>
      <c r="EJ643" s="1"/>
      <c r="EP643" s="1"/>
      <c r="EQ643" s="1"/>
      <c r="ER643" s="1"/>
      <c r="ES643" s="1"/>
      <c r="GD643" s="1"/>
      <c r="GE643" s="1"/>
      <c r="GF643" s="1"/>
      <c r="GH643" s="1"/>
      <c r="GI643" s="1"/>
      <c r="GJ643" s="1"/>
      <c r="GK643" s="1"/>
      <c r="GL643" s="1"/>
      <c r="GM643" s="1"/>
      <c r="GN643" s="1"/>
      <c r="GO643" s="1"/>
      <c r="GU643" s="1"/>
      <c r="GV643" s="1"/>
      <c r="GW643" s="1"/>
      <c r="GX643" s="1"/>
      <c r="II643" s="1"/>
      <c r="IJ643" s="1"/>
      <c r="IK643" s="1"/>
      <c r="IM643" s="1"/>
      <c r="IN643" s="1"/>
      <c r="IO643" s="1"/>
      <c r="IP643" s="1"/>
      <c r="IQ643" s="1"/>
      <c r="IR643" s="1"/>
      <c r="IS643" s="1"/>
      <c r="IT643" s="1"/>
      <c r="IZ643" s="1"/>
      <c r="JA643" s="1"/>
      <c r="JB643" s="1"/>
      <c r="JC643" s="1"/>
      <c r="KN643" s="1"/>
      <c r="KO643" s="1"/>
      <c r="KP643" s="1"/>
      <c r="KR643" s="1"/>
      <c r="KS643" s="1"/>
      <c r="KT643" s="1"/>
      <c r="KU643" s="1"/>
      <c r="KV643" s="1"/>
      <c r="KW643" s="1"/>
      <c r="KX643" s="1"/>
      <c r="KY643" s="1"/>
      <c r="LE643" s="1"/>
      <c r="LF643" s="1"/>
      <c r="LG643" s="1"/>
      <c r="LH643" s="1"/>
      <c r="LZ643" s="1"/>
      <c r="MA643" s="1"/>
    </row>
    <row r="644" spans="1:339" x14ac:dyDescent="0.2">
      <c r="A644" s="65" t="s">
        <v>637</v>
      </c>
      <c r="B644" s="60"/>
      <c r="C644" s="24">
        <f>IF(B644="",+(C643+(IF(YEAR(A644)&gt;YEAR($M$98),-$Q$98,$E$98*+((($O$101-((YEAR(A644)-(YEAR($J$98)-$O$101))/$O$98))/100)+$Q$101)))+(C632*$G$98/12)),B644)</f>
        <v>1018066.4660258656</v>
      </c>
      <c r="D644" s="22" t="str">
        <f t="shared" si="232"/>
        <v/>
      </c>
      <c r="E644" s="59">
        <f t="shared" si="231"/>
        <v>-63.851463541272096</v>
      </c>
      <c r="S644" s="24" t="str">
        <f>IF(B644="","",(U644-B644))</f>
        <v/>
      </c>
      <c r="DY644" s="1"/>
      <c r="DZ644" s="1"/>
      <c r="EA644" s="1"/>
      <c r="EC644" s="1"/>
      <c r="ED644" s="1"/>
      <c r="EE644" s="1"/>
      <c r="EF644" s="1"/>
      <c r="EG644" s="1"/>
      <c r="EH644" s="1"/>
      <c r="EI644" s="1"/>
      <c r="EJ644" s="1"/>
      <c r="EP644" s="1"/>
      <c r="EQ644" s="1"/>
      <c r="ER644" s="1"/>
      <c r="ES644" s="1"/>
      <c r="GD644" s="1"/>
      <c r="GE644" s="1"/>
      <c r="GF644" s="1"/>
      <c r="GH644" s="1"/>
      <c r="GI644" s="1"/>
      <c r="GJ644" s="1"/>
      <c r="GK644" s="1"/>
      <c r="GL644" s="1"/>
      <c r="GM644" s="1"/>
      <c r="GN644" s="1"/>
      <c r="GO644" s="1"/>
      <c r="GU644" s="1"/>
      <c r="GV644" s="1"/>
      <c r="GW644" s="1"/>
      <c r="GX644" s="1"/>
      <c r="II644" s="1"/>
      <c r="IJ644" s="1"/>
      <c r="IK644" s="1"/>
      <c r="IM644" s="1"/>
      <c r="IN644" s="1"/>
      <c r="IO644" s="1"/>
      <c r="IP644" s="1"/>
      <c r="IQ644" s="1"/>
      <c r="IR644" s="1"/>
      <c r="IS644" s="1"/>
      <c r="IT644" s="1"/>
      <c r="IZ644" s="1"/>
      <c r="JA644" s="1"/>
      <c r="JB644" s="1"/>
      <c r="JC644" s="1"/>
      <c r="KN644" s="1"/>
      <c r="KO644" s="1"/>
      <c r="KP644" s="1"/>
      <c r="KR644" s="1"/>
      <c r="KS644" s="1"/>
      <c r="KT644" s="1"/>
      <c r="KU644" s="1"/>
      <c r="KV644" s="1"/>
      <c r="KW644" s="1"/>
      <c r="KX644" s="1"/>
      <c r="KY644" s="1"/>
      <c r="LE644" s="1"/>
      <c r="LF644" s="1"/>
      <c r="LG644" s="1"/>
      <c r="LH644" s="1"/>
      <c r="LZ644" s="1"/>
      <c r="MA644" s="1"/>
    </row>
    <row r="645" spans="1:339" x14ac:dyDescent="0.2">
      <c r="A645" s="66" t="s">
        <v>212</v>
      </c>
      <c r="B645" s="69"/>
      <c r="C645" s="24">
        <f>IF(B645="",+(C644+(IF(YEAR(A645)&gt;YEAR($M$98),-$Q$98,$E$98*+((($O$101-((YEAR(A645)-(YEAR($J$98)-$O$101))/$O$98))/100)+$Q$101)))+(C633*$G$98/12)),B645)</f>
        <v>1018002.409113799</v>
      </c>
      <c r="D645" s="22" t="str">
        <f t="shared" si="232"/>
        <v/>
      </c>
      <c r="E645" s="59">
        <f t="shared" si="231"/>
        <v>-64.056912066647783</v>
      </c>
      <c r="S645" s="24" t="str">
        <f>IF(B645="","",(U645-B645))</f>
        <v/>
      </c>
      <c r="U645" s="43"/>
      <c r="DY645" s="1"/>
      <c r="DZ645" s="1"/>
      <c r="EA645" s="1"/>
      <c r="EC645" s="1"/>
      <c r="ED645" s="1"/>
      <c r="EE645" s="1"/>
      <c r="EF645" s="1"/>
      <c r="EG645" s="1"/>
      <c r="EH645" s="1"/>
      <c r="EI645" s="1"/>
      <c r="EJ645" s="1"/>
      <c r="EP645" s="1"/>
      <c r="EQ645" s="1"/>
      <c r="ER645" s="1"/>
      <c r="ES645" s="1"/>
      <c r="GD645" s="1"/>
      <c r="GE645" s="1"/>
      <c r="GF645" s="1"/>
      <c r="GH645" s="1"/>
      <c r="GI645" s="1"/>
      <c r="GJ645" s="1"/>
      <c r="GK645" s="1"/>
      <c r="GL645" s="1"/>
      <c r="GM645" s="1"/>
      <c r="GN645" s="1"/>
      <c r="GO645" s="1"/>
      <c r="GU645" s="1"/>
      <c r="GV645" s="1"/>
      <c r="GW645" s="1"/>
      <c r="GX645" s="1"/>
      <c r="II645" s="1"/>
      <c r="IJ645" s="1"/>
      <c r="IK645" s="1"/>
      <c r="IM645" s="1"/>
      <c r="IN645" s="1"/>
      <c r="IO645" s="1"/>
      <c r="IP645" s="1"/>
      <c r="IQ645" s="1"/>
      <c r="IR645" s="1"/>
      <c r="IS645" s="1"/>
      <c r="IT645" s="1"/>
      <c r="IZ645" s="1"/>
      <c r="JA645" s="1"/>
      <c r="JB645" s="1"/>
      <c r="JC645" s="1"/>
      <c r="KN645" s="1"/>
      <c r="KO645" s="1"/>
      <c r="KP645" s="1"/>
      <c r="KR645" s="1"/>
      <c r="KS645" s="1"/>
      <c r="KT645" s="1"/>
      <c r="KU645" s="1"/>
      <c r="KV645" s="1"/>
      <c r="KW645" s="1"/>
      <c r="KX645" s="1"/>
      <c r="KY645" s="1"/>
      <c r="LE645" s="1"/>
      <c r="LF645" s="1"/>
      <c r="LG645" s="1"/>
      <c r="LH645" s="1"/>
      <c r="LZ645" s="1"/>
      <c r="MA645" s="1"/>
    </row>
    <row r="646" spans="1:339" x14ac:dyDescent="0.2">
      <c r="A646" s="65" t="s">
        <v>638</v>
      </c>
      <c r="B646" s="60"/>
      <c r="C646" s="24">
        <f>IF(B646="",+(C645+(IF(YEAR(A646)&gt;YEAR($M$98),-$Q$98,$E$98*+((($O$101-((YEAR(A646)-(YEAR($J$98)-$O$101))/$O$98))/100)+$Q$101)))+(C634*$G$98/12)),B646)</f>
        <v>1017938.1460921556</v>
      </c>
      <c r="D646" s="22" t="str">
        <f t="shared" si="232"/>
        <v/>
      </c>
      <c r="E646" s="59">
        <f t="shared" si="231"/>
        <v>-64.263021643389948</v>
      </c>
      <c r="S646" s="24" t="str">
        <f>IF(B646="","",(U646-B646))</f>
        <v/>
      </c>
      <c r="DY646" s="1"/>
      <c r="DZ646" s="1"/>
      <c r="EA646" s="1"/>
      <c r="EC646" s="1"/>
      <c r="ED646" s="1"/>
      <c r="EE646" s="1"/>
      <c r="EF646" s="1"/>
      <c r="EG646" s="1"/>
      <c r="EH646" s="1"/>
      <c r="EI646" s="1"/>
      <c r="EJ646" s="1"/>
      <c r="EP646" s="1"/>
      <c r="EQ646" s="1"/>
      <c r="ER646" s="1"/>
      <c r="ES646" s="1"/>
      <c r="GD646" s="1"/>
      <c r="GE646" s="1"/>
      <c r="GF646" s="1"/>
      <c r="GH646" s="1"/>
      <c r="GI646" s="1"/>
      <c r="GJ646" s="1"/>
      <c r="GK646" s="1"/>
      <c r="GL646" s="1"/>
      <c r="GM646" s="1"/>
      <c r="GN646" s="1"/>
      <c r="GO646" s="1"/>
      <c r="GU646" s="1"/>
      <c r="GV646" s="1"/>
      <c r="GW646" s="1"/>
      <c r="GX646" s="1"/>
      <c r="II646" s="1"/>
      <c r="IJ646" s="1"/>
      <c r="IK646" s="1"/>
      <c r="IM646" s="1"/>
      <c r="IN646" s="1"/>
      <c r="IO646" s="1"/>
      <c r="IP646" s="1"/>
      <c r="IQ646" s="1"/>
      <c r="IR646" s="1"/>
      <c r="IS646" s="1"/>
      <c r="IT646" s="1"/>
      <c r="IZ646" s="1"/>
      <c r="JA646" s="1"/>
      <c r="JB646" s="1"/>
      <c r="JC646" s="1"/>
      <c r="KN646" s="1"/>
      <c r="KO646" s="1"/>
      <c r="KP646" s="1"/>
      <c r="KR646" s="1"/>
      <c r="KS646" s="1"/>
      <c r="KT646" s="1"/>
      <c r="KU646" s="1"/>
      <c r="KV646" s="1"/>
      <c r="KW646" s="1"/>
      <c r="KX646" s="1"/>
      <c r="KY646" s="1"/>
      <c r="LE646" s="1"/>
      <c r="LF646" s="1"/>
      <c r="LG646" s="1"/>
      <c r="LH646" s="1"/>
      <c r="LZ646" s="1"/>
      <c r="MA646" s="1"/>
    </row>
    <row r="647" spans="1:339" x14ac:dyDescent="0.2">
      <c r="A647" s="65" t="s">
        <v>639</v>
      </c>
      <c r="B647" s="60"/>
      <c r="C647" s="24">
        <f>IF(B647="",+(C646+(IF(YEAR(A647)&gt;YEAR($M$98),-$Q$98,$E$98*+((($O$101-((YEAR(A647)-(YEAR($J$98)-$O$101))/$O$98))/100)+$Q$101)))+(C635*$G$98/12)),B647)</f>
        <v>1017873.6762977571</v>
      </c>
      <c r="D647" s="22" t="str">
        <f t="shared" si="232"/>
        <v/>
      </c>
      <c r="E647" s="59">
        <f t="shared" si="231"/>
        <v>-64.469794398522936</v>
      </c>
      <c r="S647" s="24" t="str">
        <f>IF(B647="","",(U647-B647))</f>
        <v/>
      </c>
      <c r="DY647" s="1"/>
      <c r="DZ647" s="1"/>
      <c r="EA647" s="1"/>
      <c r="EC647" s="1"/>
      <c r="ED647" s="1"/>
      <c r="EE647" s="1"/>
      <c r="EF647" s="1"/>
      <c r="EG647" s="1"/>
      <c r="EH647" s="1"/>
      <c r="EI647" s="1"/>
      <c r="EJ647" s="1"/>
      <c r="EP647" s="1"/>
      <c r="EQ647" s="1"/>
      <c r="ER647" s="1"/>
      <c r="ES647" s="1"/>
      <c r="GD647" s="1"/>
      <c r="GE647" s="1"/>
      <c r="GF647" s="1"/>
      <c r="GH647" s="1"/>
      <c r="GI647" s="1"/>
      <c r="GJ647" s="1"/>
      <c r="GK647" s="1"/>
      <c r="GL647" s="1"/>
      <c r="GM647" s="1"/>
      <c r="GN647" s="1"/>
      <c r="GO647" s="1"/>
      <c r="GU647" s="1"/>
      <c r="GV647" s="1"/>
      <c r="GW647" s="1"/>
      <c r="GX647" s="1"/>
      <c r="II647" s="1"/>
      <c r="IJ647" s="1"/>
      <c r="IK647" s="1"/>
      <c r="IM647" s="1"/>
      <c r="IN647" s="1"/>
      <c r="IO647" s="1"/>
      <c r="IP647" s="1"/>
      <c r="IQ647" s="1"/>
      <c r="IR647" s="1"/>
      <c r="IS647" s="1"/>
      <c r="IT647" s="1"/>
      <c r="IZ647" s="1"/>
      <c r="JA647" s="1"/>
      <c r="JB647" s="1"/>
      <c r="JC647" s="1"/>
      <c r="KN647" s="1"/>
      <c r="KO647" s="1"/>
      <c r="KP647" s="1"/>
      <c r="KR647" s="1"/>
      <c r="KS647" s="1"/>
      <c r="KT647" s="1"/>
      <c r="KU647" s="1"/>
      <c r="KV647" s="1"/>
      <c r="KW647" s="1"/>
      <c r="KX647" s="1"/>
      <c r="KY647" s="1"/>
      <c r="LE647" s="1"/>
      <c r="LF647" s="1"/>
      <c r="LG647" s="1"/>
      <c r="LH647" s="1"/>
      <c r="LZ647" s="1"/>
      <c r="MA647" s="1"/>
    </row>
    <row r="648" spans="1:339" x14ac:dyDescent="0.2">
      <c r="A648" s="65" t="s">
        <v>640</v>
      </c>
      <c r="B648" s="60"/>
      <c r="C648" s="24">
        <f>IF(B648="",+(C647+(IF(YEAR(A648)&gt;YEAR($M$98),-$Q$98,$E$98*+((($O$101-((YEAR(A648)-(YEAR($J$98)-$O$101))/$O$98))/100)+$Q$101)))+(C636*$G$98/12)),B648)</f>
        <v>1017808.9990652913</v>
      </c>
      <c r="D648" s="22" t="str">
        <f t="shared" si="232"/>
        <v/>
      </c>
      <c r="E648" s="59">
        <f t="shared" si="231"/>
        <v>-64.677232465823181</v>
      </c>
      <c r="S648" s="24" t="str">
        <f>IF(B648="","",(U648-B648))</f>
        <v/>
      </c>
      <c r="DY648" s="1"/>
      <c r="DZ648" s="1"/>
      <c r="EA648" s="1"/>
      <c r="EC648" s="1"/>
      <c r="ED648" s="1"/>
      <c r="EE648" s="1"/>
      <c r="EF648" s="1"/>
      <c r="EG648" s="1"/>
      <c r="EH648" s="1"/>
      <c r="EI648" s="1"/>
      <c r="EJ648" s="1"/>
      <c r="EP648" s="1"/>
      <c r="EQ648" s="1"/>
      <c r="ER648" s="1"/>
      <c r="ES648" s="1"/>
      <c r="GD648" s="1"/>
      <c r="GE648" s="1"/>
      <c r="GF648" s="1"/>
      <c r="GH648" s="1"/>
      <c r="GI648" s="1"/>
      <c r="GJ648" s="1"/>
      <c r="GK648" s="1"/>
      <c r="GL648" s="1"/>
      <c r="GM648" s="1"/>
      <c r="GN648" s="1"/>
      <c r="GO648" s="1"/>
      <c r="GU648" s="1"/>
      <c r="GV648" s="1"/>
      <c r="GW648" s="1"/>
      <c r="GX648" s="1"/>
      <c r="II648" s="1"/>
      <c r="IJ648" s="1"/>
      <c r="IK648" s="1"/>
      <c r="IM648" s="1"/>
      <c r="IN648" s="1"/>
      <c r="IO648" s="1"/>
      <c r="IP648" s="1"/>
      <c r="IQ648" s="1"/>
      <c r="IR648" s="1"/>
      <c r="IS648" s="1"/>
      <c r="IT648" s="1"/>
      <c r="IZ648" s="1"/>
      <c r="JA648" s="1"/>
      <c r="JB648" s="1"/>
      <c r="JC648" s="1"/>
      <c r="KN648" s="1"/>
      <c r="KO648" s="1"/>
      <c r="KP648" s="1"/>
      <c r="KR648" s="1"/>
      <c r="KS648" s="1"/>
      <c r="KT648" s="1"/>
      <c r="KU648" s="1"/>
      <c r="KV648" s="1"/>
      <c r="KW648" s="1"/>
      <c r="KX648" s="1"/>
      <c r="KY648" s="1"/>
      <c r="LE648" s="1"/>
      <c r="LF648" s="1"/>
      <c r="LG648" s="1"/>
      <c r="LH648" s="1"/>
      <c r="LZ648" s="1"/>
      <c r="MA648" s="1"/>
    </row>
    <row r="649" spans="1:339" x14ac:dyDescent="0.2">
      <c r="A649" s="65" t="s">
        <v>641</v>
      </c>
      <c r="B649" s="60"/>
      <c r="C649" s="24">
        <f>IF(B649="",+(C648+(IF(YEAR(A649)&gt;YEAR($M$98),-$Q$98,$E$98*+((($O$101-((YEAR(A649)-(YEAR($J$98)-$O$101))/$O$98))/100)+$Q$101)))+(C637*$G$98/12)),B649)</f>
        <v>1017744.1137273052</v>
      </c>
      <c r="D649" s="22" t="str">
        <f t="shared" si="232"/>
        <v/>
      </c>
      <c r="E649" s="59">
        <f t="shared" si="231"/>
        <v>-64.885337986052036</v>
      </c>
      <c r="S649" s="24" t="str">
        <f>IF(B649="","",(U649-B649))</f>
        <v/>
      </c>
      <c r="DY649" s="1"/>
      <c r="DZ649" s="1"/>
      <c r="EA649" s="1"/>
      <c r="EC649" s="1"/>
      <c r="ED649" s="1"/>
      <c r="EE649" s="1"/>
      <c r="EF649" s="1"/>
      <c r="EG649" s="1"/>
      <c r="EH649" s="1"/>
      <c r="EI649" s="1"/>
      <c r="EJ649" s="1"/>
      <c r="EP649" s="1"/>
      <c r="EQ649" s="1"/>
      <c r="ER649" s="1"/>
      <c r="ES649" s="1"/>
      <c r="GD649" s="1"/>
      <c r="GE649" s="1"/>
      <c r="GF649" s="1"/>
      <c r="GH649" s="1"/>
      <c r="GI649" s="1"/>
      <c r="GJ649" s="1"/>
      <c r="GK649" s="1"/>
      <c r="GL649" s="1"/>
      <c r="GM649" s="1"/>
      <c r="GN649" s="1"/>
      <c r="GO649" s="1"/>
      <c r="GU649" s="1"/>
      <c r="GV649" s="1"/>
      <c r="GW649" s="1"/>
      <c r="GX649" s="1"/>
      <c r="II649" s="1"/>
      <c r="IJ649" s="1"/>
      <c r="IK649" s="1"/>
      <c r="IM649" s="1"/>
      <c r="IN649" s="1"/>
      <c r="IO649" s="1"/>
      <c r="IP649" s="1"/>
      <c r="IQ649" s="1"/>
      <c r="IR649" s="1"/>
      <c r="IS649" s="1"/>
      <c r="IT649" s="1"/>
      <c r="IZ649" s="1"/>
      <c r="JA649" s="1"/>
      <c r="JB649" s="1"/>
      <c r="JC649" s="1"/>
      <c r="KN649" s="1"/>
      <c r="KO649" s="1"/>
      <c r="KP649" s="1"/>
      <c r="KR649" s="1"/>
      <c r="KS649" s="1"/>
      <c r="KT649" s="1"/>
      <c r="KU649" s="1"/>
      <c r="KV649" s="1"/>
      <c r="KW649" s="1"/>
      <c r="KX649" s="1"/>
      <c r="KY649" s="1"/>
      <c r="LE649" s="1"/>
      <c r="LF649" s="1"/>
      <c r="LG649" s="1"/>
      <c r="LH649" s="1"/>
      <c r="LZ649" s="1"/>
      <c r="MA649" s="1"/>
    </row>
    <row r="650" spans="1:339" x14ac:dyDescent="0.2">
      <c r="A650" s="65" t="s">
        <v>642</v>
      </c>
      <c r="B650" s="60"/>
      <c r="C650" s="24">
        <f>IF(B650="",+(C649+(IF(YEAR(A650)&gt;YEAR($M$98),-$Q$98,$E$98*+((($O$101-((YEAR(A650)-(YEAR($J$98)-$O$101))/$O$98))/100)+$Q$101)))+(C638*$G$98/12)),B650)</f>
        <v>1017679.0196141985</v>
      </c>
      <c r="D650" s="22" t="str">
        <f t="shared" si="232"/>
        <v/>
      </c>
      <c r="E650" s="59">
        <f t="shared" si="231"/>
        <v>-65.094113106722943</v>
      </c>
      <c r="S650" s="24" t="str">
        <f>IF(B650="","",(U650-B650))</f>
        <v/>
      </c>
      <c r="DY650" s="1"/>
      <c r="DZ650" s="1"/>
      <c r="EA650" s="1"/>
      <c r="EC650" s="1"/>
      <c r="ED650" s="1"/>
      <c r="EE650" s="1"/>
      <c r="EF650" s="1"/>
      <c r="EG650" s="1"/>
      <c r="EH650" s="1"/>
      <c r="EI650" s="1"/>
      <c r="EJ650" s="1"/>
      <c r="EP650" s="1"/>
      <c r="EQ650" s="1"/>
      <c r="ER650" s="1"/>
      <c r="ES650" s="1"/>
      <c r="GD650" s="1"/>
      <c r="GE650" s="1"/>
      <c r="GF650" s="1"/>
      <c r="GH650" s="1"/>
      <c r="GI650" s="1"/>
      <c r="GJ650" s="1"/>
      <c r="GK650" s="1"/>
      <c r="GL650" s="1"/>
      <c r="GM650" s="1"/>
      <c r="GN650" s="1"/>
      <c r="GO650" s="1"/>
      <c r="GU650" s="1"/>
      <c r="GV650" s="1"/>
      <c r="GW650" s="1"/>
      <c r="GX650" s="1"/>
      <c r="II650" s="1"/>
      <c r="IJ650" s="1"/>
      <c r="IK650" s="1"/>
      <c r="IM650" s="1"/>
      <c r="IN650" s="1"/>
      <c r="IO650" s="1"/>
      <c r="IP650" s="1"/>
      <c r="IQ650" s="1"/>
      <c r="IR650" s="1"/>
      <c r="IS650" s="1"/>
      <c r="IT650" s="1"/>
      <c r="IZ650" s="1"/>
      <c r="JA650" s="1"/>
      <c r="JB650" s="1"/>
      <c r="JC650" s="1"/>
      <c r="KN650" s="1"/>
      <c r="KO650" s="1"/>
      <c r="KP650" s="1"/>
      <c r="KR650" s="1"/>
      <c r="KS650" s="1"/>
      <c r="KT650" s="1"/>
      <c r="KU650" s="1"/>
      <c r="KV650" s="1"/>
      <c r="KW650" s="1"/>
      <c r="KX650" s="1"/>
      <c r="KY650" s="1"/>
      <c r="LE650" s="1"/>
      <c r="LF650" s="1"/>
      <c r="LG650" s="1"/>
      <c r="LH650" s="1"/>
      <c r="LZ650" s="1"/>
      <c r="MA650" s="1"/>
    </row>
    <row r="651" spans="1:339" x14ac:dyDescent="0.2">
      <c r="A651" s="65" t="s">
        <v>643</v>
      </c>
      <c r="B651" s="60"/>
      <c r="C651" s="24">
        <f>IF(B651="",+(C650+(IF(YEAR(A651)&gt;YEAR($M$98),-$Q$98,$E$98*+((($O$101-((YEAR(A651)-(YEAR($J$98)-$O$101))/$O$98))/100)+$Q$101)))+(C639*$G$98/12)),B651)</f>
        <v>1017613.716054216</v>
      </c>
      <c r="D651" s="22" t="str">
        <f t="shared" si="232"/>
        <v/>
      </c>
      <c r="E651" s="59">
        <f t="shared" si="231"/>
        <v>-65.303559982450679</v>
      </c>
      <c r="S651" s="24" t="str">
        <f>IF(B651="","",(U651-B651))</f>
        <v/>
      </c>
      <c r="DY651" s="1"/>
      <c r="DZ651" s="1"/>
      <c r="EA651" s="1"/>
      <c r="EC651" s="1"/>
      <c r="ED651" s="1"/>
      <c r="EE651" s="1"/>
      <c r="EF651" s="1"/>
      <c r="EG651" s="1"/>
      <c r="EH651" s="1"/>
      <c r="EI651" s="1"/>
      <c r="EJ651" s="1"/>
      <c r="EP651" s="1"/>
      <c r="EQ651" s="1"/>
      <c r="ER651" s="1"/>
      <c r="ES651" s="1"/>
      <c r="GD651" s="1"/>
      <c r="GE651" s="1"/>
      <c r="GF651" s="1"/>
      <c r="GH651" s="1"/>
      <c r="GI651" s="1"/>
      <c r="GJ651" s="1"/>
      <c r="GK651" s="1"/>
      <c r="GL651" s="1"/>
      <c r="GM651" s="1"/>
      <c r="GN651" s="1"/>
      <c r="GO651" s="1"/>
      <c r="GU651" s="1"/>
      <c r="GV651" s="1"/>
      <c r="GW651" s="1"/>
      <c r="GX651" s="1"/>
      <c r="II651" s="1"/>
      <c r="IJ651" s="1"/>
      <c r="IK651" s="1"/>
      <c r="IM651" s="1"/>
      <c r="IN651" s="1"/>
      <c r="IO651" s="1"/>
      <c r="IP651" s="1"/>
      <c r="IQ651" s="1"/>
      <c r="IR651" s="1"/>
      <c r="IS651" s="1"/>
      <c r="IT651" s="1"/>
      <c r="IZ651" s="1"/>
      <c r="JA651" s="1"/>
      <c r="JB651" s="1"/>
      <c r="JC651" s="1"/>
      <c r="KN651" s="1"/>
      <c r="KO651" s="1"/>
      <c r="KP651" s="1"/>
      <c r="KR651" s="1"/>
      <c r="KS651" s="1"/>
      <c r="KT651" s="1"/>
      <c r="KU651" s="1"/>
      <c r="KV651" s="1"/>
      <c r="KW651" s="1"/>
      <c r="KX651" s="1"/>
      <c r="KY651" s="1"/>
      <c r="LE651" s="1"/>
      <c r="LF651" s="1"/>
      <c r="LG651" s="1"/>
      <c r="LH651" s="1"/>
      <c r="LZ651" s="1"/>
      <c r="MA651" s="1"/>
    </row>
    <row r="652" spans="1:339" x14ac:dyDescent="0.2">
      <c r="A652" s="65" t="s">
        <v>644</v>
      </c>
      <c r="B652" s="60"/>
      <c r="C652" s="24">
        <f>IF(B652="",+(C651+(IF(YEAR(A652)&gt;YEAR($M$98),-$Q$98,$E$98*+((($O$101-((YEAR(A652)-(YEAR($J$98)-$O$101))/$O$98))/100)+$Q$101)))+(C640*$G$98/12)),B652)</f>
        <v>1017548.2023734414</v>
      </c>
      <c r="D652" s="22" t="str">
        <f t="shared" si="232"/>
        <v/>
      </c>
      <c r="E652" s="59">
        <f t="shared" si="231"/>
        <v>-65.513680774602108</v>
      </c>
      <c r="S652" s="24" t="str">
        <f>IF(B652="","",(U652-B652))</f>
        <v/>
      </c>
      <c r="DY652" s="1"/>
      <c r="DZ652" s="1"/>
      <c r="EA652" s="1"/>
      <c r="EC652" s="1"/>
      <c r="ED652" s="1"/>
      <c r="EE652" s="1"/>
      <c r="EF652" s="1"/>
      <c r="EG652" s="1"/>
      <c r="EH652" s="1"/>
      <c r="EI652" s="1"/>
      <c r="EJ652" s="1"/>
      <c r="EP652" s="1"/>
      <c r="EQ652" s="1"/>
      <c r="ER652" s="1"/>
      <c r="ES652" s="1"/>
      <c r="GD652" s="1"/>
      <c r="GE652" s="1"/>
      <c r="GF652" s="1"/>
      <c r="GH652" s="1"/>
      <c r="GI652" s="1"/>
      <c r="GJ652" s="1"/>
      <c r="GK652" s="1"/>
      <c r="GL652" s="1"/>
      <c r="GM652" s="1"/>
      <c r="GN652" s="1"/>
      <c r="GO652" s="1"/>
      <c r="GU652" s="1"/>
      <c r="GV652" s="1"/>
      <c r="GW652" s="1"/>
      <c r="GX652" s="1"/>
      <c r="II652" s="1"/>
      <c r="IJ652" s="1"/>
      <c r="IK652" s="1"/>
      <c r="IM652" s="1"/>
      <c r="IN652" s="1"/>
      <c r="IO652" s="1"/>
      <c r="IP652" s="1"/>
      <c r="IQ652" s="1"/>
      <c r="IR652" s="1"/>
      <c r="IS652" s="1"/>
      <c r="IT652" s="1"/>
      <c r="IZ652" s="1"/>
      <c r="JA652" s="1"/>
      <c r="JB652" s="1"/>
      <c r="JC652" s="1"/>
      <c r="KN652" s="1"/>
      <c r="KO652" s="1"/>
      <c r="KP652" s="1"/>
      <c r="KR652" s="1"/>
      <c r="KS652" s="1"/>
      <c r="KT652" s="1"/>
      <c r="KU652" s="1"/>
      <c r="KV652" s="1"/>
      <c r="KW652" s="1"/>
      <c r="KX652" s="1"/>
      <c r="KY652" s="1"/>
      <c r="LE652" s="1"/>
      <c r="LF652" s="1"/>
      <c r="LG652" s="1"/>
      <c r="LH652" s="1"/>
      <c r="LZ652" s="1"/>
      <c r="MA652" s="1"/>
    </row>
    <row r="653" spans="1:339" x14ac:dyDescent="0.2">
      <c r="A653" s="65" t="s">
        <v>645</v>
      </c>
      <c r="B653" s="60"/>
      <c r="C653" s="24">
        <f>IF(B653="",+(C652+(IF(YEAR(A653)&gt;YEAR($M$98),-$Q$98,$E$98*+((($O$101-((YEAR(A653)-(YEAR($J$98)-$O$101))/$O$98))/100)+$Q$101)))+(C641*$G$98/12)),B653)</f>
        <v>1017482.4778957898</v>
      </c>
      <c r="D653" s="22" t="str">
        <f t="shared" si="232"/>
        <v/>
      </c>
      <c r="E653" s="59">
        <f t="shared" si="231"/>
        <v>-65.724477651645429</v>
      </c>
      <c r="S653" s="24" t="str">
        <f>IF(B653="","",(U653-B653))</f>
        <v/>
      </c>
      <c r="DY653" s="1"/>
      <c r="DZ653" s="1"/>
      <c r="EA653" s="1"/>
      <c r="EC653" s="1"/>
      <c r="ED653" s="1"/>
      <c r="EE653" s="1"/>
      <c r="EF653" s="1"/>
      <c r="EG653" s="1"/>
      <c r="EH653" s="1"/>
      <c r="EI653" s="1"/>
      <c r="EJ653" s="1"/>
      <c r="EP653" s="1"/>
      <c r="EQ653" s="1"/>
      <c r="ER653" s="1"/>
      <c r="ES653" s="1"/>
      <c r="GD653" s="1"/>
      <c r="GE653" s="1"/>
      <c r="GF653" s="1"/>
      <c r="GH653" s="1"/>
      <c r="GI653" s="1"/>
      <c r="GJ653" s="1"/>
      <c r="GK653" s="1"/>
      <c r="GL653" s="1"/>
      <c r="GM653" s="1"/>
      <c r="GN653" s="1"/>
      <c r="GO653" s="1"/>
      <c r="GU653" s="1"/>
      <c r="GV653" s="1"/>
      <c r="GW653" s="1"/>
      <c r="GX653" s="1"/>
      <c r="II653" s="1"/>
      <c r="IJ653" s="1"/>
      <c r="IK653" s="1"/>
      <c r="IM653" s="1"/>
      <c r="IN653" s="1"/>
      <c r="IO653" s="1"/>
      <c r="IP653" s="1"/>
      <c r="IQ653" s="1"/>
      <c r="IR653" s="1"/>
      <c r="IS653" s="1"/>
      <c r="IT653" s="1"/>
      <c r="IZ653" s="1"/>
      <c r="JA653" s="1"/>
      <c r="JB653" s="1"/>
      <c r="JC653" s="1"/>
      <c r="KN653" s="1"/>
      <c r="KO653" s="1"/>
      <c r="KP653" s="1"/>
      <c r="KR653" s="1"/>
      <c r="KS653" s="1"/>
      <c r="KT653" s="1"/>
      <c r="KU653" s="1"/>
      <c r="KV653" s="1"/>
      <c r="KW653" s="1"/>
      <c r="KX653" s="1"/>
      <c r="KY653" s="1"/>
      <c r="LE653" s="1"/>
      <c r="LF653" s="1"/>
      <c r="LG653" s="1"/>
      <c r="LH653" s="1"/>
      <c r="LZ653" s="1"/>
      <c r="MA653" s="1"/>
    </row>
    <row r="654" spans="1:339" x14ac:dyDescent="0.2">
      <c r="A654" s="65" t="s">
        <v>646</v>
      </c>
      <c r="B654" s="60"/>
      <c r="C654" s="24">
        <f>IF(B654="",+(C653+(IF(YEAR(A654)&gt;YEAR($M$98),-$Q$98,$E$98*+((($O$101-((YEAR(A654)-(YEAR($J$98)-$O$101))/$O$98))/100)+$Q$101)))+(C642*$G$98/12)),B654)</f>
        <v>1017416.5419430009</v>
      </c>
      <c r="D654" s="22" t="str">
        <f t="shared" si="232"/>
        <v/>
      </c>
      <c r="E654" s="59">
        <f t="shared" si="231"/>
        <v>-65.935952788917348</v>
      </c>
      <c r="S654" s="24" t="str">
        <f>IF(B654="","",(U654-B654))</f>
        <v/>
      </c>
      <c r="DY654" s="1"/>
      <c r="DZ654" s="1"/>
      <c r="EA654" s="1"/>
      <c r="EC654" s="1"/>
      <c r="ED654" s="1"/>
      <c r="EE654" s="1"/>
      <c r="EF654" s="1"/>
      <c r="EG654" s="1"/>
      <c r="EH654" s="1"/>
      <c r="EI654" s="1"/>
      <c r="EJ654" s="1"/>
      <c r="EP654" s="1"/>
      <c r="EQ654" s="1"/>
      <c r="ER654" s="1"/>
      <c r="ES654" s="1"/>
      <c r="GD654" s="1"/>
      <c r="GE654" s="1"/>
      <c r="GF654" s="1"/>
      <c r="GH654" s="1"/>
      <c r="GI654" s="1"/>
      <c r="GJ654" s="1"/>
      <c r="GK654" s="1"/>
      <c r="GL654" s="1"/>
      <c r="GM654" s="1"/>
      <c r="GN654" s="1"/>
      <c r="GO654" s="1"/>
      <c r="GU654" s="1"/>
      <c r="GV654" s="1"/>
      <c r="GW654" s="1"/>
      <c r="GX654" s="1"/>
      <c r="II654" s="1"/>
      <c r="IJ654" s="1"/>
      <c r="IK654" s="1"/>
      <c r="IM654" s="1"/>
      <c r="IN654" s="1"/>
      <c r="IO654" s="1"/>
      <c r="IP654" s="1"/>
      <c r="IQ654" s="1"/>
      <c r="IR654" s="1"/>
      <c r="IS654" s="1"/>
      <c r="IT654" s="1"/>
      <c r="IZ654" s="1"/>
      <c r="JA654" s="1"/>
      <c r="JB654" s="1"/>
      <c r="JC654" s="1"/>
      <c r="KN654" s="1"/>
      <c r="KO654" s="1"/>
      <c r="KP654" s="1"/>
      <c r="KR654" s="1"/>
      <c r="KS654" s="1"/>
      <c r="KT654" s="1"/>
      <c r="KU654" s="1"/>
      <c r="KV654" s="1"/>
      <c r="KW654" s="1"/>
      <c r="KX654" s="1"/>
      <c r="KY654" s="1"/>
      <c r="LE654" s="1"/>
      <c r="LF654" s="1"/>
      <c r="LG654" s="1"/>
      <c r="LH654" s="1"/>
      <c r="LZ654" s="1"/>
      <c r="MA654" s="1"/>
    </row>
    <row r="655" spans="1:339" x14ac:dyDescent="0.2">
      <c r="A655" s="65" t="s">
        <v>647</v>
      </c>
      <c r="B655" s="60"/>
      <c r="C655" s="24">
        <f>IF(B655="",+(C654+(IF(YEAR(A655)&gt;YEAR($M$98),-$Q$98,$E$98*+((($O$101-((YEAR(A655)-(YEAR($J$98)-$O$101))/$O$98))/100)+$Q$101)))+(C643*$G$98/12)),B655)</f>
        <v>1017350.3938346321</v>
      </c>
      <c r="D655" s="22" t="str">
        <f t="shared" si="232"/>
        <v/>
      </c>
      <c r="E655" s="59">
        <f t="shared" si="231"/>
        <v>-66.148108368739486</v>
      </c>
      <c r="S655" s="24" t="str">
        <f>IF(B655="","",(U655-B655))</f>
        <v/>
      </c>
      <c r="DY655" s="1"/>
      <c r="DZ655" s="1"/>
      <c r="EA655" s="1"/>
      <c r="EC655" s="1"/>
      <c r="ED655" s="1"/>
      <c r="EE655" s="1"/>
      <c r="EF655" s="1"/>
      <c r="EG655" s="1"/>
      <c r="EH655" s="1"/>
      <c r="EI655" s="1"/>
      <c r="EJ655" s="1"/>
      <c r="EP655" s="1"/>
      <c r="EQ655" s="1"/>
      <c r="ER655" s="1"/>
      <c r="ES655" s="1"/>
      <c r="GD655" s="1"/>
      <c r="GE655" s="1"/>
      <c r="GF655" s="1"/>
      <c r="GH655" s="1"/>
      <c r="GI655" s="1"/>
      <c r="GJ655" s="1"/>
      <c r="GK655" s="1"/>
      <c r="GL655" s="1"/>
      <c r="GM655" s="1"/>
      <c r="GN655" s="1"/>
      <c r="GO655" s="1"/>
      <c r="GU655" s="1"/>
      <c r="GV655" s="1"/>
      <c r="GW655" s="1"/>
      <c r="GX655" s="1"/>
      <c r="II655" s="1"/>
      <c r="IJ655" s="1"/>
      <c r="IK655" s="1"/>
      <c r="IM655" s="1"/>
      <c r="IN655" s="1"/>
      <c r="IO655" s="1"/>
      <c r="IP655" s="1"/>
      <c r="IQ655" s="1"/>
      <c r="IR655" s="1"/>
      <c r="IS655" s="1"/>
      <c r="IT655" s="1"/>
      <c r="IZ655" s="1"/>
      <c r="JA655" s="1"/>
      <c r="JB655" s="1"/>
      <c r="JC655" s="1"/>
      <c r="KN655" s="1"/>
      <c r="KO655" s="1"/>
      <c r="KP655" s="1"/>
      <c r="KR655" s="1"/>
      <c r="KS655" s="1"/>
      <c r="KT655" s="1"/>
      <c r="KU655" s="1"/>
      <c r="KV655" s="1"/>
      <c r="KW655" s="1"/>
      <c r="KX655" s="1"/>
      <c r="KY655" s="1"/>
      <c r="LE655" s="1"/>
      <c r="LF655" s="1"/>
      <c r="LG655" s="1"/>
      <c r="LH655" s="1"/>
      <c r="LZ655" s="1"/>
      <c r="MA655" s="1"/>
    </row>
    <row r="656" spans="1:339" x14ac:dyDescent="0.2">
      <c r="A656" s="65" t="s">
        <v>648</v>
      </c>
      <c r="B656" s="60"/>
      <c r="C656" s="24">
        <f>IF(B656="",+(C655+(IF(YEAR(A656)&gt;YEAR($M$98),-$Q$98,$E$98*+((($O$101-((YEAR(A656)-(YEAR($J$98)-$O$101))/$O$98))/100)+$Q$101)))+(C644*$G$98/12)),B656)</f>
        <v>1017284.0328880516</v>
      </c>
      <c r="D656" s="22" t="str">
        <f t="shared" si="232"/>
        <v/>
      </c>
      <c r="E656" s="59">
        <f t="shared" si="231"/>
        <v>-66.360946580534801</v>
      </c>
      <c r="S656" s="24" t="str">
        <f>IF(B656="","",(U656-B656))</f>
        <v/>
      </c>
      <c r="DY656" s="1"/>
      <c r="DZ656" s="1"/>
      <c r="EA656" s="1"/>
      <c r="EC656" s="1"/>
      <c r="ED656" s="1"/>
      <c r="EE656" s="1"/>
      <c r="EF656" s="1"/>
      <c r="EG656" s="1"/>
      <c r="EH656" s="1"/>
      <c r="EI656" s="1"/>
      <c r="EJ656" s="1"/>
      <c r="EP656" s="1"/>
      <c r="EQ656" s="1"/>
      <c r="ER656" s="1"/>
      <c r="ES656" s="1"/>
      <c r="GD656" s="1"/>
      <c r="GE656" s="1"/>
      <c r="GF656" s="1"/>
      <c r="GH656" s="1"/>
      <c r="GI656" s="1"/>
      <c r="GJ656" s="1"/>
      <c r="GK656" s="1"/>
      <c r="GL656" s="1"/>
      <c r="GM656" s="1"/>
      <c r="GN656" s="1"/>
      <c r="GO656" s="1"/>
      <c r="GU656" s="1"/>
      <c r="GV656" s="1"/>
      <c r="GW656" s="1"/>
      <c r="GX656" s="1"/>
      <c r="II656" s="1"/>
      <c r="IJ656" s="1"/>
      <c r="IK656" s="1"/>
      <c r="IM656" s="1"/>
      <c r="IN656" s="1"/>
      <c r="IO656" s="1"/>
      <c r="IP656" s="1"/>
      <c r="IQ656" s="1"/>
      <c r="IR656" s="1"/>
      <c r="IS656" s="1"/>
      <c r="IT656" s="1"/>
      <c r="IZ656" s="1"/>
      <c r="JA656" s="1"/>
      <c r="JB656" s="1"/>
      <c r="JC656" s="1"/>
      <c r="KN656" s="1"/>
      <c r="KO656" s="1"/>
      <c r="KP656" s="1"/>
      <c r="KR656" s="1"/>
      <c r="KS656" s="1"/>
      <c r="KT656" s="1"/>
      <c r="KU656" s="1"/>
      <c r="KV656" s="1"/>
      <c r="KW656" s="1"/>
      <c r="KX656" s="1"/>
      <c r="KY656" s="1"/>
      <c r="LE656" s="1"/>
      <c r="LF656" s="1"/>
      <c r="LG656" s="1"/>
      <c r="LH656" s="1"/>
      <c r="LZ656" s="1"/>
      <c r="MA656" s="1"/>
    </row>
    <row r="657" spans="1:339" x14ac:dyDescent="0.2">
      <c r="A657" s="66" t="s">
        <v>214</v>
      </c>
      <c r="B657" s="69"/>
      <c r="C657" s="24">
        <f>IF(B657="",+(C656+(IF(YEAR(A657)&gt;YEAR($M$98),-$Q$98,$E$98*+((($O$101-((YEAR(A657)-(YEAR($J$98)-$O$101))/$O$98))/100)+$Q$101)))+(C645*$G$98/12)),B657)</f>
        <v>1017217.4584184309</v>
      </c>
      <c r="D657" s="22" t="str">
        <f t="shared" si="232"/>
        <v/>
      </c>
      <c r="E657" s="59">
        <f t="shared" si="231"/>
        <v>-66.57446962071117</v>
      </c>
      <c r="S657" s="24" t="str">
        <f>IF(B657="","",(U657-B657))</f>
        <v/>
      </c>
      <c r="U657" s="43"/>
      <c r="DY657" s="1"/>
      <c r="DZ657" s="1"/>
      <c r="EA657" s="1"/>
      <c r="EC657" s="1"/>
      <c r="ED657" s="1"/>
      <c r="EE657" s="1"/>
      <c r="EF657" s="1"/>
      <c r="EG657" s="1"/>
      <c r="EH657" s="1"/>
      <c r="EI657" s="1"/>
      <c r="EJ657" s="1"/>
      <c r="EP657" s="1"/>
      <c r="EQ657" s="1"/>
      <c r="ER657" s="1"/>
      <c r="ES657" s="1"/>
      <c r="GD657" s="1"/>
      <c r="GE657" s="1"/>
      <c r="GF657" s="1"/>
      <c r="GH657" s="1"/>
      <c r="GI657" s="1"/>
      <c r="GJ657" s="1"/>
      <c r="GK657" s="1"/>
      <c r="GL657" s="1"/>
      <c r="GM657" s="1"/>
      <c r="GN657" s="1"/>
      <c r="GO657" s="1"/>
      <c r="GU657" s="1"/>
      <c r="GV657" s="1"/>
      <c r="GW657" s="1"/>
      <c r="GX657" s="1"/>
      <c r="II657" s="1"/>
      <c r="IJ657" s="1"/>
      <c r="IK657" s="1"/>
      <c r="IM657" s="1"/>
      <c r="IN657" s="1"/>
      <c r="IO657" s="1"/>
      <c r="IP657" s="1"/>
      <c r="IQ657" s="1"/>
      <c r="IR657" s="1"/>
      <c r="IS657" s="1"/>
      <c r="IT657" s="1"/>
      <c r="IZ657" s="1"/>
      <c r="JA657" s="1"/>
      <c r="JB657" s="1"/>
      <c r="JC657" s="1"/>
      <c r="KN657" s="1"/>
      <c r="KO657" s="1"/>
      <c r="KP657" s="1"/>
      <c r="KR657" s="1"/>
      <c r="KS657" s="1"/>
      <c r="KT657" s="1"/>
      <c r="KU657" s="1"/>
      <c r="KV657" s="1"/>
      <c r="KW657" s="1"/>
      <c r="KX657" s="1"/>
      <c r="KY657" s="1"/>
      <c r="LE657" s="1"/>
      <c r="LF657" s="1"/>
      <c r="LG657" s="1"/>
      <c r="LH657" s="1"/>
      <c r="LZ657" s="1"/>
      <c r="MA657" s="1"/>
    </row>
    <row r="658" spans="1:339" x14ac:dyDescent="0.2">
      <c r="A658" s="65" t="s">
        <v>649</v>
      </c>
      <c r="B658" s="60"/>
      <c r="C658" s="24">
        <f>IF(B658="",+(C657+(IF(YEAR(A658)&gt;YEAR($M$98),-$Q$98,$E$98*+((($O$101-((YEAR(A658)-(YEAR($J$98)-$O$101))/$O$98))/100)+$Q$101)))+(C646*$G$98/12)),B658)</f>
        <v>1017150.669738738</v>
      </c>
      <c r="D658" s="22" t="str">
        <f t="shared" si="232"/>
        <v/>
      </c>
      <c r="E658" s="59">
        <f t="shared" si="231"/>
        <v>-66.78867969289422</v>
      </c>
      <c r="S658" s="24" t="str">
        <f>IF(B658="","",(U658-B658))</f>
        <v/>
      </c>
      <c r="DY658" s="1"/>
      <c r="DZ658" s="1"/>
      <c r="EA658" s="1"/>
      <c r="EC658" s="1"/>
      <c r="ED658" s="1"/>
      <c r="EE658" s="1"/>
      <c r="EF658" s="1"/>
      <c r="EG658" s="1"/>
      <c r="EH658" s="1"/>
      <c r="EI658" s="1"/>
      <c r="EJ658" s="1"/>
      <c r="EP658" s="1"/>
      <c r="EQ658" s="1"/>
      <c r="ER658" s="1"/>
      <c r="ES658" s="1"/>
      <c r="GD658" s="1"/>
      <c r="GE658" s="1"/>
      <c r="GF658" s="1"/>
      <c r="GH658" s="1"/>
      <c r="GI658" s="1"/>
      <c r="GJ658" s="1"/>
      <c r="GK658" s="1"/>
      <c r="GL658" s="1"/>
      <c r="GM658" s="1"/>
      <c r="GN658" s="1"/>
      <c r="GO658" s="1"/>
      <c r="GU658" s="1"/>
      <c r="GV658" s="1"/>
      <c r="GW658" s="1"/>
      <c r="GX658" s="1"/>
      <c r="II658" s="1"/>
      <c r="IJ658" s="1"/>
      <c r="IK658" s="1"/>
      <c r="IM658" s="1"/>
      <c r="IN658" s="1"/>
      <c r="IO658" s="1"/>
      <c r="IP658" s="1"/>
      <c r="IQ658" s="1"/>
      <c r="IR658" s="1"/>
      <c r="IS658" s="1"/>
      <c r="IT658" s="1"/>
      <c r="IZ658" s="1"/>
      <c r="JA658" s="1"/>
      <c r="JB658" s="1"/>
      <c r="JC658" s="1"/>
      <c r="KN658" s="1"/>
      <c r="KO658" s="1"/>
      <c r="KP658" s="1"/>
      <c r="KR658" s="1"/>
      <c r="KS658" s="1"/>
      <c r="KT658" s="1"/>
      <c r="KU658" s="1"/>
      <c r="KV658" s="1"/>
      <c r="KW658" s="1"/>
      <c r="KX658" s="1"/>
      <c r="KY658" s="1"/>
      <c r="LE658" s="1"/>
      <c r="LF658" s="1"/>
      <c r="LG658" s="1"/>
      <c r="LH658" s="1"/>
      <c r="LZ658" s="1"/>
      <c r="MA658" s="1"/>
    </row>
    <row r="659" spans="1:339" x14ac:dyDescent="0.2">
      <c r="A659" s="65" t="s">
        <v>650</v>
      </c>
      <c r="B659" s="60"/>
      <c r="C659" s="24">
        <f>IF(B659="",+(C658+(IF(YEAR(A659)&gt;YEAR($M$98),-$Q$98,$E$98*+((($O$101-((YEAR(A659)-(YEAR($J$98)-$O$101))/$O$98))/100)+$Q$101)))+(C647*$G$98/12)),B659)</f>
        <v>1017083.6661597304</v>
      </c>
      <c r="D659" s="22" t="str">
        <f t="shared" si="232"/>
        <v/>
      </c>
      <c r="E659" s="59">
        <f t="shared" si="231"/>
        <v>-67.003579007578082</v>
      </c>
      <c r="S659" s="24" t="str">
        <f>IF(B659="","",(U659-B659))</f>
        <v/>
      </c>
      <c r="DY659" s="1"/>
      <c r="DZ659" s="1"/>
      <c r="EA659" s="1"/>
      <c r="EC659" s="1"/>
      <c r="ED659" s="1"/>
      <c r="EE659" s="1"/>
      <c r="EF659" s="1"/>
      <c r="EG659" s="1"/>
      <c r="EH659" s="1"/>
      <c r="EI659" s="1"/>
      <c r="EJ659" s="1"/>
      <c r="EP659" s="1"/>
      <c r="EQ659" s="1"/>
      <c r="ER659" s="1"/>
      <c r="ES659" s="1"/>
      <c r="GD659" s="1"/>
      <c r="GE659" s="1"/>
      <c r="GF659" s="1"/>
      <c r="GH659" s="1"/>
      <c r="GI659" s="1"/>
      <c r="GJ659" s="1"/>
      <c r="GK659" s="1"/>
      <c r="GL659" s="1"/>
      <c r="GM659" s="1"/>
      <c r="GN659" s="1"/>
      <c r="GO659" s="1"/>
      <c r="GU659" s="1"/>
      <c r="GV659" s="1"/>
      <c r="GW659" s="1"/>
      <c r="GX659" s="1"/>
      <c r="II659" s="1"/>
      <c r="IJ659" s="1"/>
      <c r="IK659" s="1"/>
      <c r="IM659" s="1"/>
      <c r="IN659" s="1"/>
      <c r="IO659" s="1"/>
      <c r="IP659" s="1"/>
      <c r="IQ659" s="1"/>
      <c r="IR659" s="1"/>
      <c r="IS659" s="1"/>
      <c r="IT659" s="1"/>
      <c r="IZ659" s="1"/>
      <c r="JA659" s="1"/>
      <c r="JB659" s="1"/>
      <c r="JC659" s="1"/>
      <c r="KN659" s="1"/>
      <c r="KO659" s="1"/>
      <c r="KP659" s="1"/>
      <c r="KR659" s="1"/>
      <c r="KS659" s="1"/>
      <c r="KT659" s="1"/>
      <c r="KU659" s="1"/>
      <c r="KV659" s="1"/>
      <c r="KW659" s="1"/>
      <c r="KX659" s="1"/>
      <c r="KY659" s="1"/>
      <c r="LE659" s="1"/>
      <c r="LF659" s="1"/>
      <c r="LG659" s="1"/>
      <c r="LH659" s="1"/>
      <c r="LZ659" s="1"/>
      <c r="MA659" s="1"/>
    </row>
    <row r="660" spans="1:339" x14ac:dyDescent="0.2">
      <c r="A660" s="65" t="s">
        <v>651</v>
      </c>
      <c r="B660" s="60"/>
      <c r="C660" s="24">
        <f>IF(B660="",+(C659+(IF(YEAR(A660)&gt;YEAR($M$98),-$Q$98,$E$98*+((($O$101-((YEAR(A660)-(YEAR($J$98)-$O$101))/$O$98))/100)+$Q$101)))+(C648*$G$98/12)),B660)</f>
        <v>1017016.4469899479</v>
      </c>
      <c r="D660" s="22" t="str">
        <f t="shared" si="232"/>
        <v/>
      </c>
      <c r="E660" s="59">
        <f t="shared" si="231"/>
        <v>-67.219169782474637</v>
      </c>
      <c r="S660" s="24" t="str">
        <f>IF(B660="","",(U660-B660))</f>
        <v/>
      </c>
      <c r="DY660" s="1"/>
      <c r="DZ660" s="1"/>
      <c r="EA660" s="1"/>
      <c r="EC660" s="1"/>
      <c r="ED660" s="1"/>
      <c r="EE660" s="1"/>
      <c r="EF660" s="1"/>
      <c r="EG660" s="1"/>
      <c r="EH660" s="1"/>
      <c r="EI660" s="1"/>
      <c r="EJ660" s="1"/>
      <c r="EP660" s="1"/>
      <c r="EQ660" s="1"/>
      <c r="ER660" s="1"/>
      <c r="ES660" s="1"/>
      <c r="GD660" s="1"/>
      <c r="GE660" s="1"/>
      <c r="GF660" s="1"/>
      <c r="GH660" s="1"/>
      <c r="GI660" s="1"/>
      <c r="GJ660" s="1"/>
      <c r="GK660" s="1"/>
      <c r="GL660" s="1"/>
      <c r="GM660" s="1"/>
      <c r="GN660" s="1"/>
      <c r="GO660" s="1"/>
      <c r="GU660" s="1"/>
      <c r="GV660" s="1"/>
      <c r="GW660" s="1"/>
      <c r="GX660" s="1"/>
      <c r="II660" s="1"/>
      <c r="IJ660" s="1"/>
      <c r="IK660" s="1"/>
      <c r="IM660" s="1"/>
      <c r="IN660" s="1"/>
      <c r="IO660" s="1"/>
      <c r="IP660" s="1"/>
      <c r="IQ660" s="1"/>
      <c r="IR660" s="1"/>
      <c r="IS660" s="1"/>
      <c r="IT660" s="1"/>
      <c r="IZ660" s="1"/>
      <c r="JA660" s="1"/>
      <c r="JB660" s="1"/>
      <c r="JC660" s="1"/>
      <c r="KN660" s="1"/>
      <c r="KO660" s="1"/>
      <c r="KP660" s="1"/>
      <c r="KR660" s="1"/>
      <c r="KS660" s="1"/>
      <c r="KT660" s="1"/>
      <c r="KU660" s="1"/>
      <c r="KV660" s="1"/>
      <c r="KW660" s="1"/>
      <c r="KX660" s="1"/>
      <c r="KY660" s="1"/>
      <c r="LE660" s="1"/>
      <c r="LF660" s="1"/>
      <c r="LG660" s="1"/>
      <c r="LH660" s="1"/>
      <c r="LZ660" s="1"/>
      <c r="MA660" s="1"/>
    </row>
    <row r="661" spans="1:339" x14ac:dyDescent="0.2">
      <c r="A661" s="65" t="s">
        <v>652</v>
      </c>
      <c r="B661" s="60"/>
      <c r="C661" s="24">
        <f>IF(B661="",+(C660+(IF(YEAR(A661)&gt;YEAR($M$98),-$Q$98,$E$98*+((($O$101-((YEAR(A661)-(YEAR($J$98)-$O$101))/$O$98))/100)+$Q$101)))+(C649*$G$98/12)),B661)</f>
        <v>1016949.0115357055</v>
      </c>
      <c r="D661" s="22" t="str">
        <f t="shared" si="232"/>
        <v/>
      </c>
      <c r="E661" s="59">
        <f t="shared" si="231"/>
        <v>-67.4354542423971</v>
      </c>
      <c r="S661" s="24" t="str">
        <f>IF(B661="","",(U661-B661))</f>
        <v/>
      </c>
      <c r="DY661" s="1"/>
      <c r="DZ661" s="1"/>
      <c r="EA661" s="1"/>
      <c r="EC661" s="1"/>
      <c r="ED661" s="1"/>
      <c r="EE661" s="1"/>
      <c r="EF661" s="1"/>
      <c r="EG661" s="1"/>
      <c r="EH661" s="1"/>
      <c r="EI661" s="1"/>
      <c r="EJ661" s="1"/>
      <c r="EP661" s="1"/>
      <c r="EQ661" s="1"/>
      <c r="ER661" s="1"/>
      <c r="ES661" s="1"/>
      <c r="GD661" s="1"/>
      <c r="GE661" s="1"/>
      <c r="GF661" s="1"/>
      <c r="GH661" s="1"/>
      <c r="GI661" s="1"/>
      <c r="GJ661" s="1"/>
      <c r="GK661" s="1"/>
      <c r="GL661" s="1"/>
      <c r="GM661" s="1"/>
      <c r="GN661" s="1"/>
      <c r="GO661" s="1"/>
      <c r="GU661" s="1"/>
      <c r="GV661" s="1"/>
      <c r="GW661" s="1"/>
      <c r="GX661" s="1"/>
      <c r="II661" s="1"/>
      <c r="IJ661" s="1"/>
      <c r="IK661" s="1"/>
      <c r="IM661" s="1"/>
      <c r="IN661" s="1"/>
      <c r="IO661" s="1"/>
      <c r="IP661" s="1"/>
      <c r="IQ661" s="1"/>
      <c r="IR661" s="1"/>
      <c r="IS661" s="1"/>
      <c r="IT661" s="1"/>
      <c r="IZ661" s="1"/>
      <c r="JA661" s="1"/>
      <c r="JB661" s="1"/>
      <c r="JC661" s="1"/>
      <c r="KN661" s="1"/>
      <c r="KO661" s="1"/>
      <c r="KP661" s="1"/>
      <c r="KR661" s="1"/>
      <c r="KS661" s="1"/>
      <c r="KT661" s="1"/>
      <c r="KU661" s="1"/>
      <c r="KV661" s="1"/>
      <c r="KW661" s="1"/>
      <c r="KX661" s="1"/>
      <c r="KY661" s="1"/>
      <c r="LE661" s="1"/>
      <c r="LF661" s="1"/>
      <c r="LG661" s="1"/>
      <c r="LH661" s="1"/>
      <c r="LZ661" s="1"/>
      <c r="MA661" s="1"/>
    </row>
    <row r="662" spans="1:339" x14ac:dyDescent="0.2">
      <c r="A662" s="65" t="s">
        <v>653</v>
      </c>
      <c r="B662" s="60"/>
      <c r="C662" s="24">
        <f>IF(B662="",+(C661+(IF(YEAR(A662)&gt;YEAR($M$98),-$Q$98,$E$98*+((($O$101-((YEAR(A662)-(YEAR($J$98)-$O$101))/$O$98))/100)+$Q$101)))+(C650*$G$98/12)),B662)</f>
        <v>1016881.3591010862</v>
      </c>
      <c r="D662" s="22" t="str">
        <f t="shared" si="232"/>
        <v/>
      </c>
      <c r="E662" s="59">
        <f t="shared" si="231"/>
        <v>-67.652434619376436</v>
      </c>
      <c r="S662" s="24" t="str">
        <f>IF(B662="","",(U662-B662))</f>
        <v/>
      </c>
      <c r="DY662" s="1"/>
      <c r="DZ662" s="1"/>
      <c r="EA662" s="1"/>
      <c r="EC662" s="1"/>
      <c r="ED662" s="1"/>
      <c r="EE662" s="1"/>
      <c r="EF662" s="1"/>
      <c r="EG662" s="1"/>
      <c r="EH662" s="1"/>
      <c r="EI662" s="1"/>
      <c r="EJ662" s="1"/>
      <c r="EP662" s="1"/>
      <c r="EQ662" s="1"/>
      <c r="ER662" s="1"/>
      <c r="ES662" s="1"/>
      <c r="GD662" s="1"/>
      <c r="GE662" s="1"/>
      <c r="GF662" s="1"/>
      <c r="GH662" s="1"/>
      <c r="GI662" s="1"/>
      <c r="GJ662" s="1"/>
      <c r="GK662" s="1"/>
      <c r="GL662" s="1"/>
      <c r="GM662" s="1"/>
      <c r="GN662" s="1"/>
      <c r="GO662" s="1"/>
      <c r="GU662" s="1"/>
      <c r="GV662" s="1"/>
      <c r="GW662" s="1"/>
      <c r="GX662" s="1"/>
      <c r="II662" s="1"/>
      <c r="IJ662" s="1"/>
      <c r="IK662" s="1"/>
      <c r="IM662" s="1"/>
      <c r="IN662" s="1"/>
      <c r="IO662" s="1"/>
      <c r="IP662" s="1"/>
      <c r="IQ662" s="1"/>
      <c r="IR662" s="1"/>
      <c r="IS662" s="1"/>
      <c r="IT662" s="1"/>
      <c r="IZ662" s="1"/>
      <c r="JA662" s="1"/>
      <c r="JB662" s="1"/>
      <c r="JC662" s="1"/>
      <c r="KN662" s="1"/>
      <c r="KO662" s="1"/>
      <c r="KP662" s="1"/>
      <c r="KR662" s="1"/>
      <c r="KS662" s="1"/>
      <c r="KT662" s="1"/>
      <c r="KU662" s="1"/>
      <c r="KV662" s="1"/>
      <c r="KW662" s="1"/>
      <c r="KX662" s="1"/>
      <c r="KY662" s="1"/>
      <c r="LE662" s="1"/>
      <c r="LF662" s="1"/>
      <c r="LG662" s="1"/>
      <c r="LH662" s="1"/>
      <c r="LZ662" s="1"/>
      <c r="MA662" s="1"/>
    </row>
    <row r="663" spans="1:339" x14ac:dyDescent="0.2">
      <c r="A663" s="65" t="s">
        <v>654</v>
      </c>
      <c r="B663" s="60"/>
      <c r="C663" s="24">
        <f>IF(B663="",+(C662+(IF(YEAR(A663)&gt;YEAR($M$98),-$Q$98,$E$98*+((($O$101-((YEAR(A663)-(YEAR($J$98)-$O$101))/$O$98))/100)+$Q$101)))+(C651*$G$98/12)),B663)</f>
        <v>1016813.4889879335</v>
      </c>
      <c r="D663" s="22" t="str">
        <f t="shared" si="232"/>
        <v/>
      </c>
      <c r="E663" s="59">
        <f t="shared" si="231"/>
        <v>-67.870113152661361</v>
      </c>
      <c r="S663" s="24" t="str">
        <f>IF(B663="","",(U663-B663))</f>
        <v/>
      </c>
      <c r="DY663" s="1"/>
      <c r="DZ663" s="1"/>
      <c r="EA663" s="1"/>
      <c r="EC663" s="1"/>
      <c r="ED663" s="1"/>
      <c r="EE663" s="1"/>
      <c r="EF663" s="1"/>
      <c r="EG663" s="1"/>
      <c r="EH663" s="1"/>
      <c r="EI663" s="1"/>
      <c r="EJ663" s="1"/>
      <c r="EP663" s="1"/>
      <c r="EQ663" s="1"/>
      <c r="ER663" s="1"/>
      <c r="ES663" s="1"/>
      <c r="GD663" s="1"/>
      <c r="GE663" s="1"/>
      <c r="GF663" s="1"/>
      <c r="GH663" s="1"/>
      <c r="GI663" s="1"/>
      <c r="GJ663" s="1"/>
      <c r="GK663" s="1"/>
      <c r="GL663" s="1"/>
      <c r="GM663" s="1"/>
      <c r="GN663" s="1"/>
      <c r="GO663" s="1"/>
      <c r="GU663" s="1"/>
      <c r="GV663" s="1"/>
      <c r="GW663" s="1"/>
      <c r="GX663" s="1"/>
      <c r="II663" s="1"/>
      <c r="IJ663" s="1"/>
      <c r="IK663" s="1"/>
      <c r="IM663" s="1"/>
      <c r="IN663" s="1"/>
      <c r="IO663" s="1"/>
      <c r="IP663" s="1"/>
      <c r="IQ663" s="1"/>
      <c r="IR663" s="1"/>
      <c r="IS663" s="1"/>
      <c r="IT663" s="1"/>
      <c r="IZ663" s="1"/>
      <c r="JA663" s="1"/>
      <c r="JB663" s="1"/>
      <c r="JC663" s="1"/>
      <c r="KN663" s="1"/>
      <c r="KO663" s="1"/>
      <c r="KP663" s="1"/>
      <c r="KR663" s="1"/>
      <c r="KS663" s="1"/>
      <c r="KT663" s="1"/>
      <c r="KU663" s="1"/>
      <c r="KV663" s="1"/>
      <c r="KW663" s="1"/>
      <c r="KX663" s="1"/>
      <c r="KY663" s="1"/>
      <c r="LE663" s="1"/>
      <c r="LF663" s="1"/>
      <c r="LG663" s="1"/>
      <c r="LH663" s="1"/>
      <c r="LZ663" s="1"/>
      <c r="MA663" s="1"/>
    </row>
    <row r="664" spans="1:339" x14ac:dyDescent="0.2">
      <c r="A664" s="65" t="s">
        <v>655</v>
      </c>
      <c r="B664" s="60"/>
      <c r="C664" s="24">
        <f>IF(B664="",+(C663+(IF(YEAR(A664)&gt;YEAR($M$98),-$Q$98,$E$98*+((($O$101-((YEAR(A664)-(YEAR($J$98)-$O$101))/$O$98))/100)+$Q$101)))+(C652*$G$98/12)),B664)</f>
        <v>1016745.4004958449</v>
      </c>
      <c r="D664" s="22" t="str">
        <f t="shared" si="232"/>
        <v/>
      </c>
      <c r="E664" s="59">
        <f t="shared" si="231"/>
        <v>-68.088492088601924</v>
      </c>
      <c r="S664" s="24" t="str">
        <f>IF(B664="","",(U664-B664))</f>
        <v/>
      </c>
      <c r="DY664" s="1"/>
      <c r="DZ664" s="1"/>
      <c r="EA664" s="1"/>
      <c r="EC664" s="1"/>
      <c r="ED664" s="1"/>
      <c r="EE664" s="1"/>
      <c r="EF664" s="1"/>
      <c r="EG664" s="1"/>
      <c r="EH664" s="1"/>
      <c r="EI664" s="1"/>
      <c r="EJ664" s="1"/>
      <c r="EP664" s="1"/>
      <c r="EQ664" s="1"/>
      <c r="ER664" s="1"/>
      <c r="ES664" s="1"/>
      <c r="GD664" s="1"/>
      <c r="GE664" s="1"/>
      <c r="GF664" s="1"/>
      <c r="GH664" s="1"/>
      <c r="GI664" s="1"/>
      <c r="GJ664" s="1"/>
      <c r="GK664" s="1"/>
      <c r="GL664" s="1"/>
      <c r="GM664" s="1"/>
      <c r="GN664" s="1"/>
      <c r="GO664" s="1"/>
      <c r="GU664" s="1"/>
      <c r="GV664" s="1"/>
      <c r="GW664" s="1"/>
      <c r="GX664" s="1"/>
      <c r="II664" s="1"/>
      <c r="IJ664" s="1"/>
      <c r="IK664" s="1"/>
      <c r="IM664" s="1"/>
      <c r="IN664" s="1"/>
      <c r="IO664" s="1"/>
      <c r="IP664" s="1"/>
      <c r="IQ664" s="1"/>
      <c r="IR664" s="1"/>
      <c r="IS664" s="1"/>
      <c r="IT664" s="1"/>
      <c r="IZ664" s="1"/>
      <c r="JA664" s="1"/>
      <c r="JB664" s="1"/>
      <c r="JC664" s="1"/>
      <c r="KN664" s="1"/>
      <c r="KO664" s="1"/>
      <c r="KP664" s="1"/>
      <c r="KR664" s="1"/>
      <c r="KS664" s="1"/>
      <c r="KT664" s="1"/>
      <c r="KU664" s="1"/>
      <c r="KV664" s="1"/>
      <c r="KW664" s="1"/>
      <c r="KX664" s="1"/>
      <c r="KY664" s="1"/>
      <c r="LE664" s="1"/>
      <c r="LF664" s="1"/>
      <c r="LG664" s="1"/>
      <c r="LH664" s="1"/>
      <c r="LZ664" s="1"/>
      <c r="MA664" s="1"/>
    </row>
    <row r="665" spans="1:339" x14ac:dyDescent="0.2">
      <c r="A665" s="65" t="s">
        <v>656</v>
      </c>
      <c r="B665" s="60"/>
      <c r="C665" s="24">
        <f>IF(B665="",+(C664+(IF(YEAR(A665)&gt;YEAR($M$98),-$Q$98,$E$98*+((($O$101-((YEAR(A665)-(YEAR($J$98)-$O$101))/$O$98))/100)+$Q$101)))+(C653*$G$98/12)),B665)</f>
        <v>1016677.0929221641</v>
      </c>
      <c r="D665" s="22" t="str">
        <f t="shared" si="232"/>
        <v/>
      </c>
      <c r="E665" s="59">
        <f t="shared" si="231"/>
        <v>-68.307573680765927</v>
      </c>
      <c r="S665" s="24" t="str">
        <f>IF(B665="","",(U665-B665))</f>
        <v/>
      </c>
      <c r="DY665" s="1"/>
      <c r="DZ665" s="1"/>
      <c r="EA665" s="1"/>
      <c r="EC665" s="1"/>
      <c r="ED665" s="1"/>
      <c r="EE665" s="1"/>
      <c r="EF665" s="1"/>
      <c r="EG665" s="1"/>
      <c r="EH665" s="1"/>
      <c r="EI665" s="1"/>
      <c r="EJ665" s="1"/>
      <c r="EP665" s="1"/>
      <c r="EQ665" s="1"/>
      <c r="ER665" s="1"/>
      <c r="ES665" s="1"/>
      <c r="GD665" s="1"/>
      <c r="GE665" s="1"/>
      <c r="GF665" s="1"/>
      <c r="GH665" s="1"/>
      <c r="GI665" s="1"/>
      <c r="GJ665" s="1"/>
      <c r="GK665" s="1"/>
      <c r="GL665" s="1"/>
      <c r="GM665" s="1"/>
      <c r="GN665" s="1"/>
      <c r="GO665" s="1"/>
      <c r="GU665" s="1"/>
      <c r="GV665" s="1"/>
      <c r="GW665" s="1"/>
      <c r="GX665" s="1"/>
      <c r="II665" s="1"/>
      <c r="IJ665" s="1"/>
      <c r="IK665" s="1"/>
      <c r="IM665" s="1"/>
      <c r="IN665" s="1"/>
      <c r="IO665" s="1"/>
      <c r="IP665" s="1"/>
      <c r="IQ665" s="1"/>
      <c r="IR665" s="1"/>
      <c r="IS665" s="1"/>
      <c r="IT665" s="1"/>
      <c r="IZ665" s="1"/>
      <c r="JA665" s="1"/>
      <c r="JB665" s="1"/>
      <c r="JC665" s="1"/>
      <c r="KN665" s="1"/>
      <c r="KO665" s="1"/>
      <c r="KP665" s="1"/>
      <c r="KR665" s="1"/>
      <c r="KS665" s="1"/>
      <c r="KT665" s="1"/>
      <c r="KU665" s="1"/>
      <c r="KV665" s="1"/>
      <c r="KW665" s="1"/>
      <c r="KX665" s="1"/>
      <c r="KY665" s="1"/>
      <c r="LE665" s="1"/>
      <c r="LF665" s="1"/>
      <c r="LG665" s="1"/>
      <c r="LH665" s="1"/>
      <c r="LZ665" s="1"/>
      <c r="MA665" s="1"/>
    </row>
    <row r="666" spans="1:339" x14ac:dyDescent="0.2">
      <c r="A666" s="65" t="s">
        <v>657</v>
      </c>
      <c r="B666" s="60"/>
      <c r="C666" s="24">
        <f>IF(B666="",+(C665+(IF(YEAR(A666)&gt;YEAR($M$98),-$Q$98,$E$98*+((($O$101-((YEAR(A666)-(YEAR($J$98)-$O$101))/$O$98))/100)+$Q$101)))+(C654*$G$98/12)),B666)</f>
        <v>1016608.5655619741</v>
      </c>
      <c r="D666" s="22" t="str">
        <f t="shared" si="232"/>
        <v/>
      </c>
      <c r="E666" s="59">
        <f t="shared" si="231"/>
        <v>-68.527360190055333</v>
      </c>
      <c r="S666" s="24" t="str">
        <f>IF(B666="","",(U666-B666))</f>
        <v/>
      </c>
      <c r="DY666" s="1"/>
      <c r="DZ666" s="1"/>
      <c r="EA666" s="1"/>
      <c r="EC666" s="1"/>
      <c r="ED666" s="1"/>
      <c r="EE666" s="1"/>
      <c r="EF666" s="1"/>
      <c r="EG666" s="1"/>
      <c r="EH666" s="1"/>
      <c r="EI666" s="1"/>
      <c r="EJ666" s="1"/>
      <c r="EP666" s="1"/>
      <c r="EQ666" s="1"/>
      <c r="ER666" s="1"/>
      <c r="ES666" s="1"/>
      <c r="GD666" s="1"/>
      <c r="GE666" s="1"/>
      <c r="GF666" s="1"/>
      <c r="GH666" s="1"/>
      <c r="GI666" s="1"/>
      <c r="GJ666" s="1"/>
      <c r="GK666" s="1"/>
      <c r="GL666" s="1"/>
      <c r="GM666" s="1"/>
      <c r="GN666" s="1"/>
      <c r="GO666" s="1"/>
      <c r="GU666" s="1"/>
      <c r="GV666" s="1"/>
      <c r="GW666" s="1"/>
      <c r="GX666" s="1"/>
      <c r="II666" s="1"/>
      <c r="IJ666" s="1"/>
      <c r="IK666" s="1"/>
      <c r="IM666" s="1"/>
      <c r="IN666" s="1"/>
      <c r="IO666" s="1"/>
      <c r="IP666" s="1"/>
      <c r="IQ666" s="1"/>
      <c r="IR666" s="1"/>
      <c r="IS666" s="1"/>
      <c r="IT666" s="1"/>
      <c r="IZ666" s="1"/>
      <c r="JA666" s="1"/>
      <c r="JB666" s="1"/>
      <c r="JC666" s="1"/>
      <c r="KN666" s="1"/>
      <c r="KO666" s="1"/>
      <c r="KP666" s="1"/>
      <c r="KR666" s="1"/>
      <c r="KS666" s="1"/>
      <c r="KT666" s="1"/>
      <c r="KU666" s="1"/>
      <c r="KV666" s="1"/>
      <c r="KW666" s="1"/>
      <c r="KX666" s="1"/>
      <c r="KY666" s="1"/>
      <c r="LE666" s="1"/>
      <c r="LF666" s="1"/>
      <c r="LG666" s="1"/>
      <c r="LH666" s="1"/>
      <c r="LZ666" s="1"/>
      <c r="MA666" s="1"/>
    </row>
    <row r="667" spans="1:339" x14ac:dyDescent="0.2">
      <c r="A667" s="65" t="s">
        <v>658</v>
      </c>
      <c r="B667" s="60"/>
      <c r="C667" s="24">
        <f>IF(B667="",+(C666+(IF(YEAR(A667)&gt;YEAR($M$98),-$Q$98,$E$98*+((($O$101-((YEAR(A667)-(YEAR($J$98)-$O$101))/$O$98))/100)+$Q$101)))+(C655*$G$98/12)),B667)</f>
        <v>1016539.8177080895</v>
      </c>
      <c r="D667" s="22" t="str">
        <f t="shared" si="232"/>
        <v/>
      </c>
      <c r="E667" s="59">
        <f t="shared" si="231"/>
        <v>-68.747853884589858</v>
      </c>
      <c r="S667" s="24" t="str">
        <f>IF(B667="","",(U667-B667))</f>
        <v/>
      </c>
      <c r="DY667" s="1"/>
      <c r="DZ667" s="1"/>
      <c r="EA667" s="1"/>
      <c r="EC667" s="1"/>
      <c r="ED667" s="1"/>
      <c r="EE667" s="1"/>
      <c r="EF667" s="1"/>
      <c r="EG667" s="1"/>
      <c r="EH667" s="1"/>
      <c r="EI667" s="1"/>
      <c r="EJ667" s="1"/>
      <c r="EP667" s="1"/>
      <c r="EQ667" s="1"/>
      <c r="ER667" s="1"/>
      <c r="ES667" s="1"/>
      <c r="GD667" s="1"/>
      <c r="GE667" s="1"/>
      <c r="GF667" s="1"/>
      <c r="GH667" s="1"/>
      <c r="GI667" s="1"/>
      <c r="GJ667" s="1"/>
      <c r="GK667" s="1"/>
      <c r="GL667" s="1"/>
      <c r="GM667" s="1"/>
      <c r="GN667" s="1"/>
      <c r="GO667" s="1"/>
      <c r="GU667" s="1"/>
      <c r="GV667" s="1"/>
      <c r="GW667" s="1"/>
      <c r="GX667" s="1"/>
      <c r="II667" s="1"/>
      <c r="IJ667" s="1"/>
      <c r="IK667" s="1"/>
      <c r="IM667" s="1"/>
      <c r="IN667" s="1"/>
      <c r="IO667" s="1"/>
      <c r="IP667" s="1"/>
      <c r="IQ667" s="1"/>
      <c r="IR667" s="1"/>
      <c r="IS667" s="1"/>
      <c r="IT667" s="1"/>
      <c r="IZ667" s="1"/>
      <c r="JA667" s="1"/>
      <c r="JB667" s="1"/>
      <c r="JC667" s="1"/>
      <c r="KN667" s="1"/>
      <c r="KO667" s="1"/>
      <c r="KP667" s="1"/>
      <c r="KR667" s="1"/>
      <c r="KS667" s="1"/>
      <c r="KT667" s="1"/>
      <c r="KU667" s="1"/>
      <c r="KV667" s="1"/>
      <c r="KW667" s="1"/>
      <c r="KX667" s="1"/>
      <c r="KY667" s="1"/>
      <c r="LE667" s="1"/>
      <c r="LF667" s="1"/>
      <c r="LG667" s="1"/>
      <c r="LH667" s="1"/>
      <c r="LZ667" s="1"/>
      <c r="MA667" s="1"/>
    </row>
    <row r="668" spans="1:339" x14ac:dyDescent="0.2">
      <c r="A668" s="65" t="s">
        <v>659</v>
      </c>
      <c r="B668" s="60"/>
      <c r="C668" s="24">
        <f>IF(B668="",+(C667+(IF(YEAR(A668)&gt;YEAR($M$98),-$Q$98,$E$98*+((($O$101-((YEAR(A668)-(YEAR($J$98)-$O$101))/$O$98))/100)+$Q$101)))+(C656*$G$98/12)),B668)</f>
        <v>1016470.8486510495</v>
      </c>
      <c r="D668" s="22" t="str">
        <f t="shared" si="232"/>
        <v/>
      </c>
      <c r="E668" s="59">
        <f t="shared" si="231"/>
        <v>-68.969057039939798</v>
      </c>
      <c r="S668" s="24" t="str">
        <f>IF(B668="","",(U668-B668))</f>
        <v/>
      </c>
      <c r="DY668" s="1"/>
      <c r="DZ668" s="1"/>
      <c r="EA668" s="1"/>
      <c r="EC668" s="1"/>
      <c r="ED668" s="1"/>
      <c r="EE668" s="1"/>
      <c r="EF668" s="1"/>
      <c r="EG668" s="1"/>
      <c r="EH668" s="1"/>
      <c r="EI668" s="1"/>
      <c r="EJ668" s="1"/>
      <c r="EP668" s="1"/>
      <c r="EQ668" s="1"/>
      <c r="ER668" s="1"/>
      <c r="ES668" s="1"/>
      <c r="GD668" s="1"/>
      <c r="GE668" s="1"/>
      <c r="GF668" s="1"/>
      <c r="GH668" s="1"/>
      <c r="GI668" s="1"/>
      <c r="GJ668" s="1"/>
      <c r="GK668" s="1"/>
      <c r="GL668" s="1"/>
      <c r="GM668" s="1"/>
      <c r="GN668" s="1"/>
      <c r="GO668" s="1"/>
      <c r="GU668" s="1"/>
      <c r="GV668" s="1"/>
      <c r="GW668" s="1"/>
      <c r="GX668" s="1"/>
      <c r="II668" s="1"/>
      <c r="IJ668" s="1"/>
      <c r="IK668" s="1"/>
      <c r="IM668" s="1"/>
      <c r="IN668" s="1"/>
      <c r="IO668" s="1"/>
      <c r="IP668" s="1"/>
      <c r="IQ668" s="1"/>
      <c r="IR668" s="1"/>
      <c r="IS668" s="1"/>
      <c r="IT668" s="1"/>
      <c r="IZ668" s="1"/>
      <c r="JA668" s="1"/>
      <c r="JB668" s="1"/>
      <c r="JC668" s="1"/>
      <c r="KN668" s="1"/>
      <c r="KO668" s="1"/>
      <c r="KP668" s="1"/>
      <c r="KR668" s="1"/>
      <c r="KS668" s="1"/>
      <c r="KT668" s="1"/>
      <c r="KU668" s="1"/>
      <c r="KV668" s="1"/>
      <c r="KW668" s="1"/>
      <c r="KX668" s="1"/>
      <c r="KY668" s="1"/>
      <c r="LE668" s="1"/>
      <c r="LF668" s="1"/>
      <c r="LG668" s="1"/>
      <c r="LH668" s="1"/>
      <c r="LZ668" s="1"/>
      <c r="MA668" s="1"/>
    </row>
    <row r="669" spans="1:339" x14ac:dyDescent="0.2">
      <c r="A669" s="66" t="s">
        <v>215</v>
      </c>
      <c r="B669" s="69"/>
      <c r="C669" s="24">
        <f>IF(B669="",+(C668+(IF(YEAR(A669)&gt;YEAR($M$98),-$Q$98,$E$98*+((($O$101-((YEAR(A669)-(YEAR($J$98)-$O$101))/$O$98))/100)+$Q$101)))+(C657*$G$98/12)),B669)</f>
        <v>1016401.6576791109</v>
      </c>
      <c r="D669" s="22" t="str">
        <f t="shared" si="232"/>
        <v/>
      </c>
      <c r="E669" s="59">
        <f t="shared" si="231"/>
        <v>-69.190971938660368</v>
      </c>
      <c r="S669" s="24" t="str">
        <f>IF(B669="","",(U669-B669))</f>
        <v/>
      </c>
      <c r="U669" s="43"/>
      <c r="DY669" s="1"/>
      <c r="DZ669" s="1"/>
      <c r="EA669" s="1"/>
      <c r="EC669" s="1"/>
      <c r="ED669" s="1"/>
      <c r="EE669" s="1"/>
      <c r="EF669" s="1"/>
      <c r="EG669" s="1"/>
      <c r="EH669" s="1"/>
      <c r="EI669" s="1"/>
      <c r="EJ669" s="1"/>
      <c r="EP669" s="1"/>
      <c r="EQ669" s="1"/>
      <c r="ER669" s="1"/>
      <c r="ES669" s="1"/>
      <c r="GD669" s="1"/>
      <c r="GE669" s="1"/>
      <c r="GF669" s="1"/>
      <c r="GH669" s="1"/>
      <c r="GI669" s="1"/>
      <c r="GJ669" s="1"/>
      <c r="GK669" s="1"/>
      <c r="GL669" s="1"/>
      <c r="GM669" s="1"/>
      <c r="GN669" s="1"/>
      <c r="GO669" s="1"/>
      <c r="GU669" s="1"/>
      <c r="GV669" s="1"/>
      <c r="GW669" s="1"/>
      <c r="GX669" s="1"/>
      <c r="II669" s="1"/>
      <c r="IJ669" s="1"/>
      <c r="IK669" s="1"/>
      <c r="IM669" s="1"/>
      <c r="IN669" s="1"/>
      <c r="IO669" s="1"/>
      <c r="IP669" s="1"/>
      <c r="IQ669" s="1"/>
      <c r="IR669" s="1"/>
      <c r="IS669" s="1"/>
      <c r="IT669" s="1"/>
      <c r="IZ669" s="1"/>
      <c r="JA669" s="1"/>
      <c r="JB669" s="1"/>
      <c r="JC669" s="1"/>
      <c r="KN669" s="1"/>
      <c r="KO669" s="1"/>
      <c r="KP669" s="1"/>
      <c r="KR669" s="1"/>
      <c r="KS669" s="1"/>
      <c r="KT669" s="1"/>
      <c r="KU669" s="1"/>
      <c r="KV669" s="1"/>
      <c r="KW669" s="1"/>
      <c r="KX669" s="1"/>
      <c r="KY669" s="1"/>
      <c r="LE669" s="1"/>
      <c r="LF669" s="1"/>
      <c r="LG669" s="1"/>
      <c r="LH669" s="1"/>
      <c r="LZ669" s="1"/>
      <c r="MA669" s="1"/>
    </row>
    <row r="670" spans="1:339" x14ac:dyDescent="0.2">
      <c r="A670" s="65" t="s">
        <v>660</v>
      </c>
      <c r="B670" s="60"/>
      <c r="C670" s="24">
        <f>IF(B670="",+(C669+(IF(YEAR(A670)&gt;YEAR($M$98),-$Q$98,$E$98*+((($O$101-((YEAR(A670)-(YEAR($J$98)-$O$101))/$O$98))/100)+$Q$101)))+(C658*$G$98/12)),B670)</f>
        <v>1016332.24407824</v>
      </c>
      <c r="D670" s="22" t="str">
        <f t="shared" si="232"/>
        <v/>
      </c>
      <c r="E670" s="59">
        <f t="shared" si="231"/>
        <v>-69.413600870873779</v>
      </c>
      <c r="S670" s="24" t="str">
        <f>IF(B670="","",(U670-B670))</f>
        <v/>
      </c>
      <c r="DY670" s="1"/>
      <c r="DZ670" s="1"/>
      <c r="EA670" s="1"/>
      <c r="EC670" s="1"/>
      <c r="ED670" s="1"/>
      <c r="EE670" s="1"/>
      <c r="EF670" s="1"/>
      <c r="EG670" s="1"/>
      <c r="EH670" s="1"/>
      <c r="EI670" s="1"/>
      <c r="EJ670" s="1"/>
      <c r="EP670" s="1"/>
      <c r="EQ670" s="1"/>
      <c r="ER670" s="1"/>
      <c r="ES670" s="1"/>
      <c r="GD670" s="1"/>
      <c r="GE670" s="1"/>
      <c r="GF670" s="1"/>
      <c r="GH670" s="1"/>
      <c r="GI670" s="1"/>
      <c r="GJ670" s="1"/>
      <c r="GK670" s="1"/>
      <c r="GL670" s="1"/>
      <c r="GM670" s="1"/>
      <c r="GN670" s="1"/>
      <c r="GO670" s="1"/>
      <c r="GU670" s="1"/>
      <c r="GV670" s="1"/>
      <c r="GW670" s="1"/>
      <c r="GX670" s="1"/>
      <c r="II670" s="1"/>
      <c r="IJ670" s="1"/>
      <c r="IK670" s="1"/>
      <c r="IM670" s="1"/>
      <c r="IN670" s="1"/>
      <c r="IO670" s="1"/>
      <c r="IP670" s="1"/>
      <c r="IQ670" s="1"/>
      <c r="IR670" s="1"/>
      <c r="IS670" s="1"/>
      <c r="IT670" s="1"/>
      <c r="IZ670" s="1"/>
      <c r="JA670" s="1"/>
      <c r="JB670" s="1"/>
      <c r="JC670" s="1"/>
      <c r="KN670" s="1"/>
      <c r="KO670" s="1"/>
      <c r="KP670" s="1"/>
      <c r="KR670" s="1"/>
      <c r="KS670" s="1"/>
      <c r="KT670" s="1"/>
      <c r="KU670" s="1"/>
      <c r="KV670" s="1"/>
      <c r="KW670" s="1"/>
      <c r="KX670" s="1"/>
      <c r="KY670" s="1"/>
      <c r="LE670" s="1"/>
      <c r="LF670" s="1"/>
      <c r="LG670" s="1"/>
      <c r="LH670" s="1"/>
      <c r="LZ670" s="1"/>
      <c r="MA670" s="1"/>
    </row>
    <row r="671" spans="1:339" x14ac:dyDescent="0.2">
      <c r="A671" s="65" t="s">
        <v>661</v>
      </c>
      <c r="B671" s="60"/>
      <c r="C671" s="24">
        <f>IF(B671="",+(C670+(IF(YEAR(A671)&gt;YEAR($M$98),-$Q$98,$E$98*+((($O$101-((YEAR(A671)-(YEAR($J$98)-$O$101))/$O$98))/100)+$Q$101)))+(C659*$G$98/12)),B671)</f>
        <v>1016262.6071321057</v>
      </c>
      <c r="D671" s="22" t="str">
        <f t="shared" si="232"/>
        <v/>
      </c>
      <c r="E671" s="59">
        <f t="shared" si="231"/>
        <v>-69.636946134269238</v>
      </c>
      <c r="S671" s="24" t="str">
        <f>IF(B671="","",(U671-B671))</f>
        <v/>
      </c>
      <c r="DY671" s="1"/>
      <c r="DZ671" s="1"/>
      <c r="EA671" s="1"/>
      <c r="EC671" s="1"/>
      <c r="ED671" s="1"/>
      <c r="EE671" s="1"/>
      <c r="EF671" s="1"/>
      <c r="EG671" s="1"/>
      <c r="EH671" s="1"/>
      <c r="EI671" s="1"/>
      <c r="EJ671" s="1"/>
      <c r="EP671" s="1"/>
      <c r="EQ671" s="1"/>
      <c r="ER671" s="1"/>
      <c r="ES671" s="1"/>
      <c r="GD671" s="1"/>
      <c r="GE671" s="1"/>
      <c r="GF671" s="1"/>
      <c r="GH671" s="1"/>
      <c r="GI671" s="1"/>
      <c r="GJ671" s="1"/>
      <c r="GK671" s="1"/>
      <c r="GL671" s="1"/>
      <c r="GM671" s="1"/>
      <c r="GN671" s="1"/>
      <c r="GO671" s="1"/>
      <c r="GU671" s="1"/>
      <c r="GV671" s="1"/>
      <c r="GW671" s="1"/>
      <c r="GX671" s="1"/>
      <c r="II671" s="1"/>
      <c r="IJ671" s="1"/>
      <c r="IK671" s="1"/>
      <c r="IM671" s="1"/>
      <c r="IN671" s="1"/>
      <c r="IO671" s="1"/>
      <c r="IP671" s="1"/>
      <c r="IQ671" s="1"/>
      <c r="IR671" s="1"/>
      <c r="IS671" s="1"/>
      <c r="IT671" s="1"/>
      <c r="IZ671" s="1"/>
      <c r="JA671" s="1"/>
      <c r="JB671" s="1"/>
      <c r="JC671" s="1"/>
      <c r="KN671" s="1"/>
      <c r="KO671" s="1"/>
      <c r="KP671" s="1"/>
      <c r="KR671" s="1"/>
      <c r="KS671" s="1"/>
      <c r="KT671" s="1"/>
      <c r="KU671" s="1"/>
      <c r="KV671" s="1"/>
      <c r="KW671" s="1"/>
      <c r="KX671" s="1"/>
      <c r="KY671" s="1"/>
      <c r="LE671" s="1"/>
      <c r="LF671" s="1"/>
      <c r="LG671" s="1"/>
      <c r="LH671" s="1"/>
      <c r="LZ671" s="1"/>
      <c r="MA671" s="1"/>
    </row>
    <row r="672" spans="1:339" x14ac:dyDescent="0.2">
      <c r="A672" s="65" t="s">
        <v>662</v>
      </c>
      <c r="B672" s="60"/>
      <c r="C672" s="24">
        <f>IF(B672="",+(C671+(IF(YEAR(A672)&gt;YEAR($M$98),-$Q$98,$E$98*+((($O$101-((YEAR(A672)-(YEAR($J$98)-$O$101))/$O$98))/100)+$Q$101)))+(C660*$G$98/12)),B672)</f>
        <v>1016192.7461220722</v>
      </c>
      <c r="D672" s="22" t="str">
        <f t="shared" si="232"/>
        <v/>
      </c>
      <c r="E672" s="59">
        <f t="shared" si="231"/>
        <v>-69.86101003352087</v>
      </c>
      <c r="S672" s="24" t="str">
        <f>IF(B672="","",(U672-B672))</f>
        <v/>
      </c>
      <c r="DY672" s="1"/>
      <c r="DZ672" s="1"/>
      <c r="EA672" s="1"/>
      <c r="EC672" s="1"/>
      <c r="ED672" s="1"/>
      <c r="EE672" s="1"/>
      <c r="EF672" s="1"/>
      <c r="EG672" s="1"/>
      <c r="EH672" s="1"/>
      <c r="EI672" s="1"/>
      <c r="EJ672" s="1"/>
      <c r="EP672" s="1"/>
      <c r="EQ672" s="1"/>
      <c r="ER672" s="1"/>
      <c r="ES672" s="1"/>
      <c r="GD672" s="1"/>
      <c r="GE672" s="1"/>
      <c r="GF672" s="1"/>
      <c r="GH672" s="1"/>
      <c r="GI672" s="1"/>
      <c r="GJ672" s="1"/>
      <c r="GK672" s="1"/>
      <c r="GL672" s="1"/>
      <c r="GM672" s="1"/>
      <c r="GN672" s="1"/>
      <c r="GO672" s="1"/>
      <c r="GU672" s="1"/>
      <c r="GV672" s="1"/>
      <c r="GW672" s="1"/>
      <c r="GX672" s="1"/>
      <c r="II672" s="1"/>
      <c r="IJ672" s="1"/>
      <c r="IK672" s="1"/>
      <c r="IM672" s="1"/>
      <c r="IN672" s="1"/>
      <c r="IO672" s="1"/>
      <c r="IP672" s="1"/>
      <c r="IQ672" s="1"/>
      <c r="IR672" s="1"/>
      <c r="IS672" s="1"/>
      <c r="IT672" s="1"/>
      <c r="IZ672" s="1"/>
      <c r="JA672" s="1"/>
      <c r="JB672" s="1"/>
      <c r="JC672" s="1"/>
      <c r="KN672" s="1"/>
      <c r="KO672" s="1"/>
      <c r="KP672" s="1"/>
      <c r="KR672" s="1"/>
      <c r="KS672" s="1"/>
      <c r="KT672" s="1"/>
      <c r="KU672" s="1"/>
      <c r="KV672" s="1"/>
      <c r="KW672" s="1"/>
      <c r="KX672" s="1"/>
      <c r="KY672" s="1"/>
      <c r="LE672" s="1"/>
      <c r="LF672" s="1"/>
      <c r="LG672" s="1"/>
      <c r="LH672" s="1"/>
      <c r="LZ672" s="1"/>
      <c r="MA672" s="1"/>
    </row>
    <row r="673" spans="1:339" x14ac:dyDescent="0.2">
      <c r="A673" s="65" t="s">
        <v>663</v>
      </c>
      <c r="B673" s="60"/>
      <c r="C673" s="24">
        <f>IF(B673="",+(C672+(IF(YEAR(A673)&gt;YEAR($M$98),-$Q$98,$E$98*+((($O$101-((YEAR(A673)-(YEAR($J$98)-$O$101))/$O$98))/100)+$Q$101)))+(C661*$G$98/12)),B673)</f>
        <v>1016122.6603271912</v>
      </c>
      <c r="D673" s="22" t="str">
        <f t="shared" si="232"/>
        <v/>
      </c>
      <c r="E673" s="59">
        <f t="shared" si="231"/>
        <v>-70.085794880986214</v>
      </c>
      <c r="S673" s="24" t="str">
        <f>IF(B673="","",(U673-B673))</f>
        <v/>
      </c>
      <c r="DY673" s="1"/>
      <c r="DZ673" s="1"/>
      <c r="EA673" s="1"/>
      <c r="EC673" s="1"/>
      <c r="ED673" s="1"/>
      <c r="EE673" s="1"/>
      <c r="EF673" s="1"/>
      <c r="EG673" s="1"/>
      <c r="EH673" s="1"/>
      <c r="EI673" s="1"/>
      <c r="EJ673" s="1"/>
      <c r="EP673" s="1"/>
      <c r="EQ673" s="1"/>
      <c r="ER673" s="1"/>
      <c r="ES673" s="1"/>
      <c r="GD673" s="1"/>
      <c r="GE673" s="1"/>
      <c r="GF673" s="1"/>
      <c r="GH673" s="1"/>
      <c r="GI673" s="1"/>
      <c r="GJ673" s="1"/>
      <c r="GK673" s="1"/>
      <c r="GL673" s="1"/>
      <c r="GM673" s="1"/>
      <c r="GN673" s="1"/>
      <c r="GO673" s="1"/>
      <c r="GU673" s="1"/>
      <c r="GV673" s="1"/>
      <c r="GW673" s="1"/>
      <c r="GX673" s="1"/>
      <c r="II673" s="1"/>
      <c r="IJ673" s="1"/>
      <c r="IK673" s="1"/>
      <c r="IM673" s="1"/>
      <c r="IN673" s="1"/>
      <c r="IO673" s="1"/>
      <c r="IP673" s="1"/>
      <c r="IQ673" s="1"/>
      <c r="IR673" s="1"/>
      <c r="IS673" s="1"/>
      <c r="IT673" s="1"/>
      <c r="IZ673" s="1"/>
      <c r="JA673" s="1"/>
      <c r="JB673" s="1"/>
      <c r="JC673" s="1"/>
      <c r="KN673" s="1"/>
      <c r="KO673" s="1"/>
      <c r="KP673" s="1"/>
      <c r="KR673" s="1"/>
      <c r="KS673" s="1"/>
      <c r="KT673" s="1"/>
      <c r="KU673" s="1"/>
      <c r="KV673" s="1"/>
      <c r="KW673" s="1"/>
      <c r="KX673" s="1"/>
      <c r="KY673" s="1"/>
      <c r="LE673" s="1"/>
      <c r="LF673" s="1"/>
      <c r="LG673" s="1"/>
      <c r="LH673" s="1"/>
      <c r="LZ673" s="1"/>
      <c r="MA673" s="1"/>
    </row>
    <row r="674" spans="1:339" x14ac:dyDescent="0.2">
      <c r="A674" s="65" t="s">
        <v>664</v>
      </c>
      <c r="B674" s="60"/>
      <c r="C674" s="24">
        <f>IF(B674="",+(C673+(IF(YEAR(A674)&gt;YEAR($M$98),-$Q$98,$E$98*+((($O$101-((YEAR(A674)-(YEAR($J$98)-$O$101))/$O$98))/100)+$Q$101)))+(C662*$G$98/12)),B674)</f>
        <v>1016052.3490241948</v>
      </c>
      <c r="D674" s="22" t="str">
        <f t="shared" si="232"/>
        <v/>
      </c>
      <c r="E674" s="59">
        <f t="shared" si="231"/>
        <v>-70.311302996473387</v>
      </c>
      <c r="S674" s="24" t="str">
        <f>IF(B674="","",(U674-B674))</f>
        <v/>
      </c>
      <c r="DY674" s="1"/>
      <c r="DZ674" s="1"/>
      <c r="EA674" s="1"/>
      <c r="EC674" s="1"/>
      <c r="ED674" s="1"/>
      <c r="EE674" s="1"/>
      <c r="EF674" s="1"/>
      <c r="EG674" s="1"/>
      <c r="EH674" s="1"/>
      <c r="EI674" s="1"/>
      <c r="EJ674" s="1"/>
      <c r="EP674" s="1"/>
      <c r="EQ674" s="1"/>
      <c r="ER674" s="1"/>
      <c r="ES674" s="1"/>
      <c r="GD674" s="1"/>
      <c r="GE674" s="1"/>
      <c r="GF674" s="1"/>
      <c r="GH674" s="1"/>
      <c r="GI674" s="1"/>
      <c r="GJ674" s="1"/>
      <c r="GK674" s="1"/>
      <c r="GL674" s="1"/>
      <c r="GM674" s="1"/>
      <c r="GN674" s="1"/>
      <c r="GO674" s="1"/>
      <c r="GU674" s="1"/>
      <c r="GV674" s="1"/>
      <c r="GW674" s="1"/>
      <c r="GX674" s="1"/>
      <c r="II674" s="1"/>
      <c r="IJ674" s="1"/>
      <c r="IK674" s="1"/>
      <c r="IM674" s="1"/>
      <c r="IN674" s="1"/>
      <c r="IO674" s="1"/>
      <c r="IP674" s="1"/>
      <c r="IQ674" s="1"/>
      <c r="IR674" s="1"/>
      <c r="IS674" s="1"/>
      <c r="IT674" s="1"/>
      <c r="IZ674" s="1"/>
      <c r="JA674" s="1"/>
      <c r="JB674" s="1"/>
      <c r="JC674" s="1"/>
      <c r="KN674" s="1"/>
      <c r="KO674" s="1"/>
      <c r="KP674" s="1"/>
      <c r="KR674" s="1"/>
      <c r="KS674" s="1"/>
      <c r="KT674" s="1"/>
      <c r="KU674" s="1"/>
      <c r="KV674" s="1"/>
      <c r="KW674" s="1"/>
      <c r="KX674" s="1"/>
      <c r="KY674" s="1"/>
      <c r="LE674" s="1"/>
      <c r="LF674" s="1"/>
      <c r="LG674" s="1"/>
      <c r="LH674" s="1"/>
      <c r="LZ674" s="1"/>
      <c r="MA674" s="1"/>
    </row>
    <row r="675" spans="1:339" x14ac:dyDescent="0.2">
      <c r="A675" s="65" t="s">
        <v>665</v>
      </c>
      <c r="B675" s="60"/>
      <c r="C675" s="24">
        <f>IF(B675="",+(C674+(IF(YEAR(A675)&gt;YEAR($M$98),-$Q$98,$E$98*+((($O$101-((YEAR(A675)-(YEAR($J$98)-$O$101))/$O$98))/100)+$Q$101)))+(C663*$G$98/12)),B675)</f>
        <v>1015981.8114874879</v>
      </c>
      <c r="D675" s="22" t="str">
        <f t="shared" si="232"/>
        <v/>
      </c>
      <c r="E675" s="59">
        <f t="shared" si="231"/>
        <v>-70.537536706891842</v>
      </c>
      <c r="S675" s="24" t="str">
        <f>IF(B675="","",(U675-B675))</f>
        <v/>
      </c>
      <c r="DY675" s="1"/>
      <c r="DZ675" s="1"/>
      <c r="EA675" s="1"/>
      <c r="EC675" s="1"/>
      <c r="ED675" s="1"/>
      <c r="EE675" s="1"/>
      <c r="EF675" s="1"/>
      <c r="EG675" s="1"/>
      <c r="EH675" s="1"/>
      <c r="EI675" s="1"/>
      <c r="EJ675" s="1"/>
      <c r="EP675" s="1"/>
      <c r="EQ675" s="1"/>
      <c r="ER675" s="1"/>
      <c r="ES675" s="1"/>
      <c r="GD675" s="1"/>
      <c r="GE675" s="1"/>
      <c r="GF675" s="1"/>
      <c r="GH675" s="1"/>
      <c r="GI675" s="1"/>
      <c r="GJ675" s="1"/>
      <c r="GK675" s="1"/>
      <c r="GL675" s="1"/>
      <c r="GM675" s="1"/>
      <c r="GN675" s="1"/>
      <c r="GO675" s="1"/>
      <c r="GU675" s="1"/>
      <c r="GV675" s="1"/>
      <c r="GW675" s="1"/>
      <c r="GX675" s="1"/>
      <c r="II675" s="1"/>
      <c r="IJ675" s="1"/>
      <c r="IK675" s="1"/>
      <c r="IM675" s="1"/>
      <c r="IN675" s="1"/>
      <c r="IO675" s="1"/>
      <c r="IP675" s="1"/>
      <c r="IQ675" s="1"/>
      <c r="IR675" s="1"/>
      <c r="IS675" s="1"/>
      <c r="IT675" s="1"/>
      <c r="IZ675" s="1"/>
      <c r="JA675" s="1"/>
      <c r="JB675" s="1"/>
      <c r="JC675" s="1"/>
      <c r="KN675" s="1"/>
      <c r="KO675" s="1"/>
      <c r="KP675" s="1"/>
      <c r="KR675" s="1"/>
      <c r="KS675" s="1"/>
      <c r="KT675" s="1"/>
      <c r="KU675" s="1"/>
      <c r="KV675" s="1"/>
      <c r="KW675" s="1"/>
      <c r="KX675" s="1"/>
      <c r="KY675" s="1"/>
      <c r="LE675" s="1"/>
      <c r="LF675" s="1"/>
      <c r="LG675" s="1"/>
      <c r="LH675" s="1"/>
      <c r="LZ675" s="1"/>
      <c r="MA675" s="1"/>
    </row>
    <row r="676" spans="1:339" x14ac:dyDescent="0.2">
      <c r="A676" s="65" t="s">
        <v>666</v>
      </c>
      <c r="B676" s="60"/>
      <c r="C676" s="24">
        <f>IF(B676="",+(C675+(IF(YEAR(A676)&gt;YEAR($M$98),-$Q$98,$E$98*+((($O$101-((YEAR(A676)-(YEAR($J$98)-$O$101))/$O$98))/100)+$Q$101)))+(C664*$G$98/12)),B676)</f>
        <v>1015911.0469891407</v>
      </c>
      <c r="D676" s="22" t="str">
        <f t="shared" si="232"/>
        <v/>
      </c>
      <c r="E676" s="59">
        <f t="shared" si="231"/>
        <v>-70.764498347183689</v>
      </c>
      <c r="S676" s="24" t="str">
        <f>IF(B676="","",(U676-B676))</f>
        <v/>
      </c>
      <c r="DY676" s="1"/>
      <c r="DZ676" s="1"/>
      <c r="EA676" s="1"/>
      <c r="EC676" s="1"/>
      <c r="ED676" s="1"/>
      <c r="EE676" s="1"/>
      <c r="EF676" s="1"/>
      <c r="EG676" s="1"/>
      <c r="EH676" s="1"/>
      <c r="EI676" s="1"/>
      <c r="EJ676" s="1"/>
      <c r="EP676" s="1"/>
      <c r="EQ676" s="1"/>
      <c r="ER676" s="1"/>
      <c r="ES676" s="1"/>
      <c r="GD676" s="1"/>
      <c r="GE676" s="1"/>
      <c r="GF676" s="1"/>
      <c r="GH676" s="1"/>
      <c r="GI676" s="1"/>
      <c r="GJ676" s="1"/>
      <c r="GK676" s="1"/>
      <c r="GL676" s="1"/>
      <c r="GM676" s="1"/>
      <c r="GN676" s="1"/>
      <c r="GO676" s="1"/>
      <c r="GU676" s="1"/>
      <c r="GV676" s="1"/>
      <c r="GW676" s="1"/>
      <c r="GX676" s="1"/>
      <c r="II676" s="1"/>
      <c r="IJ676" s="1"/>
      <c r="IK676" s="1"/>
      <c r="IM676" s="1"/>
      <c r="IN676" s="1"/>
      <c r="IO676" s="1"/>
      <c r="IP676" s="1"/>
      <c r="IQ676" s="1"/>
      <c r="IR676" s="1"/>
      <c r="IS676" s="1"/>
      <c r="IT676" s="1"/>
      <c r="IZ676" s="1"/>
      <c r="JA676" s="1"/>
      <c r="JB676" s="1"/>
      <c r="JC676" s="1"/>
      <c r="KN676" s="1"/>
      <c r="KO676" s="1"/>
      <c r="KP676" s="1"/>
      <c r="KR676" s="1"/>
      <c r="KS676" s="1"/>
      <c r="KT676" s="1"/>
      <c r="KU676" s="1"/>
      <c r="KV676" s="1"/>
      <c r="KW676" s="1"/>
      <c r="KX676" s="1"/>
      <c r="KY676" s="1"/>
      <c r="LE676" s="1"/>
      <c r="LF676" s="1"/>
      <c r="LG676" s="1"/>
      <c r="LH676" s="1"/>
      <c r="LZ676" s="1"/>
      <c r="MA676" s="1"/>
    </row>
    <row r="677" spans="1:339" x14ac:dyDescent="0.2">
      <c r="A677" s="65" t="s">
        <v>667</v>
      </c>
      <c r="B677" s="60"/>
      <c r="C677" s="24">
        <f>IF(B677="",+(C676+(IF(YEAR(A677)&gt;YEAR($M$98),-$Q$98,$E$98*+((($O$101-((YEAR(A677)-(YEAR($J$98)-$O$101))/$O$98))/100)+$Q$101)))+(C665*$G$98/12)),B677)</f>
        <v>1015840.0547988812</v>
      </c>
      <c r="D677" s="22" t="str">
        <f t="shared" si="232"/>
        <v/>
      </c>
      <c r="E677" s="59">
        <f t="shared" si="231"/>
        <v>-70.992190259508789</v>
      </c>
      <c r="S677" s="24" t="str">
        <f>IF(B677="","",(U677-B677))</f>
        <v/>
      </c>
      <c r="DY677" s="1"/>
      <c r="DZ677" s="1"/>
      <c r="EA677" s="1"/>
      <c r="EC677" s="1"/>
      <c r="ED677" s="1"/>
      <c r="EE677" s="1"/>
      <c r="EF677" s="1"/>
      <c r="EG677" s="1"/>
      <c r="EH677" s="1"/>
      <c r="EI677" s="1"/>
      <c r="EJ677" s="1"/>
      <c r="EP677" s="1"/>
      <c r="EQ677" s="1"/>
      <c r="ER677" s="1"/>
      <c r="ES677" s="1"/>
      <c r="GD677" s="1"/>
      <c r="GE677" s="1"/>
      <c r="GF677" s="1"/>
      <c r="GH677" s="1"/>
      <c r="GI677" s="1"/>
      <c r="GJ677" s="1"/>
      <c r="GK677" s="1"/>
      <c r="GL677" s="1"/>
      <c r="GM677" s="1"/>
      <c r="GN677" s="1"/>
      <c r="GO677" s="1"/>
      <c r="GU677" s="1"/>
      <c r="GV677" s="1"/>
      <c r="GW677" s="1"/>
      <c r="GX677" s="1"/>
      <c r="II677" s="1"/>
      <c r="IJ677" s="1"/>
      <c r="IK677" s="1"/>
      <c r="IM677" s="1"/>
      <c r="IN677" s="1"/>
      <c r="IO677" s="1"/>
      <c r="IP677" s="1"/>
      <c r="IQ677" s="1"/>
      <c r="IR677" s="1"/>
      <c r="IS677" s="1"/>
      <c r="IT677" s="1"/>
      <c r="IZ677" s="1"/>
      <c r="JA677" s="1"/>
      <c r="JB677" s="1"/>
      <c r="JC677" s="1"/>
      <c r="KN677" s="1"/>
      <c r="KO677" s="1"/>
      <c r="KP677" s="1"/>
      <c r="KR677" s="1"/>
      <c r="KS677" s="1"/>
      <c r="KT677" s="1"/>
      <c r="KU677" s="1"/>
      <c r="KV677" s="1"/>
      <c r="KW677" s="1"/>
      <c r="KX677" s="1"/>
      <c r="KY677" s="1"/>
      <c r="LE677" s="1"/>
      <c r="LF677" s="1"/>
      <c r="LG677" s="1"/>
      <c r="LH677" s="1"/>
      <c r="LZ677" s="1"/>
      <c r="MA677" s="1"/>
    </row>
    <row r="678" spans="1:339" x14ac:dyDescent="0.2">
      <c r="A678" s="65" t="s">
        <v>668</v>
      </c>
      <c r="B678" s="60"/>
      <c r="C678" s="24">
        <f>IF(B678="",+(C677+(IF(YEAR(A678)&gt;YEAR($M$98),-$Q$98,$E$98*+((($O$101-((YEAR(A678)-(YEAR($J$98)-$O$101))/$O$98))/100)+$Q$101)))+(C666*$G$98/12)),B678)</f>
        <v>1015768.8341840877</v>
      </c>
      <c r="D678" s="22" t="str">
        <f t="shared" si="232"/>
        <v/>
      </c>
      <c r="E678" s="59">
        <f t="shared" si="231"/>
        <v>-71.22061479347758</v>
      </c>
      <c r="S678" s="24" t="str">
        <f>IF(B678="","",(U678-B678))</f>
        <v/>
      </c>
      <c r="DY678" s="1"/>
      <c r="DZ678" s="1"/>
      <c r="EA678" s="1"/>
      <c r="EC678" s="1"/>
      <c r="ED678" s="1"/>
      <c r="EE678" s="1"/>
      <c r="EF678" s="1"/>
      <c r="EG678" s="1"/>
      <c r="EH678" s="1"/>
      <c r="EI678" s="1"/>
      <c r="EJ678" s="1"/>
      <c r="EP678" s="1"/>
      <c r="EQ678" s="1"/>
      <c r="ER678" s="1"/>
      <c r="ES678" s="1"/>
      <c r="GD678" s="1"/>
      <c r="GE678" s="1"/>
      <c r="GF678" s="1"/>
      <c r="GH678" s="1"/>
      <c r="GI678" s="1"/>
      <c r="GJ678" s="1"/>
      <c r="GK678" s="1"/>
      <c r="GL678" s="1"/>
      <c r="GM678" s="1"/>
      <c r="GN678" s="1"/>
      <c r="GO678" s="1"/>
      <c r="GU678" s="1"/>
      <c r="GV678" s="1"/>
      <c r="GW678" s="1"/>
      <c r="GX678" s="1"/>
      <c r="II678" s="1"/>
      <c r="IJ678" s="1"/>
      <c r="IK678" s="1"/>
      <c r="IM678" s="1"/>
      <c r="IN678" s="1"/>
      <c r="IO678" s="1"/>
      <c r="IP678" s="1"/>
      <c r="IQ678" s="1"/>
      <c r="IR678" s="1"/>
      <c r="IS678" s="1"/>
      <c r="IT678" s="1"/>
      <c r="IZ678" s="1"/>
      <c r="JA678" s="1"/>
      <c r="JB678" s="1"/>
      <c r="JC678" s="1"/>
      <c r="KN678" s="1"/>
      <c r="KO678" s="1"/>
      <c r="KP678" s="1"/>
      <c r="KR678" s="1"/>
      <c r="KS678" s="1"/>
      <c r="KT678" s="1"/>
      <c r="KU678" s="1"/>
      <c r="KV678" s="1"/>
      <c r="KW678" s="1"/>
      <c r="KX678" s="1"/>
      <c r="KY678" s="1"/>
      <c r="LE678" s="1"/>
      <c r="LF678" s="1"/>
      <c r="LG678" s="1"/>
      <c r="LH678" s="1"/>
      <c r="LZ678" s="1"/>
      <c r="MA678" s="1"/>
    </row>
    <row r="679" spans="1:339" x14ac:dyDescent="0.2">
      <c r="A679" s="65" t="s">
        <v>669</v>
      </c>
      <c r="B679" s="60"/>
      <c r="C679" s="24">
        <f>IF(B679="",+(C678+(IF(YEAR(A679)&gt;YEAR($M$98),-$Q$98,$E$98*+((($O$101-((YEAR(A679)-(YEAR($J$98)-$O$101))/$O$98))/100)+$Q$101)))+(C667*$G$98/12)),B679)</f>
        <v>1015697.3844097813</v>
      </c>
      <c r="D679" s="22" t="str">
        <f t="shared" si="232"/>
        <v/>
      </c>
      <c r="E679" s="59">
        <f t="shared" si="231"/>
        <v>-71.449774306383915</v>
      </c>
      <c r="S679" s="24" t="str">
        <f>IF(B679="","",(U679-B679))</f>
        <v/>
      </c>
      <c r="DY679" s="1"/>
      <c r="DZ679" s="1"/>
      <c r="EA679" s="1"/>
      <c r="EC679" s="1"/>
      <c r="ED679" s="1"/>
      <c r="EE679" s="1"/>
      <c r="EF679" s="1"/>
      <c r="EG679" s="1"/>
      <c r="EH679" s="1"/>
      <c r="EI679" s="1"/>
      <c r="EJ679" s="1"/>
      <c r="EP679" s="1"/>
      <c r="EQ679" s="1"/>
      <c r="ER679" s="1"/>
      <c r="ES679" s="1"/>
      <c r="GD679" s="1"/>
      <c r="GE679" s="1"/>
      <c r="GF679" s="1"/>
      <c r="GH679" s="1"/>
      <c r="GI679" s="1"/>
      <c r="GJ679" s="1"/>
      <c r="GK679" s="1"/>
      <c r="GL679" s="1"/>
      <c r="GM679" s="1"/>
      <c r="GN679" s="1"/>
      <c r="GO679" s="1"/>
      <c r="GU679" s="1"/>
      <c r="GV679" s="1"/>
      <c r="GW679" s="1"/>
      <c r="GX679" s="1"/>
      <c r="II679" s="1"/>
      <c r="IJ679" s="1"/>
      <c r="IK679" s="1"/>
      <c r="IM679" s="1"/>
      <c r="IN679" s="1"/>
      <c r="IO679" s="1"/>
      <c r="IP679" s="1"/>
      <c r="IQ679" s="1"/>
      <c r="IR679" s="1"/>
      <c r="IS679" s="1"/>
      <c r="IT679" s="1"/>
      <c r="IZ679" s="1"/>
      <c r="JA679" s="1"/>
      <c r="JB679" s="1"/>
      <c r="JC679" s="1"/>
      <c r="KN679" s="1"/>
      <c r="KO679" s="1"/>
      <c r="KP679" s="1"/>
      <c r="KR679" s="1"/>
      <c r="KS679" s="1"/>
      <c r="KT679" s="1"/>
      <c r="KU679" s="1"/>
      <c r="KV679" s="1"/>
      <c r="KW679" s="1"/>
      <c r="KX679" s="1"/>
      <c r="KY679" s="1"/>
      <c r="LE679" s="1"/>
      <c r="LF679" s="1"/>
      <c r="LG679" s="1"/>
      <c r="LH679" s="1"/>
      <c r="LZ679" s="1"/>
      <c r="MA679" s="1"/>
    </row>
    <row r="680" spans="1:339" x14ac:dyDescent="0.2">
      <c r="A680" s="65" t="s">
        <v>670</v>
      </c>
      <c r="B680" s="60"/>
      <c r="C680" s="24">
        <f>IF(B680="",+(C679+(IF(YEAR(A680)&gt;YEAR($M$98),-$Q$98,$E$98*+((($O$101-((YEAR(A680)-(YEAR($J$98)-$O$101))/$O$98))/100)+$Q$101)))+(C668*$G$98/12)),B680)</f>
        <v>1015625.7047386181</v>
      </c>
      <c r="D680" s="22" t="str">
        <f t="shared" si="232"/>
        <v/>
      </c>
      <c r="E680" s="59">
        <f t="shared" si="231"/>
        <v>-71.679671163205057</v>
      </c>
      <c r="S680" s="24" t="str">
        <f>IF(B680="","",(U680-B680))</f>
        <v/>
      </c>
      <c r="DY680" s="1"/>
      <c r="DZ680" s="1"/>
      <c r="EA680" s="1"/>
      <c r="EC680" s="1"/>
      <c r="ED680" s="1"/>
      <c r="EE680" s="1"/>
      <c r="EF680" s="1"/>
      <c r="EG680" s="1"/>
      <c r="EH680" s="1"/>
      <c r="EI680" s="1"/>
      <c r="EJ680" s="1"/>
      <c r="EP680" s="1"/>
      <c r="EQ680" s="1"/>
      <c r="ER680" s="1"/>
      <c r="ES680" s="1"/>
      <c r="GD680" s="1"/>
      <c r="GE680" s="1"/>
      <c r="GF680" s="1"/>
      <c r="GH680" s="1"/>
      <c r="GI680" s="1"/>
      <c r="GJ680" s="1"/>
      <c r="GK680" s="1"/>
      <c r="GL680" s="1"/>
      <c r="GM680" s="1"/>
      <c r="GN680" s="1"/>
      <c r="GO680" s="1"/>
      <c r="GU680" s="1"/>
      <c r="GV680" s="1"/>
      <c r="GW680" s="1"/>
      <c r="GX680" s="1"/>
      <c r="II680" s="1"/>
      <c r="IJ680" s="1"/>
      <c r="IK680" s="1"/>
      <c r="IM680" s="1"/>
      <c r="IN680" s="1"/>
      <c r="IO680" s="1"/>
      <c r="IP680" s="1"/>
      <c r="IQ680" s="1"/>
      <c r="IR680" s="1"/>
      <c r="IS680" s="1"/>
      <c r="IT680" s="1"/>
      <c r="IZ680" s="1"/>
      <c r="JA680" s="1"/>
      <c r="JB680" s="1"/>
      <c r="JC680" s="1"/>
      <c r="KN680" s="1"/>
      <c r="KO680" s="1"/>
      <c r="KP680" s="1"/>
      <c r="KR680" s="1"/>
      <c r="KS680" s="1"/>
      <c r="KT680" s="1"/>
      <c r="KU680" s="1"/>
      <c r="KV680" s="1"/>
      <c r="KW680" s="1"/>
      <c r="KX680" s="1"/>
      <c r="KY680" s="1"/>
      <c r="LE680" s="1"/>
      <c r="LF680" s="1"/>
      <c r="LG680" s="1"/>
      <c r="LH680" s="1"/>
      <c r="LZ680" s="1"/>
      <c r="MA680" s="1"/>
    </row>
    <row r="681" spans="1:339" x14ac:dyDescent="0.2">
      <c r="A681" s="66" t="s">
        <v>217</v>
      </c>
      <c r="B681" s="69"/>
      <c r="C681" s="24">
        <f>IF(B681="",+(C680+(IF(YEAR(A681)&gt;YEAR($M$98),-$Q$98,$E$98*+((($O$101-((YEAR(A681)-(YEAR($J$98)-$O$101))/$O$98))/100)+$Q$101)))+(C669*$G$98/12)),B681)</f>
        <v>1015553.7944308817</v>
      </c>
      <c r="D681" s="22" t="str">
        <f t="shared" si="232"/>
        <v/>
      </c>
      <c r="E681" s="59">
        <f t="shared" si="231"/>
        <v>-71.91030773636885</v>
      </c>
      <c r="S681" s="24" t="str">
        <f>IF(B681="","",(U681-B681))</f>
        <v/>
      </c>
      <c r="U681" s="43"/>
      <c r="DY681" s="1"/>
      <c r="DZ681" s="1"/>
      <c r="EA681" s="1"/>
      <c r="EC681" s="1"/>
      <c r="ED681" s="1"/>
      <c r="EE681" s="1"/>
      <c r="EF681" s="1"/>
      <c r="EG681" s="1"/>
      <c r="EH681" s="1"/>
      <c r="EI681" s="1"/>
      <c r="EJ681" s="1"/>
      <c r="EP681" s="1"/>
      <c r="EQ681" s="1"/>
      <c r="ER681" s="1"/>
      <c r="ES681" s="1"/>
      <c r="GD681" s="1"/>
      <c r="GE681" s="1"/>
      <c r="GF681" s="1"/>
      <c r="GH681" s="1"/>
      <c r="GI681" s="1"/>
      <c r="GJ681" s="1"/>
      <c r="GK681" s="1"/>
      <c r="GL681" s="1"/>
      <c r="GM681" s="1"/>
      <c r="GN681" s="1"/>
      <c r="GO681" s="1"/>
      <c r="GU681" s="1"/>
      <c r="GV681" s="1"/>
      <c r="GW681" s="1"/>
      <c r="GX681" s="1"/>
      <c r="II681" s="1"/>
      <c r="IJ681" s="1"/>
      <c r="IK681" s="1"/>
      <c r="IM681" s="1"/>
      <c r="IN681" s="1"/>
      <c r="IO681" s="1"/>
      <c r="IP681" s="1"/>
      <c r="IQ681" s="1"/>
      <c r="IR681" s="1"/>
      <c r="IS681" s="1"/>
      <c r="IT681" s="1"/>
      <c r="IZ681" s="1"/>
      <c r="JA681" s="1"/>
      <c r="JB681" s="1"/>
      <c r="JC681" s="1"/>
      <c r="KN681" s="1"/>
      <c r="KO681" s="1"/>
      <c r="KP681" s="1"/>
      <c r="KR681" s="1"/>
      <c r="KS681" s="1"/>
      <c r="KT681" s="1"/>
      <c r="KU681" s="1"/>
      <c r="KV681" s="1"/>
      <c r="KW681" s="1"/>
      <c r="KX681" s="1"/>
      <c r="KY681" s="1"/>
      <c r="LE681" s="1"/>
      <c r="LF681" s="1"/>
      <c r="LG681" s="1"/>
      <c r="LH681" s="1"/>
      <c r="LZ681" s="1"/>
      <c r="MA681" s="1"/>
    </row>
    <row r="682" spans="1:339" x14ac:dyDescent="0.2">
      <c r="A682" s="65" t="s">
        <v>671</v>
      </c>
      <c r="B682" s="60"/>
      <c r="C682" s="24">
        <f>IF(B682="",+(C681+(IF(YEAR(A682)&gt;YEAR($M$98),-$Q$98,$E$98*+((($O$101-((YEAR(A682)-(YEAR($J$98)-$O$101))/$O$98))/100)+$Q$101)))+(C670*$G$98/12)),B682)</f>
        <v>1015481.6527444759</v>
      </c>
      <c r="D682" s="22" t="str">
        <f t="shared" si="232"/>
        <v/>
      </c>
      <c r="E682" s="59">
        <f t="shared" si="231"/>
        <v>-72.141686405870132</v>
      </c>
      <c r="S682" s="24" t="str">
        <f>IF(B682="","",(U682-B682))</f>
        <v/>
      </c>
      <c r="DY682" s="1"/>
      <c r="DZ682" s="1"/>
      <c r="EA682" s="1"/>
      <c r="EC682" s="1"/>
      <c r="ED682" s="1"/>
      <c r="EE682" s="1"/>
      <c r="EF682" s="1"/>
      <c r="EG682" s="1"/>
      <c r="EH682" s="1"/>
      <c r="EI682" s="1"/>
      <c r="EJ682" s="1"/>
      <c r="EP682" s="1"/>
      <c r="EQ682" s="1"/>
      <c r="ER682" s="1"/>
      <c r="ES682" s="1"/>
      <c r="GD682" s="1"/>
      <c r="GE682" s="1"/>
      <c r="GF682" s="1"/>
      <c r="GH682" s="1"/>
      <c r="GI682" s="1"/>
      <c r="GJ682" s="1"/>
      <c r="GK682" s="1"/>
      <c r="GL682" s="1"/>
      <c r="GM682" s="1"/>
      <c r="GN682" s="1"/>
      <c r="GO682" s="1"/>
      <c r="GU682" s="1"/>
      <c r="GV682" s="1"/>
      <c r="GW682" s="1"/>
      <c r="GX682" s="1"/>
      <c r="II682" s="1"/>
      <c r="IJ682" s="1"/>
      <c r="IK682" s="1"/>
      <c r="IM682" s="1"/>
      <c r="IN682" s="1"/>
      <c r="IO682" s="1"/>
      <c r="IP682" s="1"/>
      <c r="IQ682" s="1"/>
      <c r="IR682" s="1"/>
      <c r="IS682" s="1"/>
      <c r="IT682" s="1"/>
      <c r="IZ682" s="1"/>
      <c r="JA682" s="1"/>
      <c r="JB682" s="1"/>
      <c r="JC682" s="1"/>
      <c r="KN682" s="1"/>
      <c r="KO682" s="1"/>
      <c r="KP682" s="1"/>
      <c r="KR682" s="1"/>
      <c r="KS682" s="1"/>
      <c r="KT682" s="1"/>
      <c r="KU682" s="1"/>
      <c r="KV682" s="1"/>
      <c r="KW682" s="1"/>
      <c r="KX682" s="1"/>
      <c r="KY682" s="1"/>
      <c r="LE682" s="1"/>
      <c r="LF682" s="1"/>
      <c r="LG682" s="1"/>
      <c r="LH682" s="1"/>
      <c r="LZ682" s="1"/>
      <c r="MA682" s="1"/>
    </row>
    <row r="683" spans="1:339" x14ac:dyDescent="0.2">
      <c r="A683" s="65" t="s">
        <v>672</v>
      </c>
      <c r="B683" s="60"/>
      <c r="C683" s="24">
        <f>IF(B683="",+(C682+(IF(YEAR(A683)&gt;YEAR($M$98),-$Q$98,$E$98*+((($O$101-((YEAR(A683)-(YEAR($J$98)-$O$101))/$O$98))/100)+$Q$101)))+(C671*$G$98/12)),B683)</f>
        <v>1015409.2789349161</v>
      </c>
      <c r="D683" s="22" t="str">
        <f t="shared" si="232"/>
        <v/>
      </c>
      <c r="E683" s="59">
        <f t="shared" ref="E683:E746" si="233">+C683-C682</f>
        <v>-72.373809559736401</v>
      </c>
      <c r="S683" s="24" t="str">
        <f>IF(B683="","",(U683-B683))</f>
        <v/>
      </c>
      <c r="DY683" s="1"/>
      <c r="DZ683" s="1"/>
      <c r="EA683" s="1"/>
      <c r="EC683" s="1"/>
      <c r="ED683" s="1"/>
      <c r="EE683" s="1"/>
      <c r="EF683" s="1"/>
      <c r="EG683" s="1"/>
      <c r="EH683" s="1"/>
      <c r="EI683" s="1"/>
      <c r="EJ683" s="1"/>
      <c r="EP683" s="1"/>
      <c r="EQ683" s="1"/>
      <c r="ER683" s="1"/>
      <c r="ES683" s="1"/>
      <c r="GD683" s="1"/>
      <c r="GE683" s="1"/>
      <c r="GF683" s="1"/>
      <c r="GH683" s="1"/>
      <c r="GI683" s="1"/>
      <c r="GJ683" s="1"/>
      <c r="GK683" s="1"/>
      <c r="GL683" s="1"/>
      <c r="GM683" s="1"/>
      <c r="GN683" s="1"/>
      <c r="GO683" s="1"/>
      <c r="GU683" s="1"/>
      <c r="GV683" s="1"/>
      <c r="GW683" s="1"/>
      <c r="GX683" s="1"/>
      <c r="II683" s="1"/>
      <c r="IJ683" s="1"/>
      <c r="IK683" s="1"/>
      <c r="IM683" s="1"/>
      <c r="IN683" s="1"/>
      <c r="IO683" s="1"/>
      <c r="IP683" s="1"/>
      <c r="IQ683" s="1"/>
      <c r="IR683" s="1"/>
      <c r="IS683" s="1"/>
      <c r="IT683" s="1"/>
      <c r="IZ683" s="1"/>
      <c r="JA683" s="1"/>
      <c r="JB683" s="1"/>
      <c r="JC683" s="1"/>
      <c r="KN683" s="1"/>
      <c r="KO683" s="1"/>
      <c r="KP683" s="1"/>
      <c r="KR683" s="1"/>
      <c r="KS683" s="1"/>
      <c r="KT683" s="1"/>
      <c r="KU683" s="1"/>
      <c r="KV683" s="1"/>
      <c r="KW683" s="1"/>
      <c r="KX683" s="1"/>
      <c r="KY683" s="1"/>
      <c r="LE683" s="1"/>
      <c r="LF683" s="1"/>
      <c r="LG683" s="1"/>
      <c r="LH683" s="1"/>
      <c r="LZ683" s="1"/>
      <c r="MA683" s="1"/>
    </row>
    <row r="684" spans="1:339" x14ac:dyDescent="0.2">
      <c r="A684" s="65" t="s">
        <v>673</v>
      </c>
      <c r="B684" s="60"/>
      <c r="C684" s="24">
        <f>IF(B684="",+(C683+(IF(YEAR(A684)&gt;YEAR($M$98),-$Q$98,$E$98*+((($O$101-((YEAR(A684)-(YEAR($J$98)-$O$101))/$O$98))/100)+$Q$101)))+(C672*$G$98/12)),B684)</f>
        <v>1015336.672255323</v>
      </c>
      <c r="D684" s="22" t="str">
        <f t="shared" si="232"/>
        <v/>
      </c>
      <c r="E684" s="59">
        <f t="shared" si="233"/>
        <v>-72.606679593096487</v>
      </c>
      <c r="S684" s="24" t="str">
        <f>IF(B684="","",(U684-B684))</f>
        <v/>
      </c>
      <c r="DY684" s="1"/>
      <c r="DZ684" s="1"/>
      <c r="EA684" s="1"/>
      <c r="EC684" s="1"/>
      <c r="ED684" s="1"/>
      <c r="EE684" s="1"/>
      <c r="EF684" s="1"/>
      <c r="EG684" s="1"/>
      <c r="EH684" s="1"/>
      <c r="EI684" s="1"/>
      <c r="EJ684" s="1"/>
      <c r="EP684" s="1"/>
      <c r="EQ684" s="1"/>
      <c r="ER684" s="1"/>
      <c r="ES684" s="1"/>
      <c r="GD684" s="1"/>
      <c r="GE684" s="1"/>
      <c r="GF684" s="1"/>
      <c r="GH684" s="1"/>
      <c r="GI684" s="1"/>
      <c r="GJ684" s="1"/>
      <c r="GK684" s="1"/>
      <c r="GL684" s="1"/>
      <c r="GM684" s="1"/>
      <c r="GN684" s="1"/>
      <c r="GO684" s="1"/>
      <c r="GU684" s="1"/>
      <c r="GV684" s="1"/>
      <c r="GW684" s="1"/>
      <c r="GX684" s="1"/>
      <c r="II684" s="1"/>
      <c r="IJ684" s="1"/>
      <c r="IK684" s="1"/>
      <c r="IM684" s="1"/>
      <c r="IN684" s="1"/>
      <c r="IO684" s="1"/>
      <c r="IP684" s="1"/>
      <c r="IQ684" s="1"/>
      <c r="IR684" s="1"/>
      <c r="IS684" s="1"/>
      <c r="IT684" s="1"/>
      <c r="IZ684" s="1"/>
      <c r="JA684" s="1"/>
      <c r="JB684" s="1"/>
      <c r="JC684" s="1"/>
      <c r="KN684" s="1"/>
      <c r="KO684" s="1"/>
      <c r="KP684" s="1"/>
      <c r="KR684" s="1"/>
      <c r="KS684" s="1"/>
      <c r="KT684" s="1"/>
      <c r="KU684" s="1"/>
      <c r="KV684" s="1"/>
      <c r="KW684" s="1"/>
      <c r="KX684" s="1"/>
      <c r="KY684" s="1"/>
      <c r="LE684" s="1"/>
      <c r="LF684" s="1"/>
      <c r="LG684" s="1"/>
      <c r="LH684" s="1"/>
      <c r="LZ684" s="1"/>
      <c r="MA684" s="1"/>
    </row>
    <row r="685" spans="1:339" x14ac:dyDescent="0.2">
      <c r="A685" s="65" t="s">
        <v>674</v>
      </c>
      <c r="B685" s="60"/>
      <c r="C685" s="24">
        <f>IF(B685="",+(C684+(IF(YEAR(A685)&gt;YEAR($M$98),-$Q$98,$E$98*+((($O$101-((YEAR(A685)-(YEAR($J$98)-$O$101))/$O$98))/100)+$Q$101)))+(C673*$G$98/12)),B685)</f>
        <v>1015263.8319564136</v>
      </c>
      <c r="D685" s="22" t="str">
        <f t="shared" ref="D685:D748" si="234">IF(YEAR(A685)=YEAR($M$98),$M$97,IF(YEAR(A685)=YEAR($J$98),"RIP",""))</f>
        <v/>
      </c>
      <c r="E685" s="59">
        <f t="shared" si="233"/>
        <v>-72.840298909461126</v>
      </c>
      <c r="S685" s="24" t="str">
        <f>IF(B685="","",(U685-B685))</f>
        <v/>
      </c>
      <c r="DY685" s="1"/>
      <c r="DZ685" s="1"/>
      <c r="EA685" s="1"/>
      <c r="EC685" s="1"/>
      <c r="ED685" s="1"/>
      <c r="EE685" s="1"/>
      <c r="EF685" s="1"/>
      <c r="EG685" s="1"/>
      <c r="EH685" s="1"/>
      <c r="EI685" s="1"/>
      <c r="EJ685" s="1"/>
      <c r="EP685" s="1"/>
      <c r="EQ685" s="1"/>
      <c r="ER685" s="1"/>
      <c r="ES685" s="1"/>
      <c r="GD685" s="1"/>
      <c r="GE685" s="1"/>
      <c r="GF685" s="1"/>
      <c r="GH685" s="1"/>
      <c r="GI685" s="1"/>
      <c r="GJ685" s="1"/>
      <c r="GK685" s="1"/>
      <c r="GL685" s="1"/>
      <c r="GM685" s="1"/>
      <c r="GN685" s="1"/>
      <c r="GO685" s="1"/>
      <c r="GU685" s="1"/>
      <c r="GV685" s="1"/>
      <c r="GW685" s="1"/>
      <c r="GX685" s="1"/>
      <c r="II685" s="1"/>
      <c r="IJ685" s="1"/>
      <c r="IK685" s="1"/>
      <c r="IM685" s="1"/>
      <c r="IN685" s="1"/>
      <c r="IO685" s="1"/>
      <c r="IP685" s="1"/>
      <c r="IQ685" s="1"/>
      <c r="IR685" s="1"/>
      <c r="IS685" s="1"/>
      <c r="IT685" s="1"/>
      <c r="IZ685" s="1"/>
      <c r="JA685" s="1"/>
      <c r="JB685" s="1"/>
      <c r="JC685" s="1"/>
      <c r="KN685" s="1"/>
      <c r="KO685" s="1"/>
      <c r="KP685" s="1"/>
      <c r="KR685" s="1"/>
      <c r="KS685" s="1"/>
      <c r="KT685" s="1"/>
      <c r="KU685" s="1"/>
      <c r="KV685" s="1"/>
      <c r="KW685" s="1"/>
      <c r="KX685" s="1"/>
      <c r="KY685" s="1"/>
      <c r="LE685" s="1"/>
      <c r="LF685" s="1"/>
      <c r="LG685" s="1"/>
      <c r="LH685" s="1"/>
      <c r="LZ685" s="1"/>
      <c r="MA685" s="1"/>
    </row>
    <row r="686" spans="1:339" x14ac:dyDescent="0.2">
      <c r="A686" s="65" t="s">
        <v>675</v>
      </c>
      <c r="B686" s="60"/>
      <c r="C686" s="24">
        <f>IF(B686="",+(C685+(IF(YEAR(A686)&gt;YEAR($M$98),-$Q$98,$E$98*+((($O$101-((YEAR(A686)-(YEAR($J$98)-$O$101))/$O$98))/100)+$Q$101)))+(C674*$G$98/12)),B686)</f>
        <v>1015190.7572864941</v>
      </c>
      <c r="D686" s="22" t="str">
        <f t="shared" si="234"/>
        <v/>
      </c>
      <c r="E686" s="59">
        <f t="shared" si="233"/>
        <v>-73.074669919442385</v>
      </c>
      <c r="S686" s="24" t="str">
        <f>IF(B686="","",(U686-B686))</f>
        <v/>
      </c>
      <c r="DY686" s="1"/>
      <c r="DZ686" s="1"/>
      <c r="EA686" s="1"/>
      <c r="EC686" s="1"/>
      <c r="ED686" s="1"/>
      <c r="EE686" s="1"/>
      <c r="EF686" s="1"/>
      <c r="EG686" s="1"/>
      <c r="EH686" s="1"/>
      <c r="EI686" s="1"/>
      <c r="EJ686" s="1"/>
      <c r="EP686" s="1"/>
      <c r="EQ686" s="1"/>
      <c r="ER686" s="1"/>
      <c r="ES686" s="1"/>
      <c r="GD686" s="1"/>
      <c r="GE686" s="1"/>
      <c r="GF686" s="1"/>
      <c r="GH686" s="1"/>
      <c r="GI686" s="1"/>
      <c r="GJ686" s="1"/>
      <c r="GK686" s="1"/>
      <c r="GL686" s="1"/>
      <c r="GM686" s="1"/>
      <c r="GN686" s="1"/>
      <c r="GO686" s="1"/>
      <c r="GU686" s="1"/>
      <c r="GV686" s="1"/>
      <c r="GW686" s="1"/>
      <c r="GX686" s="1"/>
      <c r="II686" s="1"/>
      <c r="IJ686" s="1"/>
      <c r="IK686" s="1"/>
      <c r="IM686" s="1"/>
      <c r="IN686" s="1"/>
      <c r="IO686" s="1"/>
      <c r="IP686" s="1"/>
      <c r="IQ686" s="1"/>
      <c r="IR686" s="1"/>
      <c r="IS686" s="1"/>
      <c r="IT686" s="1"/>
      <c r="IZ686" s="1"/>
      <c r="JA686" s="1"/>
      <c r="JB686" s="1"/>
      <c r="JC686" s="1"/>
      <c r="KN686" s="1"/>
      <c r="KO686" s="1"/>
      <c r="KP686" s="1"/>
      <c r="KR686" s="1"/>
      <c r="KS686" s="1"/>
      <c r="KT686" s="1"/>
      <c r="KU686" s="1"/>
      <c r="KV686" s="1"/>
      <c r="KW686" s="1"/>
      <c r="KX686" s="1"/>
      <c r="KY686" s="1"/>
      <c r="LE686" s="1"/>
      <c r="LF686" s="1"/>
      <c r="LG686" s="1"/>
      <c r="LH686" s="1"/>
      <c r="LZ686" s="1"/>
      <c r="MA686" s="1"/>
    </row>
    <row r="687" spans="1:339" x14ac:dyDescent="0.2">
      <c r="A687" s="65" t="s">
        <v>676</v>
      </c>
      <c r="B687" s="60"/>
      <c r="C687" s="24">
        <f>IF(B687="",+(C686+(IF(YEAR(A687)&gt;YEAR($M$98),-$Q$98,$E$98*+((($O$101-((YEAR(A687)-(YEAR($J$98)-$O$101))/$O$98))/100)+$Q$101)))+(C675*$G$98/12)),B687)</f>
        <v>1015117.4474914523</v>
      </c>
      <c r="D687" s="22" t="str">
        <f t="shared" si="234"/>
        <v/>
      </c>
      <c r="E687" s="59">
        <f t="shared" si="233"/>
        <v>-73.309795041801408</v>
      </c>
      <c r="S687" s="24" t="str">
        <f>IF(B687="","",(U687-B687))</f>
        <v/>
      </c>
      <c r="DY687" s="1"/>
      <c r="DZ687" s="1"/>
      <c r="EA687" s="1"/>
      <c r="EC687" s="1"/>
      <c r="ED687" s="1"/>
      <c r="EE687" s="1"/>
      <c r="EF687" s="1"/>
      <c r="EG687" s="1"/>
      <c r="EH687" s="1"/>
      <c r="EI687" s="1"/>
      <c r="EJ687" s="1"/>
      <c r="EP687" s="1"/>
      <c r="EQ687" s="1"/>
      <c r="ER687" s="1"/>
      <c r="ES687" s="1"/>
      <c r="GD687" s="1"/>
      <c r="GE687" s="1"/>
      <c r="GF687" s="1"/>
      <c r="GH687" s="1"/>
      <c r="GI687" s="1"/>
      <c r="GJ687" s="1"/>
      <c r="GK687" s="1"/>
      <c r="GL687" s="1"/>
      <c r="GM687" s="1"/>
      <c r="GN687" s="1"/>
      <c r="GO687" s="1"/>
      <c r="GU687" s="1"/>
      <c r="GV687" s="1"/>
      <c r="GW687" s="1"/>
      <c r="GX687" s="1"/>
      <c r="II687" s="1"/>
      <c r="IJ687" s="1"/>
      <c r="IK687" s="1"/>
      <c r="IM687" s="1"/>
      <c r="IN687" s="1"/>
      <c r="IO687" s="1"/>
      <c r="IP687" s="1"/>
      <c r="IQ687" s="1"/>
      <c r="IR687" s="1"/>
      <c r="IS687" s="1"/>
      <c r="IT687" s="1"/>
      <c r="IZ687" s="1"/>
      <c r="JA687" s="1"/>
      <c r="JB687" s="1"/>
      <c r="JC687" s="1"/>
      <c r="KN687" s="1"/>
      <c r="KO687" s="1"/>
      <c r="KP687" s="1"/>
      <c r="KR687" s="1"/>
      <c r="KS687" s="1"/>
      <c r="KT687" s="1"/>
      <c r="KU687" s="1"/>
      <c r="KV687" s="1"/>
      <c r="KW687" s="1"/>
      <c r="KX687" s="1"/>
      <c r="KY687" s="1"/>
      <c r="LE687" s="1"/>
      <c r="LF687" s="1"/>
      <c r="LG687" s="1"/>
      <c r="LH687" s="1"/>
      <c r="LZ687" s="1"/>
      <c r="MA687" s="1"/>
    </row>
    <row r="688" spans="1:339" x14ac:dyDescent="0.2">
      <c r="A688" s="65" t="s">
        <v>677</v>
      </c>
      <c r="B688" s="60"/>
      <c r="C688" s="24">
        <f>IF(B688="",+(C687+(IF(YEAR(A688)&gt;YEAR($M$98),-$Q$98,$E$98*+((($O$101-((YEAR(A688)-(YEAR($J$98)-$O$101))/$O$98))/100)+$Q$101)))+(C676*$G$98/12)),B688)</f>
        <v>1015043.9018147495</v>
      </c>
      <c r="D688" s="22" t="str">
        <f t="shared" si="234"/>
        <v/>
      </c>
      <c r="E688" s="59">
        <f t="shared" si="233"/>
        <v>-73.545676702866331</v>
      </c>
      <c r="S688" s="24" t="str">
        <f>IF(B688="","",(U688-B688))</f>
        <v/>
      </c>
      <c r="DY688" s="1"/>
      <c r="DZ688" s="1"/>
      <c r="EA688" s="1"/>
      <c r="EC688" s="1"/>
      <c r="ED688" s="1"/>
      <c r="EE688" s="1"/>
      <c r="EF688" s="1"/>
      <c r="EG688" s="1"/>
      <c r="EH688" s="1"/>
      <c r="EI688" s="1"/>
      <c r="EJ688" s="1"/>
      <c r="EP688" s="1"/>
      <c r="EQ688" s="1"/>
      <c r="ER688" s="1"/>
      <c r="ES688" s="1"/>
      <c r="GD688" s="1"/>
      <c r="GE688" s="1"/>
      <c r="GF688" s="1"/>
      <c r="GH688" s="1"/>
      <c r="GI688" s="1"/>
      <c r="GJ688" s="1"/>
      <c r="GK688" s="1"/>
      <c r="GL688" s="1"/>
      <c r="GM688" s="1"/>
      <c r="GN688" s="1"/>
      <c r="GO688" s="1"/>
      <c r="GU688" s="1"/>
      <c r="GV688" s="1"/>
      <c r="GW688" s="1"/>
      <c r="GX688" s="1"/>
      <c r="II688" s="1"/>
      <c r="IJ688" s="1"/>
      <c r="IK688" s="1"/>
      <c r="IM688" s="1"/>
      <c r="IN688" s="1"/>
      <c r="IO688" s="1"/>
      <c r="IP688" s="1"/>
      <c r="IQ688" s="1"/>
      <c r="IR688" s="1"/>
      <c r="IS688" s="1"/>
      <c r="IT688" s="1"/>
      <c r="IZ688" s="1"/>
      <c r="JA688" s="1"/>
      <c r="JB688" s="1"/>
      <c r="JC688" s="1"/>
      <c r="KN688" s="1"/>
      <c r="KO688" s="1"/>
      <c r="KP688" s="1"/>
      <c r="KR688" s="1"/>
      <c r="KS688" s="1"/>
      <c r="KT688" s="1"/>
      <c r="KU688" s="1"/>
      <c r="KV688" s="1"/>
      <c r="KW688" s="1"/>
      <c r="KX688" s="1"/>
      <c r="KY688" s="1"/>
      <c r="LE688" s="1"/>
      <c r="LF688" s="1"/>
      <c r="LG688" s="1"/>
      <c r="LH688" s="1"/>
      <c r="LZ688" s="1"/>
      <c r="MA688" s="1"/>
    </row>
    <row r="689" spans="1:339" x14ac:dyDescent="0.2">
      <c r="A689" s="65" t="s">
        <v>678</v>
      </c>
      <c r="B689" s="60"/>
      <c r="C689" s="24">
        <f>IF(B689="",+(C688+(IF(YEAR(A689)&gt;YEAR($M$98),-$Q$98,$E$98*+((($O$101-((YEAR(A689)-(YEAR($J$98)-$O$101))/$O$98))/100)+$Q$101)))+(C677*$G$98/12)),B689)</f>
        <v>1014970.1194974124</v>
      </c>
      <c r="D689" s="22" t="str">
        <f t="shared" si="234"/>
        <v/>
      </c>
      <c r="E689" s="59">
        <f t="shared" si="233"/>
        <v>-73.782317337114364</v>
      </c>
      <c r="S689" s="24" t="str">
        <f>IF(B689="","",(U689-B689))</f>
        <v/>
      </c>
      <c r="DY689" s="1"/>
      <c r="DZ689" s="1"/>
      <c r="EA689" s="1"/>
      <c r="EC689" s="1"/>
      <c r="ED689" s="1"/>
      <c r="EE689" s="1"/>
      <c r="EF689" s="1"/>
      <c r="EG689" s="1"/>
      <c r="EH689" s="1"/>
      <c r="EI689" s="1"/>
      <c r="EJ689" s="1"/>
      <c r="EP689" s="1"/>
      <c r="EQ689" s="1"/>
      <c r="ER689" s="1"/>
      <c r="ES689" s="1"/>
      <c r="GD689" s="1"/>
      <c r="GE689" s="1"/>
      <c r="GF689" s="1"/>
      <c r="GH689" s="1"/>
      <c r="GI689" s="1"/>
      <c r="GJ689" s="1"/>
      <c r="GK689" s="1"/>
      <c r="GL689" s="1"/>
      <c r="GM689" s="1"/>
      <c r="GN689" s="1"/>
      <c r="GO689" s="1"/>
      <c r="GU689" s="1"/>
      <c r="GV689" s="1"/>
      <c r="GW689" s="1"/>
      <c r="GX689" s="1"/>
      <c r="II689" s="1"/>
      <c r="IJ689" s="1"/>
      <c r="IK689" s="1"/>
      <c r="IM689" s="1"/>
      <c r="IN689" s="1"/>
      <c r="IO689" s="1"/>
      <c r="IP689" s="1"/>
      <c r="IQ689" s="1"/>
      <c r="IR689" s="1"/>
      <c r="IS689" s="1"/>
      <c r="IT689" s="1"/>
      <c r="IZ689" s="1"/>
      <c r="JA689" s="1"/>
      <c r="JB689" s="1"/>
      <c r="JC689" s="1"/>
      <c r="KN689" s="1"/>
      <c r="KO689" s="1"/>
      <c r="KP689" s="1"/>
      <c r="KR689" s="1"/>
      <c r="KS689" s="1"/>
      <c r="KT689" s="1"/>
      <c r="KU689" s="1"/>
      <c r="KV689" s="1"/>
      <c r="KW689" s="1"/>
      <c r="KX689" s="1"/>
      <c r="KY689" s="1"/>
      <c r="LE689" s="1"/>
      <c r="LF689" s="1"/>
      <c r="LG689" s="1"/>
      <c r="LH689" s="1"/>
      <c r="LZ689" s="1"/>
      <c r="MA689" s="1"/>
    </row>
    <row r="690" spans="1:339" x14ac:dyDescent="0.2">
      <c r="A690" s="65" t="s">
        <v>679</v>
      </c>
      <c r="B690" s="60"/>
      <c r="C690" s="24">
        <f>IF(B690="",+(C689+(IF(YEAR(A690)&gt;YEAR($M$98),-$Q$98,$E$98*+((($O$101-((YEAR(A690)-(YEAR($J$98)-$O$101))/$O$98))/100)+$Q$101)))+(C678*$G$98/12)),B690)</f>
        <v>1014896.0997780259</v>
      </c>
      <c r="D690" s="22" t="str">
        <f t="shared" si="234"/>
        <v/>
      </c>
      <c r="E690" s="59">
        <f t="shared" si="233"/>
        <v>-74.019719386473298</v>
      </c>
      <c r="S690" s="24" t="str">
        <f>IF(B690="","",(U690-B690))</f>
        <v/>
      </c>
      <c r="DY690" s="1"/>
      <c r="DZ690" s="1"/>
      <c r="EA690" s="1"/>
      <c r="EC690" s="1"/>
      <c r="ED690" s="1"/>
      <c r="EE690" s="1"/>
      <c r="EF690" s="1"/>
      <c r="EG690" s="1"/>
      <c r="EH690" s="1"/>
      <c r="EI690" s="1"/>
      <c r="EJ690" s="1"/>
      <c r="EP690" s="1"/>
      <c r="EQ690" s="1"/>
      <c r="ER690" s="1"/>
      <c r="ES690" s="1"/>
      <c r="GD690" s="1"/>
      <c r="GE690" s="1"/>
      <c r="GF690" s="1"/>
      <c r="GH690" s="1"/>
      <c r="GI690" s="1"/>
      <c r="GJ690" s="1"/>
      <c r="GK690" s="1"/>
      <c r="GL690" s="1"/>
      <c r="GM690" s="1"/>
      <c r="GN690" s="1"/>
      <c r="GO690" s="1"/>
      <c r="GU690" s="1"/>
      <c r="GV690" s="1"/>
      <c r="GW690" s="1"/>
      <c r="GX690" s="1"/>
      <c r="II690" s="1"/>
      <c r="IJ690" s="1"/>
      <c r="IK690" s="1"/>
      <c r="IM690" s="1"/>
      <c r="IN690" s="1"/>
      <c r="IO690" s="1"/>
      <c r="IP690" s="1"/>
      <c r="IQ690" s="1"/>
      <c r="IR690" s="1"/>
      <c r="IS690" s="1"/>
      <c r="IT690" s="1"/>
      <c r="IZ690" s="1"/>
      <c r="JA690" s="1"/>
      <c r="JB690" s="1"/>
      <c r="JC690" s="1"/>
      <c r="KN690" s="1"/>
      <c r="KO690" s="1"/>
      <c r="KP690" s="1"/>
      <c r="KR690" s="1"/>
      <c r="KS690" s="1"/>
      <c r="KT690" s="1"/>
      <c r="KU690" s="1"/>
      <c r="KV690" s="1"/>
      <c r="KW690" s="1"/>
      <c r="KX690" s="1"/>
      <c r="KY690" s="1"/>
      <c r="LE690" s="1"/>
      <c r="LF690" s="1"/>
      <c r="LG690" s="1"/>
      <c r="LH690" s="1"/>
      <c r="LZ690" s="1"/>
      <c r="MA690" s="1"/>
    </row>
    <row r="691" spans="1:339" x14ac:dyDescent="0.2">
      <c r="A691" s="65" t="s">
        <v>680</v>
      </c>
      <c r="B691" s="60"/>
      <c r="C691" s="24">
        <f>IF(B691="",+(C690+(IF(YEAR(A691)&gt;YEAR($M$98),-$Q$98,$E$98*+((($O$101-((YEAR(A691)-(YEAR($J$98)-$O$101))/$O$98))/100)+$Q$101)))+(C679*$G$98/12)),B691)</f>
        <v>1014821.8418927251</v>
      </c>
      <c r="D691" s="22" t="str">
        <f t="shared" si="234"/>
        <v/>
      </c>
      <c r="E691" s="59">
        <f t="shared" si="233"/>
        <v>-74.257885300787166</v>
      </c>
      <c r="S691" s="24" t="str">
        <f>IF(B691="","",(U691-B691))</f>
        <v/>
      </c>
      <c r="DY691" s="1"/>
      <c r="DZ691" s="1"/>
      <c r="EA691" s="1"/>
      <c r="EC691" s="1"/>
      <c r="ED691" s="1"/>
      <c r="EE691" s="1"/>
      <c r="EF691" s="1"/>
      <c r="EG691" s="1"/>
      <c r="EH691" s="1"/>
      <c r="EI691" s="1"/>
      <c r="EJ691" s="1"/>
      <c r="EP691" s="1"/>
      <c r="EQ691" s="1"/>
      <c r="ER691" s="1"/>
      <c r="ES691" s="1"/>
      <c r="GD691" s="1"/>
      <c r="GE691" s="1"/>
      <c r="GF691" s="1"/>
      <c r="GH691" s="1"/>
      <c r="GI691" s="1"/>
      <c r="GJ691" s="1"/>
      <c r="GK691" s="1"/>
      <c r="GL691" s="1"/>
      <c r="GM691" s="1"/>
      <c r="GN691" s="1"/>
      <c r="GO691" s="1"/>
      <c r="GU691" s="1"/>
      <c r="GV691" s="1"/>
      <c r="GW691" s="1"/>
      <c r="GX691" s="1"/>
      <c r="II691" s="1"/>
      <c r="IJ691" s="1"/>
      <c r="IK691" s="1"/>
      <c r="IM691" s="1"/>
      <c r="IN691" s="1"/>
      <c r="IO691" s="1"/>
      <c r="IP691" s="1"/>
      <c r="IQ691" s="1"/>
      <c r="IR691" s="1"/>
      <c r="IS691" s="1"/>
      <c r="IT691" s="1"/>
      <c r="IZ691" s="1"/>
      <c r="JA691" s="1"/>
      <c r="JB691" s="1"/>
      <c r="JC691" s="1"/>
      <c r="KN691" s="1"/>
      <c r="KO691" s="1"/>
      <c r="KP691" s="1"/>
      <c r="KR691" s="1"/>
      <c r="KS691" s="1"/>
      <c r="KT691" s="1"/>
      <c r="KU691" s="1"/>
      <c r="KV691" s="1"/>
      <c r="KW691" s="1"/>
      <c r="KX691" s="1"/>
      <c r="KY691" s="1"/>
      <c r="LE691" s="1"/>
      <c r="LF691" s="1"/>
      <c r="LG691" s="1"/>
      <c r="LH691" s="1"/>
      <c r="LZ691" s="1"/>
      <c r="MA691" s="1"/>
    </row>
    <row r="692" spans="1:339" x14ac:dyDescent="0.2">
      <c r="A692" s="65" t="s">
        <v>681</v>
      </c>
      <c r="B692" s="60"/>
      <c r="C692" s="24">
        <f>IF(B692="",+(C691+(IF(YEAR(A692)&gt;YEAR($M$98),-$Q$98,$E$98*+((($O$101-((YEAR(A692)-(YEAR($J$98)-$O$101))/$O$98))/100)+$Q$101)))+(C680*$G$98/12)),B692)</f>
        <v>1014747.345075187</v>
      </c>
      <c r="D692" s="22" t="str">
        <f t="shared" si="234"/>
        <v/>
      </c>
      <c r="E692" s="59">
        <f t="shared" si="233"/>
        <v>-74.496817538049072</v>
      </c>
      <c r="S692" s="24" t="str">
        <f>IF(B692="","",(U692-B692))</f>
        <v/>
      </c>
      <c r="DY692" s="1"/>
      <c r="DZ692" s="1"/>
      <c r="EA692" s="1"/>
      <c r="EC692" s="1"/>
      <c r="ED692" s="1"/>
      <c r="EE692" s="1"/>
      <c r="EF692" s="1"/>
      <c r="EG692" s="1"/>
      <c r="EH692" s="1"/>
      <c r="EI692" s="1"/>
      <c r="EJ692" s="1"/>
      <c r="EP692" s="1"/>
      <c r="EQ692" s="1"/>
      <c r="ER692" s="1"/>
      <c r="ES692" s="1"/>
      <c r="GD692" s="1"/>
      <c r="GE692" s="1"/>
      <c r="GF692" s="1"/>
      <c r="GH692" s="1"/>
      <c r="GI692" s="1"/>
      <c r="GJ692" s="1"/>
      <c r="GK692" s="1"/>
      <c r="GL692" s="1"/>
      <c r="GM692" s="1"/>
      <c r="GN692" s="1"/>
      <c r="GO692" s="1"/>
      <c r="GU692" s="1"/>
      <c r="GV692" s="1"/>
      <c r="GW692" s="1"/>
      <c r="GX692" s="1"/>
      <c r="II692" s="1"/>
      <c r="IJ692" s="1"/>
      <c r="IK692" s="1"/>
      <c r="IM692" s="1"/>
      <c r="IN692" s="1"/>
      <c r="IO692" s="1"/>
      <c r="IP692" s="1"/>
      <c r="IQ692" s="1"/>
      <c r="IR692" s="1"/>
      <c r="IS692" s="1"/>
      <c r="IT692" s="1"/>
      <c r="IZ692" s="1"/>
      <c r="JA692" s="1"/>
      <c r="JB692" s="1"/>
      <c r="JC692" s="1"/>
      <c r="KN692" s="1"/>
      <c r="KO692" s="1"/>
      <c r="KP692" s="1"/>
      <c r="KR692" s="1"/>
      <c r="KS692" s="1"/>
      <c r="KT692" s="1"/>
      <c r="KU692" s="1"/>
      <c r="KV692" s="1"/>
      <c r="KW692" s="1"/>
      <c r="KX692" s="1"/>
      <c r="KY692" s="1"/>
      <c r="LE692" s="1"/>
      <c r="LF692" s="1"/>
      <c r="LG692" s="1"/>
      <c r="LH692" s="1"/>
      <c r="LZ692" s="1"/>
      <c r="MA692" s="1"/>
    </row>
    <row r="693" spans="1:339" x14ac:dyDescent="0.2">
      <c r="A693" s="66" t="s">
        <v>219</v>
      </c>
      <c r="B693" s="69"/>
      <c r="C693" s="24">
        <f>IF(B693="",+(C692+(IF(YEAR(A693)&gt;YEAR($M$98),-$Q$98,$E$98*+((($O$101-((YEAR(A693)-(YEAR($J$98)-$O$101))/$O$98))/100)+$Q$101)))+(C681*$G$98/12)),B693)</f>
        <v>1014672.6085566232</v>
      </c>
      <c r="D693" s="22" t="str">
        <f t="shared" si="234"/>
        <v/>
      </c>
      <c r="E693" s="59">
        <f t="shared" si="233"/>
        <v>-74.736518563819118</v>
      </c>
      <c r="S693" s="24" t="str">
        <f>IF(B693="","",(U693-B693))</f>
        <v/>
      </c>
      <c r="U693" s="43"/>
      <c r="DY693" s="1"/>
      <c r="DZ693" s="1"/>
      <c r="EA693" s="1"/>
      <c r="EC693" s="1"/>
      <c r="ED693" s="1"/>
      <c r="EE693" s="1"/>
      <c r="EF693" s="1"/>
      <c r="EG693" s="1"/>
      <c r="EH693" s="1"/>
      <c r="EI693" s="1"/>
      <c r="EJ693" s="1"/>
      <c r="EP693" s="1"/>
      <c r="EQ693" s="1"/>
      <c r="ER693" s="1"/>
      <c r="ES693" s="1"/>
      <c r="GD693" s="1"/>
      <c r="GE693" s="1"/>
      <c r="GF693" s="1"/>
      <c r="GH693" s="1"/>
      <c r="GI693" s="1"/>
      <c r="GJ693" s="1"/>
      <c r="GK693" s="1"/>
      <c r="GL693" s="1"/>
      <c r="GM693" s="1"/>
      <c r="GN693" s="1"/>
      <c r="GO693" s="1"/>
      <c r="GU693" s="1"/>
      <c r="GV693" s="1"/>
      <c r="GW693" s="1"/>
      <c r="GX693" s="1"/>
      <c r="II693" s="1"/>
      <c r="IJ693" s="1"/>
      <c r="IK693" s="1"/>
      <c r="IM693" s="1"/>
      <c r="IN693" s="1"/>
      <c r="IO693" s="1"/>
      <c r="IP693" s="1"/>
      <c r="IQ693" s="1"/>
      <c r="IR693" s="1"/>
      <c r="IS693" s="1"/>
      <c r="IT693" s="1"/>
      <c r="IZ693" s="1"/>
      <c r="JA693" s="1"/>
      <c r="JB693" s="1"/>
      <c r="JC693" s="1"/>
      <c r="KN693" s="1"/>
      <c r="KO693" s="1"/>
      <c r="KP693" s="1"/>
      <c r="KR693" s="1"/>
      <c r="KS693" s="1"/>
      <c r="KT693" s="1"/>
      <c r="KU693" s="1"/>
      <c r="KV693" s="1"/>
      <c r="KW693" s="1"/>
      <c r="KX693" s="1"/>
      <c r="KY693" s="1"/>
      <c r="LE693" s="1"/>
      <c r="LF693" s="1"/>
      <c r="LG693" s="1"/>
      <c r="LH693" s="1"/>
      <c r="LZ693" s="1"/>
      <c r="MA693" s="1"/>
    </row>
    <row r="694" spans="1:339" x14ac:dyDescent="0.2">
      <c r="A694" s="65" t="s">
        <v>682</v>
      </c>
      <c r="B694" s="60"/>
      <c r="C694" s="24">
        <f>IF(B694="",+(C693+(IF(YEAR(A694)&gt;YEAR($M$98),-$Q$98,$E$98*+((($O$101-((YEAR(A694)-(YEAR($J$98)-$O$101))/$O$98))/100)+$Q$101)))+(C682*$G$98/12)),B694)</f>
        <v>1014597.6315657714</v>
      </c>
      <c r="D694" s="22" t="str">
        <f t="shared" si="234"/>
        <v/>
      </c>
      <c r="E694" s="59">
        <f t="shared" si="233"/>
        <v>-74.976990851806477</v>
      </c>
      <c r="S694" s="24" t="str">
        <f>IF(B694="","",(U694-B694))</f>
        <v/>
      </c>
      <c r="DY694" s="1"/>
      <c r="DZ694" s="1"/>
      <c r="EA694" s="1"/>
      <c r="EC694" s="1"/>
      <c r="ED694" s="1"/>
      <c r="EE694" s="1"/>
      <c r="EF694" s="1"/>
      <c r="EG694" s="1"/>
      <c r="EH694" s="1"/>
      <c r="EI694" s="1"/>
      <c r="EJ694" s="1"/>
      <c r="EP694" s="1"/>
      <c r="EQ694" s="1"/>
      <c r="ER694" s="1"/>
      <c r="ES694" s="1"/>
      <c r="GD694" s="1"/>
      <c r="GE694" s="1"/>
      <c r="GF694" s="1"/>
      <c r="GH694" s="1"/>
      <c r="GI694" s="1"/>
      <c r="GJ694" s="1"/>
      <c r="GK694" s="1"/>
      <c r="GL694" s="1"/>
      <c r="GM694" s="1"/>
      <c r="GN694" s="1"/>
      <c r="GO694" s="1"/>
      <c r="GU694" s="1"/>
      <c r="GV694" s="1"/>
      <c r="GW694" s="1"/>
      <c r="GX694" s="1"/>
      <c r="II694" s="1"/>
      <c r="IJ694" s="1"/>
      <c r="IK694" s="1"/>
      <c r="IM694" s="1"/>
      <c r="IN694" s="1"/>
      <c r="IO694" s="1"/>
      <c r="IP694" s="1"/>
      <c r="IQ694" s="1"/>
      <c r="IR694" s="1"/>
      <c r="IS694" s="1"/>
      <c r="IT694" s="1"/>
      <c r="IZ694" s="1"/>
      <c r="JA694" s="1"/>
      <c r="JB694" s="1"/>
      <c r="JC694" s="1"/>
      <c r="KN694" s="1"/>
      <c r="KO694" s="1"/>
      <c r="KP694" s="1"/>
      <c r="KR694" s="1"/>
      <c r="KS694" s="1"/>
      <c r="KT694" s="1"/>
      <c r="KU694" s="1"/>
      <c r="KV694" s="1"/>
      <c r="KW694" s="1"/>
      <c r="KX694" s="1"/>
      <c r="KY694" s="1"/>
      <c r="LE694" s="1"/>
      <c r="LF694" s="1"/>
      <c r="LG694" s="1"/>
      <c r="LH694" s="1"/>
      <c r="LZ694" s="1"/>
      <c r="MA694" s="1"/>
    </row>
    <row r="695" spans="1:339" x14ac:dyDescent="0.2">
      <c r="A695" s="65" t="s">
        <v>683</v>
      </c>
      <c r="B695" s="60"/>
      <c r="C695" s="24">
        <f>IF(B695="",+(C694+(IF(YEAR(A695)&gt;YEAR($M$98),-$Q$98,$E$98*+((($O$101-((YEAR(A695)-(YEAR($J$98)-$O$101))/$O$98))/100)+$Q$101)))+(C683*$G$98/12)),B695)</f>
        <v>1014522.4133288878</v>
      </c>
      <c r="D695" s="22" t="str">
        <f t="shared" si="234"/>
        <v/>
      </c>
      <c r="E695" s="59">
        <f t="shared" si="233"/>
        <v>-75.218236883636564</v>
      </c>
      <c r="S695" s="24" t="str">
        <f>IF(B695="","",(U695-B695))</f>
        <v/>
      </c>
      <c r="DY695" s="1"/>
      <c r="DZ695" s="1"/>
      <c r="EA695" s="1"/>
      <c r="EC695" s="1"/>
      <c r="ED695" s="1"/>
      <c r="EE695" s="1"/>
      <c r="EF695" s="1"/>
      <c r="EG695" s="1"/>
      <c r="EH695" s="1"/>
      <c r="EI695" s="1"/>
      <c r="EJ695" s="1"/>
      <c r="EP695" s="1"/>
      <c r="EQ695" s="1"/>
      <c r="ER695" s="1"/>
      <c r="ES695" s="1"/>
      <c r="GD695" s="1"/>
      <c r="GE695" s="1"/>
      <c r="GF695" s="1"/>
      <c r="GH695" s="1"/>
      <c r="GI695" s="1"/>
      <c r="GJ695" s="1"/>
      <c r="GK695" s="1"/>
      <c r="GL695" s="1"/>
      <c r="GM695" s="1"/>
      <c r="GN695" s="1"/>
      <c r="GO695" s="1"/>
      <c r="GU695" s="1"/>
      <c r="GV695" s="1"/>
      <c r="GW695" s="1"/>
      <c r="GX695" s="1"/>
      <c r="II695" s="1"/>
      <c r="IJ695" s="1"/>
      <c r="IK695" s="1"/>
      <c r="IM695" s="1"/>
      <c r="IN695" s="1"/>
      <c r="IO695" s="1"/>
      <c r="IP695" s="1"/>
      <c r="IQ695" s="1"/>
      <c r="IR695" s="1"/>
      <c r="IS695" s="1"/>
      <c r="IT695" s="1"/>
      <c r="IZ695" s="1"/>
      <c r="JA695" s="1"/>
      <c r="JB695" s="1"/>
      <c r="JC695" s="1"/>
      <c r="KN695" s="1"/>
      <c r="KO695" s="1"/>
      <c r="KP695" s="1"/>
      <c r="KR695" s="1"/>
      <c r="KS695" s="1"/>
      <c r="KT695" s="1"/>
      <c r="KU695" s="1"/>
      <c r="KV695" s="1"/>
      <c r="KW695" s="1"/>
      <c r="KX695" s="1"/>
      <c r="KY695" s="1"/>
      <c r="LE695" s="1"/>
      <c r="LF695" s="1"/>
      <c r="LG695" s="1"/>
      <c r="LH695" s="1"/>
      <c r="LZ695" s="1"/>
      <c r="MA695" s="1"/>
    </row>
    <row r="696" spans="1:339" x14ac:dyDescent="0.2">
      <c r="A696" s="65" t="s">
        <v>684</v>
      </c>
      <c r="B696" s="60"/>
      <c r="C696" s="24">
        <f>IF(B696="",+(C695+(IF(YEAR(A696)&gt;YEAR($M$98),-$Q$98,$E$98*+((($O$101-((YEAR(A696)-(YEAR($J$98)-$O$101))/$O$98))/100)+$Q$101)))+(C684*$G$98/12)),B696)</f>
        <v>1014446.9530697388</v>
      </c>
      <c r="D696" s="22" t="str">
        <f t="shared" si="234"/>
        <v/>
      </c>
      <c r="E696" s="59">
        <f t="shared" si="233"/>
        <v>-75.460259148967452</v>
      </c>
      <c r="S696" s="24" t="str">
        <f>IF(B696="","",(U696-B696))</f>
        <v/>
      </c>
      <c r="DY696" s="1"/>
      <c r="DZ696" s="1"/>
      <c r="EA696" s="1"/>
      <c r="EC696" s="1"/>
      <c r="ED696" s="1"/>
      <c r="EE696" s="1"/>
      <c r="EF696" s="1"/>
      <c r="EG696" s="1"/>
      <c r="EH696" s="1"/>
      <c r="EI696" s="1"/>
      <c r="EJ696" s="1"/>
      <c r="EP696" s="1"/>
      <c r="EQ696" s="1"/>
      <c r="ER696" s="1"/>
      <c r="ES696" s="1"/>
      <c r="GD696" s="1"/>
      <c r="GE696" s="1"/>
      <c r="GF696" s="1"/>
      <c r="GH696" s="1"/>
      <c r="GI696" s="1"/>
      <c r="GJ696" s="1"/>
      <c r="GK696" s="1"/>
      <c r="GL696" s="1"/>
      <c r="GM696" s="1"/>
      <c r="GN696" s="1"/>
      <c r="GO696" s="1"/>
      <c r="GU696" s="1"/>
      <c r="GV696" s="1"/>
      <c r="GW696" s="1"/>
      <c r="GX696" s="1"/>
      <c r="II696" s="1"/>
      <c r="IJ696" s="1"/>
      <c r="IK696" s="1"/>
      <c r="IM696" s="1"/>
      <c r="IN696" s="1"/>
      <c r="IO696" s="1"/>
      <c r="IP696" s="1"/>
      <c r="IQ696" s="1"/>
      <c r="IR696" s="1"/>
      <c r="IS696" s="1"/>
      <c r="IT696" s="1"/>
      <c r="IZ696" s="1"/>
      <c r="JA696" s="1"/>
      <c r="JB696" s="1"/>
      <c r="JC696" s="1"/>
      <c r="KN696" s="1"/>
      <c r="KO696" s="1"/>
      <c r="KP696" s="1"/>
      <c r="KR696" s="1"/>
      <c r="KS696" s="1"/>
      <c r="KT696" s="1"/>
      <c r="KU696" s="1"/>
      <c r="KV696" s="1"/>
      <c r="KW696" s="1"/>
      <c r="KX696" s="1"/>
      <c r="KY696" s="1"/>
      <c r="LE696" s="1"/>
      <c r="LF696" s="1"/>
      <c r="LG696" s="1"/>
      <c r="LH696" s="1"/>
      <c r="LZ696" s="1"/>
      <c r="MA696" s="1"/>
    </row>
    <row r="697" spans="1:339" x14ac:dyDescent="0.2">
      <c r="A697" s="65" t="s">
        <v>685</v>
      </c>
      <c r="B697" s="60"/>
      <c r="C697" s="24">
        <f>IF(B697="",+(C696+(IF(YEAR(A697)&gt;YEAR($M$98),-$Q$98,$E$98*+((($O$101-((YEAR(A697)-(YEAR($J$98)-$O$101))/$O$98))/100)+$Q$101)))+(C685*$G$98/12)),B697)</f>
        <v>1014371.2500095934</v>
      </c>
      <c r="D697" s="22" t="str">
        <f t="shared" si="234"/>
        <v/>
      </c>
      <c r="E697" s="59">
        <f t="shared" si="233"/>
        <v>-75.703060145373456</v>
      </c>
      <c r="S697" s="24" t="str">
        <f>IF(B697="","",(U697-B697))</f>
        <v/>
      </c>
      <c r="DY697" s="1"/>
      <c r="DZ697" s="1"/>
      <c r="EA697" s="1"/>
      <c r="EC697" s="1"/>
      <c r="ED697" s="1"/>
      <c r="EE697" s="1"/>
      <c r="EF697" s="1"/>
      <c r="EG697" s="1"/>
      <c r="EH697" s="1"/>
      <c r="EI697" s="1"/>
      <c r="EJ697" s="1"/>
      <c r="EP697" s="1"/>
      <c r="EQ697" s="1"/>
      <c r="ER697" s="1"/>
      <c r="ES697" s="1"/>
      <c r="GD697" s="1"/>
      <c r="GE697" s="1"/>
      <c r="GF697" s="1"/>
      <c r="GH697" s="1"/>
      <c r="GI697" s="1"/>
      <c r="GJ697" s="1"/>
      <c r="GK697" s="1"/>
      <c r="GL697" s="1"/>
      <c r="GM697" s="1"/>
      <c r="GN697" s="1"/>
      <c r="GO697" s="1"/>
      <c r="GU697" s="1"/>
      <c r="GV697" s="1"/>
      <c r="GW697" s="1"/>
      <c r="GX697" s="1"/>
      <c r="II697" s="1"/>
      <c r="IJ697" s="1"/>
      <c r="IK697" s="1"/>
      <c r="IM697" s="1"/>
      <c r="IN697" s="1"/>
      <c r="IO697" s="1"/>
      <c r="IP697" s="1"/>
      <c r="IQ697" s="1"/>
      <c r="IR697" s="1"/>
      <c r="IS697" s="1"/>
      <c r="IT697" s="1"/>
      <c r="IZ697" s="1"/>
      <c r="JA697" s="1"/>
      <c r="JB697" s="1"/>
      <c r="JC697" s="1"/>
      <c r="KN697" s="1"/>
      <c r="KO697" s="1"/>
      <c r="KP697" s="1"/>
      <c r="KR697" s="1"/>
      <c r="KS697" s="1"/>
      <c r="KT697" s="1"/>
      <c r="KU697" s="1"/>
      <c r="KV697" s="1"/>
      <c r="KW697" s="1"/>
      <c r="KX697" s="1"/>
      <c r="KY697" s="1"/>
      <c r="LE697" s="1"/>
      <c r="LF697" s="1"/>
      <c r="LG697" s="1"/>
      <c r="LH697" s="1"/>
      <c r="LZ697" s="1"/>
      <c r="MA697" s="1"/>
    </row>
    <row r="698" spans="1:339" x14ac:dyDescent="0.2">
      <c r="A698" s="65" t="s">
        <v>686</v>
      </c>
      <c r="B698" s="60"/>
      <c r="C698" s="24">
        <f>IF(B698="",+(C697+(IF(YEAR(A698)&gt;YEAR($M$98),-$Q$98,$E$98*+((($O$101-((YEAR(A698)-(YEAR($J$98)-$O$101))/$O$98))/100)+$Q$101)))+(C686*$G$98/12)),B698)</f>
        <v>1014295.303367215</v>
      </c>
      <c r="D698" s="22" t="str">
        <f t="shared" si="234"/>
        <v/>
      </c>
      <c r="E698" s="59">
        <f t="shared" si="233"/>
        <v>-75.946642378461547</v>
      </c>
      <c r="S698" s="24" t="str">
        <f>IF(B698="","",(U698-B698))</f>
        <v/>
      </c>
      <c r="DY698" s="1"/>
      <c r="DZ698" s="1"/>
      <c r="EA698" s="1"/>
      <c r="EC698" s="1"/>
      <c r="ED698" s="1"/>
      <c r="EE698" s="1"/>
      <c r="EF698" s="1"/>
      <c r="EG698" s="1"/>
      <c r="EH698" s="1"/>
      <c r="EI698" s="1"/>
      <c r="EJ698" s="1"/>
      <c r="EP698" s="1"/>
      <c r="EQ698" s="1"/>
      <c r="ER698" s="1"/>
      <c r="ES698" s="1"/>
      <c r="GD698" s="1"/>
      <c r="GE698" s="1"/>
      <c r="GF698" s="1"/>
      <c r="GH698" s="1"/>
      <c r="GI698" s="1"/>
      <c r="GJ698" s="1"/>
      <c r="GK698" s="1"/>
      <c r="GL698" s="1"/>
      <c r="GM698" s="1"/>
      <c r="GN698" s="1"/>
      <c r="GO698" s="1"/>
      <c r="GU698" s="1"/>
      <c r="GV698" s="1"/>
      <c r="GW698" s="1"/>
      <c r="GX698" s="1"/>
      <c r="II698" s="1"/>
      <c r="IJ698" s="1"/>
      <c r="IK698" s="1"/>
      <c r="IM698" s="1"/>
      <c r="IN698" s="1"/>
      <c r="IO698" s="1"/>
      <c r="IP698" s="1"/>
      <c r="IQ698" s="1"/>
      <c r="IR698" s="1"/>
      <c r="IS698" s="1"/>
      <c r="IT698" s="1"/>
      <c r="IZ698" s="1"/>
      <c r="JA698" s="1"/>
      <c r="JB698" s="1"/>
      <c r="JC698" s="1"/>
      <c r="KN698" s="1"/>
      <c r="KO698" s="1"/>
      <c r="KP698" s="1"/>
      <c r="KR698" s="1"/>
      <c r="KS698" s="1"/>
      <c r="KT698" s="1"/>
      <c r="KU698" s="1"/>
      <c r="KV698" s="1"/>
      <c r="KW698" s="1"/>
      <c r="KX698" s="1"/>
      <c r="KY698" s="1"/>
      <c r="LE698" s="1"/>
      <c r="LF698" s="1"/>
      <c r="LG698" s="1"/>
      <c r="LH698" s="1"/>
      <c r="LZ698" s="1"/>
      <c r="MA698" s="1"/>
    </row>
    <row r="699" spans="1:339" x14ac:dyDescent="0.2">
      <c r="A699" s="65" t="s">
        <v>687</v>
      </c>
      <c r="B699" s="60"/>
      <c r="C699" s="24">
        <f>IF(B699="",+(C698+(IF(YEAR(A699)&gt;YEAR($M$98),-$Q$98,$E$98*+((($O$101-((YEAR(A699)-(YEAR($J$98)-$O$101))/$O$98))/100)+$Q$101)))+(C687*$G$98/12)),B699)</f>
        <v>1014219.1123588531</v>
      </c>
      <c r="D699" s="22" t="str">
        <f t="shared" si="234"/>
        <v/>
      </c>
      <c r="E699" s="59">
        <f t="shared" si="233"/>
        <v>-76.191008361871354</v>
      </c>
      <c r="S699" s="24" t="str">
        <f>IF(B699="","",(U699-B699))</f>
        <v/>
      </c>
      <c r="DY699" s="1"/>
      <c r="DZ699" s="1"/>
      <c r="EA699" s="1"/>
      <c r="EC699" s="1"/>
      <c r="ED699" s="1"/>
      <c r="EE699" s="1"/>
      <c r="EF699" s="1"/>
      <c r="EG699" s="1"/>
      <c r="EH699" s="1"/>
      <c r="EI699" s="1"/>
      <c r="EJ699" s="1"/>
      <c r="EP699" s="1"/>
      <c r="EQ699" s="1"/>
      <c r="ER699" s="1"/>
      <c r="ES699" s="1"/>
      <c r="GD699" s="1"/>
      <c r="GE699" s="1"/>
      <c r="GF699" s="1"/>
      <c r="GH699" s="1"/>
      <c r="GI699" s="1"/>
      <c r="GJ699" s="1"/>
      <c r="GK699" s="1"/>
      <c r="GL699" s="1"/>
      <c r="GM699" s="1"/>
      <c r="GN699" s="1"/>
      <c r="GO699" s="1"/>
      <c r="GU699" s="1"/>
      <c r="GV699" s="1"/>
      <c r="GW699" s="1"/>
      <c r="GX699" s="1"/>
      <c r="II699" s="1"/>
      <c r="IJ699" s="1"/>
      <c r="IK699" s="1"/>
      <c r="IM699" s="1"/>
      <c r="IN699" s="1"/>
      <c r="IO699" s="1"/>
      <c r="IP699" s="1"/>
      <c r="IQ699" s="1"/>
      <c r="IR699" s="1"/>
      <c r="IS699" s="1"/>
      <c r="IT699" s="1"/>
      <c r="IZ699" s="1"/>
      <c r="JA699" s="1"/>
      <c r="JB699" s="1"/>
      <c r="JC699" s="1"/>
      <c r="KN699" s="1"/>
      <c r="KO699" s="1"/>
      <c r="KP699" s="1"/>
      <c r="KR699" s="1"/>
      <c r="KS699" s="1"/>
      <c r="KT699" s="1"/>
      <c r="KU699" s="1"/>
      <c r="KV699" s="1"/>
      <c r="KW699" s="1"/>
      <c r="KX699" s="1"/>
      <c r="KY699" s="1"/>
      <c r="LE699" s="1"/>
      <c r="LF699" s="1"/>
      <c r="LG699" s="1"/>
      <c r="LH699" s="1"/>
      <c r="LZ699" s="1"/>
      <c r="MA699" s="1"/>
    </row>
    <row r="700" spans="1:339" x14ac:dyDescent="0.2">
      <c r="A700" s="65" t="s">
        <v>688</v>
      </c>
      <c r="B700" s="60"/>
      <c r="C700" s="24">
        <f>IF(B700="",+(C699+(IF(YEAR(A700)&gt;YEAR($M$98),-$Q$98,$E$98*+((($O$101-((YEAR(A700)-(YEAR($J$98)-$O$101))/$O$98))/100)+$Q$101)))+(C688*$G$98/12)),B700)</f>
        <v>1014142.6761982356</v>
      </c>
      <c r="D700" s="22" t="str">
        <f t="shared" si="234"/>
        <v/>
      </c>
      <c r="E700" s="59">
        <f t="shared" si="233"/>
        <v>-76.436160617507994</v>
      </c>
      <c r="S700" s="24" t="str">
        <f>IF(B700="","",(U700-B700))</f>
        <v/>
      </c>
      <c r="DY700" s="1"/>
      <c r="DZ700" s="1"/>
      <c r="EA700" s="1"/>
      <c r="EC700" s="1"/>
      <c r="ED700" s="1"/>
      <c r="EE700" s="1"/>
      <c r="EF700" s="1"/>
      <c r="EG700" s="1"/>
      <c r="EH700" s="1"/>
      <c r="EI700" s="1"/>
      <c r="EJ700" s="1"/>
      <c r="EP700" s="1"/>
      <c r="EQ700" s="1"/>
      <c r="ER700" s="1"/>
      <c r="ES700" s="1"/>
      <c r="GD700" s="1"/>
      <c r="GE700" s="1"/>
      <c r="GF700" s="1"/>
      <c r="GH700" s="1"/>
      <c r="GI700" s="1"/>
      <c r="GJ700" s="1"/>
      <c r="GK700" s="1"/>
      <c r="GL700" s="1"/>
      <c r="GM700" s="1"/>
      <c r="GN700" s="1"/>
      <c r="GO700" s="1"/>
      <c r="GU700" s="1"/>
      <c r="GV700" s="1"/>
      <c r="GW700" s="1"/>
      <c r="GX700" s="1"/>
      <c r="II700" s="1"/>
      <c r="IJ700" s="1"/>
      <c r="IK700" s="1"/>
      <c r="IM700" s="1"/>
      <c r="IN700" s="1"/>
      <c r="IO700" s="1"/>
      <c r="IP700" s="1"/>
      <c r="IQ700" s="1"/>
      <c r="IR700" s="1"/>
      <c r="IS700" s="1"/>
      <c r="IT700" s="1"/>
      <c r="IZ700" s="1"/>
      <c r="JA700" s="1"/>
      <c r="JB700" s="1"/>
      <c r="JC700" s="1"/>
      <c r="KN700" s="1"/>
      <c r="KO700" s="1"/>
      <c r="KP700" s="1"/>
      <c r="KR700" s="1"/>
      <c r="KS700" s="1"/>
      <c r="KT700" s="1"/>
      <c r="KU700" s="1"/>
      <c r="KV700" s="1"/>
      <c r="KW700" s="1"/>
      <c r="KX700" s="1"/>
      <c r="KY700" s="1"/>
      <c r="LE700" s="1"/>
      <c r="LF700" s="1"/>
      <c r="LG700" s="1"/>
      <c r="LH700" s="1"/>
      <c r="LZ700" s="1"/>
      <c r="MA700" s="1"/>
    </row>
    <row r="701" spans="1:339" x14ac:dyDescent="0.2">
      <c r="A701" s="65" t="s">
        <v>689</v>
      </c>
      <c r="B701" s="60"/>
      <c r="C701" s="24">
        <f>IF(B701="",+(C700+(IF(YEAR(A701)&gt;YEAR($M$98),-$Q$98,$E$98*+((($O$101-((YEAR(A701)-(YEAR($J$98)-$O$101))/$O$98))/100)+$Q$101)))+(C689*$G$98/12)),B701)</f>
        <v>1014065.9940965603</v>
      </c>
      <c r="D701" s="22" t="str">
        <f t="shared" si="234"/>
        <v/>
      </c>
      <c r="E701" s="59">
        <f t="shared" si="233"/>
        <v>-76.682101675309241</v>
      </c>
      <c r="S701" s="24" t="str">
        <f>IF(B701="","",(U701-B701))</f>
        <v/>
      </c>
      <c r="DY701" s="1"/>
      <c r="DZ701" s="1"/>
      <c r="EA701" s="1"/>
      <c r="EC701" s="1"/>
      <c r="ED701" s="1"/>
      <c r="EE701" s="1"/>
      <c r="EF701" s="1"/>
      <c r="EG701" s="1"/>
      <c r="EH701" s="1"/>
      <c r="EI701" s="1"/>
      <c r="EJ701" s="1"/>
      <c r="EP701" s="1"/>
      <c r="EQ701" s="1"/>
      <c r="ER701" s="1"/>
      <c r="ES701" s="1"/>
      <c r="GD701" s="1"/>
      <c r="GE701" s="1"/>
      <c r="GF701" s="1"/>
      <c r="GH701" s="1"/>
      <c r="GI701" s="1"/>
      <c r="GJ701" s="1"/>
      <c r="GK701" s="1"/>
      <c r="GL701" s="1"/>
      <c r="GM701" s="1"/>
      <c r="GN701" s="1"/>
      <c r="GO701" s="1"/>
      <c r="GU701" s="1"/>
      <c r="GV701" s="1"/>
      <c r="GW701" s="1"/>
      <c r="GX701" s="1"/>
      <c r="II701" s="1"/>
      <c r="IJ701" s="1"/>
      <c r="IK701" s="1"/>
      <c r="IM701" s="1"/>
      <c r="IN701" s="1"/>
      <c r="IO701" s="1"/>
      <c r="IP701" s="1"/>
      <c r="IQ701" s="1"/>
      <c r="IR701" s="1"/>
      <c r="IS701" s="1"/>
      <c r="IT701" s="1"/>
      <c r="IZ701" s="1"/>
      <c r="JA701" s="1"/>
      <c r="JB701" s="1"/>
      <c r="JC701" s="1"/>
      <c r="KN701" s="1"/>
      <c r="KO701" s="1"/>
      <c r="KP701" s="1"/>
      <c r="KR701" s="1"/>
      <c r="KS701" s="1"/>
      <c r="KT701" s="1"/>
      <c r="KU701" s="1"/>
      <c r="KV701" s="1"/>
      <c r="KW701" s="1"/>
      <c r="KX701" s="1"/>
      <c r="KY701" s="1"/>
      <c r="LE701" s="1"/>
      <c r="LF701" s="1"/>
      <c r="LG701" s="1"/>
      <c r="LH701" s="1"/>
      <c r="LZ701" s="1"/>
      <c r="MA701" s="1"/>
    </row>
    <row r="702" spans="1:339" x14ac:dyDescent="0.2">
      <c r="A702" s="65" t="s">
        <v>690</v>
      </c>
      <c r="B702" s="60"/>
      <c r="C702" s="24">
        <f>IF(B702="",+(C701+(IF(YEAR(A702)&gt;YEAR($M$98),-$Q$98,$E$98*+((($O$101-((YEAR(A702)-(YEAR($J$98)-$O$101))/$O$98))/100)+$Q$101)))+(C690*$G$98/12)),B702)</f>
        <v>1013989.0652624869</v>
      </c>
      <c r="D702" s="22" t="str">
        <f t="shared" si="234"/>
        <v/>
      </c>
      <c r="E702" s="59">
        <f t="shared" si="233"/>
        <v>-76.928834073361941</v>
      </c>
      <c r="S702" s="24" t="str">
        <f>IF(B702="","",(U702-B702))</f>
        <v/>
      </c>
      <c r="DY702" s="1"/>
      <c r="DZ702" s="1"/>
      <c r="EA702" s="1"/>
      <c r="EC702" s="1"/>
      <c r="ED702" s="1"/>
      <c r="EE702" s="1"/>
      <c r="EF702" s="1"/>
      <c r="EG702" s="1"/>
      <c r="EH702" s="1"/>
      <c r="EI702" s="1"/>
      <c r="EJ702" s="1"/>
      <c r="EP702" s="1"/>
      <c r="EQ702" s="1"/>
      <c r="ER702" s="1"/>
      <c r="ES702" s="1"/>
      <c r="GD702" s="1"/>
      <c r="GE702" s="1"/>
      <c r="GF702" s="1"/>
      <c r="GH702" s="1"/>
      <c r="GI702" s="1"/>
      <c r="GJ702" s="1"/>
      <c r="GK702" s="1"/>
      <c r="GL702" s="1"/>
      <c r="GM702" s="1"/>
      <c r="GN702" s="1"/>
      <c r="GO702" s="1"/>
      <c r="GU702" s="1"/>
      <c r="GV702" s="1"/>
      <c r="GW702" s="1"/>
      <c r="GX702" s="1"/>
      <c r="II702" s="1"/>
      <c r="IJ702" s="1"/>
      <c r="IK702" s="1"/>
      <c r="IM702" s="1"/>
      <c r="IN702" s="1"/>
      <c r="IO702" s="1"/>
      <c r="IP702" s="1"/>
      <c r="IQ702" s="1"/>
      <c r="IR702" s="1"/>
      <c r="IS702" s="1"/>
      <c r="IT702" s="1"/>
      <c r="IZ702" s="1"/>
      <c r="JA702" s="1"/>
      <c r="JB702" s="1"/>
      <c r="JC702" s="1"/>
      <c r="KN702" s="1"/>
      <c r="KO702" s="1"/>
      <c r="KP702" s="1"/>
      <c r="KR702" s="1"/>
      <c r="KS702" s="1"/>
      <c r="KT702" s="1"/>
      <c r="KU702" s="1"/>
      <c r="KV702" s="1"/>
      <c r="KW702" s="1"/>
      <c r="KX702" s="1"/>
      <c r="KY702" s="1"/>
      <c r="LE702" s="1"/>
      <c r="LF702" s="1"/>
      <c r="LG702" s="1"/>
      <c r="LH702" s="1"/>
      <c r="LZ702" s="1"/>
      <c r="MA702" s="1"/>
    </row>
    <row r="703" spans="1:339" x14ac:dyDescent="0.2">
      <c r="A703" s="65" t="s">
        <v>691</v>
      </c>
      <c r="B703" s="60"/>
      <c r="C703" s="24">
        <f>IF(B703="",+(C702+(IF(YEAR(A703)&gt;YEAR($M$98),-$Q$98,$E$98*+((($O$101-((YEAR(A703)-(YEAR($J$98)-$O$101))/$O$98))/100)+$Q$101)))+(C691*$G$98/12)),B703)</f>
        <v>1013911.8889021293</v>
      </c>
      <c r="D703" s="22" t="str">
        <f t="shared" si="234"/>
        <v/>
      </c>
      <c r="E703" s="59">
        <f t="shared" si="233"/>
        <v>-77.176360357669182</v>
      </c>
      <c r="S703" s="24" t="str">
        <f>IF(B703="","",(U703-B703))</f>
        <v/>
      </c>
      <c r="DY703" s="1"/>
      <c r="DZ703" s="1"/>
      <c r="EA703" s="1"/>
      <c r="EC703" s="1"/>
      <c r="ED703" s="1"/>
      <c r="EE703" s="1"/>
      <c r="EF703" s="1"/>
      <c r="EG703" s="1"/>
      <c r="EH703" s="1"/>
      <c r="EI703" s="1"/>
      <c r="EJ703" s="1"/>
      <c r="EP703" s="1"/>
      <c r="EQ703" s="1"/>
      <c r="ER703" s="1"/>
      <c r="ES703" s="1"/>
      <c r="GD703" s="1"/>
      <c r="GE703" s="1"/>
      <c r="GF703" s="1"/>
      <c r="GH703" s="1"/>
      <c r="GI703" s="1"/>
      <c r="GJ703" s="1"/>
      <c r="GK703" s="1"/>
      <c r="GL703" s="1"/>
      <c r="GM703" s="1"/>
      <c r="GN703" s="1"/>
      <c r="GO703" s="1"/>
      <c r="GU703" s="1"/>
      <c r="GV703" s="1"/>
      <c r="GW703" s="1"/>
      <c r="GX703" s="1"/>
      <c r="II703" s="1"/>
      <c r="IJ703" s="1"/>
      <c r="IK703" s="1"/>
      <c r="IM703" s="1"/>
      <c r="IN703" s="1"/>
      <c r="IO703" s="1"/>
      <c r="IP703" s="1"/>
      <c r="IQ703" s="1"/>
      <c r="IR703" s="1"/>
      <c r="IS703" s="1"/>
      <c r="IT703" s="1"/>
      <c r="IZ703" s="1"/>
      <c r="JA703" s="1"/>
      <c r="JB703" s="1"/>
      <c r="JC703" s="1"/>
      <c r="KN703" s="1"/>
      <c r="KO703" s="1"/>
      <c r="KP703" s="1"/>
      <c r="KR703" s="1"/>
      <c r="KS703" s="1"/>
      <c r="KT703" s="1"/>
      <c r="KU703" s="1"/>
      <c r="KV703" s="1"/>
      <c r="KW703" s="1"/>
      <c r="KX703" s="1"/>
      <c r="KY703" s="1"/>
      <c r="LE703" s="1"/>
      <c r="LF703" s="1"/>
      <c r="LG703" s="1"/>
      <c r="LH703" s="1"/>
      <c r="LZ703" s="1"/>
      <c r="MA703" s="1"/>
    </row>
    <row r="704" spans="1:339" x14ac:dyDescent="0.2">
      <c r="A704" s="65" t="s">
        <v>692</v>
      </c>
      <c r="B704" s="60"/>
      <c r="C704" s="24">
        <f>IF(B704="",+(C703+(IF(YEAR(A704)&gt;YEAR($M$98),-$Q$98,$E$98*+((($O$101-((YEAR(A704)-(YEAR($J$98)-$O$101))/$O$98))/100)+$Q$101)))+(C692*$G$98/12)),B704)</f>
        <v>1013834.4642190465</v>
      </c>
      <c r="D704" s="22" t="str">
        <f t="shared" si="234"/>
        <v/>
      </c>
      <c r="E704" s="59">
        <f t="shared" si="233"/>
        <v>-77.424683082732372</v>
      </c>
      <c r="S704" s="24" t="str">
        <f>IF(B704="","",(U704-B704))</f>
        <v/>
      </c>
      <c r="DY704" s="1"/>
      <c r="DZ704" s="1"/>
      <c r="EA704" s="1"/>
      <c r="EC704" s="1"/>
      <c r="ED704" s="1"/>
      <c r="EE704" s="1"/>
      <c r="EF704" s="1"/>
      <c r="EG704" s="1"/>
      <c r="EH704" s="1"/>
      <c r="EI704" s="1"/>
      <c r="EJ704" s="1"/>
      <c r="EP704" s="1"/>
      <c r="EQ704" s="1"/>
      <c r="ER704" s="1"/>
      <c r="ES704" s="1"/>
      <c r="GD704" s="1"/>
      <c r="GE704" s="1"/>
      <c r="GF704" s="1"/>
      <c r="GH704" s="1"/>
      <c r="GI704" s="1"/>
      <c r="GJ704" s="1"/>
      <c r="GK704" s="1"/>
      <c r="GL704" s="1"/>
      <c r="GM704" s="1"/>
      <c r="GN704" s="1"/>
      <c r="GO704" s="1"/>
      <c r="GU704" s="1"/>
      <c r="GV704" s="1"/>
      <c r="GW704" s="1"/>
      <c r="GX704" s="1"/>
      <c r="II704" s="1"/>
      <c r="IJ704" s="1"/>
      <c r="IK704" s="1"/>
      <c r="IM704" s="1"/>
      <c r="IN704" s="1"/>
      <c r="IO704" s="1"/>
      <c r="IP704" s="1"/>
      <c r="IQ704" s="1"/>
      <c r="IR704" s="1"/>
      <c r="IS704" s="1"/>
      <c r="IT704" s="1"/>
      <c r="IZ704" s="1"/>
      <c r="JA704" s="1"/>
      <c r="JB704" s="1"/>
      <c r="JC704" s="1"/>
      <c r="KN704" s="1"/>
      <c r="KO704" s="1"/>
      <c r="KP704" s="1"/>
      <c r="KR704" s="1"/>
      <c r="KS704" s="1"/>
      <c r="KT704" s="1"/>
      <c r="KU704" s="1"/>
      <c r="KV704" s="1"/>
      <c r="KW704" s="1"/>
      <c r="KX704" s="1"/>
      <c r="KY704" s="1"/>
      <c r="LE704" s="1"/>
      <c r="LF704" s="1"/>
      <c r="LG704" s="1"/>
      <c r="LH704" s="1"/>
      <c r="LZ704" s="1"/>
      <c r="MA704" s="1"/>
    </row>
    <row r="705" spans="1:339" x14ac:dyDescent="0.2">
      <c r="A705" s="66" t="s">
        <v>221</v>
      </c>
      <c r="B705" s="69"/>
      <c r="C705" s="24">
        <f>IF(B705="",+(C704+(IF(YEAR(A705)&gt;YEAR($M$98),-$Q$98,$E$98*+((($O$101-((YEAR(A705)-(YEAR($J$98)-$O$101))/$O$98))/100)+$Q$101)))+(C693*$G$98/12)),B705)</f>
        <v>1013756.7904142352</v>
      </c>
      <c r="D705" s="22" t="str">
        <f t="shared" si="234"/>
        <v/>
      </c>
      <c r="E705" s="59">
        <f t="shared" si="233"/>
        <v>-77.673804811318405</v>
      </c>
      <c r="S705" s="24" t="str">
        <f>IF(B705="","",(U705-B705))</f>
        <v/>
      </c>
      <c r="U705" s="43"/>
      <c r="DY705" s="1"/>
      <c r="DZ705" s="1"/>
      <c r="EA705" s="1"/>
      <c r="EC705" s="1"/>
      <c r="ED705" s="1"/>
      <c r="EE705" s="1"/>
      <c r="EF705" s="1"/>
      <c r="EG705" s="1"/>
      <c r="EH705" s="1"/>
      <c r="EI705" s="1"/>
      <c r="EJ705" s="1"/>
      <c r="EP705" s="1"/>
      <c r="EQ705" s="1"/>
      <c r="ER705" s="1"/>
      <c r="ES705" s="1"/>
      <c r="GD705" s="1"/>
      <c r="GE705" s="1"/>
      <c r="GF705" s="1"/>
      <c r="GH705" s="1"/>
      <c r="GI705" s="1"/>
      <c r="GJ705" s="1"/>
      <c r="GK705" s="1"/>
      <c r="GL705" s="1"/>
      <c r="GM705" s="1"/>
      <c r="GN705" s="1"/>
      <c r="GO705" s="1"/>
      <c r="GU705" s="1"/>
      <c r="GV705" s="1"/>
      <c r="GW705" s="1"/>
      <c r="GX705" s="1"/>
      <c r="II705" s="1"/>
      <c r="IJ705" s="1"/>
      <c r="IK705" s="1"/>
      <c r="IM705" s="1"/>
      <c r="IN705" s="1"/>
      <c r="IO705" s="1"/>
      <c r="IP705" s="1"/>
      <c r="IQ705" s="1"/>
      <c r="IR705" s="1"/>
      <c r="IS705" s="1"/>
      <c r="IT705" s="1"/>
      <c r="IZ705" s="1"/>
      <c r="JA705" s="1"/>
      <c r="JB705" s="1"/>
      <c r="JC705" s="1"/>
      <c r="KN705" s="1"/>
      <c r="KO705" s="1"/>
      <c r="KP705" s="1"/>
      <c r="KR705" s="1"/>
      <c r="KS705" s="1"/>
      <c r="KT705" s="1"/>
      <c r="KU705" s="1"/>
      <c r="KV705" s="1"/>
      <c r="KW705" s="1"/>
      <c r="KX705" s="1"/>
      <c r="KY705" s="1"/>
      <c r="LE705" s="1"/>
      <c r="LF705" s="1"/>
      <c r="LG705" s="1"/>
      <c r="LH705" s="1"/>
      <c r="LZ705" s="1"/>
      <c r="MA705" s="1"/>
    </row>
    <row r="706" spans="1:339" x14ac:dyDescent="0.2">
      <c r="A706" s="65" t="s">
        <v>693</v>
      </c>
      <c r="B706" s="60"/>
      <c r="C706" s="24">
        <f>IF(B706="",+(C705+(IF(YEAR(A706)&gt;YEAR($M$98),-$Q$98,$E$98*+((($O$101-((YEAR(A706)-(YEAR($J$98)-$O$101))/$O$98))/100)+$Q$101)))+(C694*$G$98/12)),B706)</f>
        <v>1013678.8666861211</v>
      </c>
      <c r="D706" s="22" t="str">
        <f t="shared" si="234"/>
        <v/>
      </c>
      <c r="E706" s="59">
        <f t="shared" si="233"/>
        <v>-77.923728114110418</v>
      </c>
      <c r="S706" s="24" t="str">
        <f>IF(B706="","",(U706-B706))</f>
        <v/>
      </c>
      <c r="DY706" s="1"/>
      <c r="DZ706" s="1"/>
      <c r="EA706" s="1"/>
      <c r="EC706" s="1"/>
      <c r="ED706" s="1"/>
      <c r="EE706" s="1"/>
      <c r="EF706" s="1"/>
      <c r="EG706" s="1"/>
      <c r="EH706" s="1"/>
      <c r="EI706" s="1"/>
      <c r="EJ706" s="1"/>
      <c r="EP706" s="1"/>
      <c r="EQ706" s="1"/>
      <c r="ER706" s="1"/>
      <c r="ES706" s="1"/>
      <c r="GD706" s="1"/>
      <c r="GE706" s="1"/>
      <c r="GF706" s="1"/>
      <c r="GH706" s="1"/>
      <c r="GI706" s="1"/>
      <c r="GJ706" s="1"/>
      <c r="GK706" s="1"/>
      <c r="GL706" s="1"/>
      <c r="GM706" s="1"/>
      <c r="GN706" s="1"/>
      <c r="GO706" s="1"/>
      <c r="GU706" s="1"/>
      <c r="GV706" s="1"/>
      <c r="GW706" s="1"/>
      <c r="GX706" s="1"/>
      <c r="II706" s="1"/>
      <c r="IJ706" s="1"/>
      <c r="IK706" s="1"/>
      <c r="IM706" s="1"/>
      <c r="IN706" s="1"/>
      <c r="IO706" s="1"/>
      <c r="IP706" s="1"/>
      <c r="IQ706" s="1"/>
      <c r="IR706" s="1"/>
      <c r="IS706" s="1"/>
      <c r="IT706" s="1"/>
      <c r="IZ706" s="1"/>
      <c r="JA706" s="1"/>
      <c r="JB706" s="1"/>
      <c r="JC706" s="1"/>
      <c r="KN706" s="1"/>
      <c r="KO706" s="1"/>
      <c r="KP706" s="1"/>
      <c r="KR706" s="1"/>
      <c r="KS706" s="1"/>
      <c r="KT706" s="1"/>
      <c r="KU706" s="1"/>
      <c r="KV706" s="1"/>
      <c r="KW706" s="1"/>
      <c r="KX706" s="1"/>
      <c r="KY706" s="1"/>
      <c r="LE706" s="1"/>
      <c r="LF706" s="1"/>
      <c r="LG706" s="1"/>
      <c r="LH706" s="1"/>
      <c r="LZ706" s="1"/>
      <c r="MA706" s="1"/>
    </row>
    <row r="707" spans="1:339" x14ac:dyDescent="0.2">
      <c r="A707" s="65" t="s">
        <v>694</v>
      </c>
      <c r="B707" s="60"/>
      <c r="C707" s="24">
        <f>IF(B707="",+(C706+(IF(YEAR(A707)&gt;YEAR($M$98),-$Q$98,$E$98*+((($O$101-((YEAR(A707)-(YEAR($J$98)-$O$101))/$O$98))/100)+$Q$101)))+(C695*$G$98/12)),B707)</f>
        <v>1013600.6922305507</v>
      </c>
      <c r="D707" s="22" t="str">
        <f t="shared" si="234"/>
        <v/>
      </c>
      <c r="E707" s="59">
        <f t="shared" si="233"/>
        <v>-78.17445557040628</v>
      </c>
      <c r="S707" s="24" t="str">
        <f>IF(B707="","",(U707-B707))</f>
        <v/>
      </c>
      <c r="DY707" s="1"/>
      <c r="DZ707" s="1"/>
      <c r="EA707" s="1"/>
      <c r="EC707" s="1"/>
      <c r="ED707" s="1"/>
      <c r="EE707" s="1"/>
      <c r="EF707" s="1"/>
      <c r="EG707" s="1"/>
      <c r="EH707" s="1"/>
      <c r="EI707" s="1"/>
      <c r="EJ707" s="1"/>
      <c r="EP707" s="1"/>
      <c r="EQ707" s="1"/>
      <c r="ER707" s="1"/>
      <c r="ES707" s="1"/>
      <c r="GD707" s="1"/>
      <c r="GE707" s="1"/>
      <c r="GF707" s="1"/>
      <c r="GH707" s="1"/>
      <c r="GI707" s="1"/>
      <c r="GJ707" s="1"/>
      <c r="GK707" s="1"/>
      <c r="GL707" s="1"/>
      <c r="GM707" s="1"/>
      <c r="GN707" s="1"/>
      <c r="GO707" s="1"/>
      <c r="GU707" s="1"/>
      <c r="GV707" s="1"/>
      <c r="GW707" s="1"/>
      <c r="GX707" s="1"/>
      <c r="II707" s="1"/>
      <c r="IJ707" s="1"/>
      <c r="IK707" s="1"/>
      <c r="IM707" s="1"/>
      <c r="IN707" s="1"/>
      <c r="IO707" s="1"/>
      <c r="IP707" s="1"/>
      <c r="IQ707" s="1"/>
      <c r="IR707" s="1"/>
      <c r="IS707" s="1"/>
      <c r="IT707" s="1"/>
      <c r="IZ707" s="1"/>
      <c r="JA707" s="1"/>
      <c r="JB707" s="1"/>
      <c r="JC707" s="1"/>
      <c r="KN707" s="1"/>
      <c r="KO707" s="1"/>
      <c r="KP707" s="1"/>
      <c r="KR707" s="1"/>
      <c r="KS707" s="1"/>
      <c r="KT707" s="1"/>
      <c r="KU707" s="1"/>
      <c r="KV707" s="1"/>
      <c r="KW707" s="1"/>
      <c r="KX707" s="1"/>
      <c r="KY707" s="1"/>
      <c r="LE707" s="1"/>
      <c r="LF707" s="1"/>
      <c r="LG707" s="1"/>
      <c r="LH707" s="1"/>
      <c r="LZ707" s="1"/>
      <c r="MA707" s="1"/>
    </row>
    <row r="708" spans="1:339" x14ac:dyDescent="0.2">
      <c r="A708" s="65" t="s">
        <v>695</v>
      </c>
      <c r="B708" s="60"/>
      <c r="C708" s="24">
        <f>IF(B708="",+(C707+(IF(YEAR(A708)&gt;YEAR($M$98),-$Q$98,$E$98*+((($O$101-((YEAR(A708)-(YEAR($J$98)-$O$101))/$O$98))/100)+$Q$101)))+(C696*$G$98/12)),B708)</f>
        <v>1013522.266240783</v>
      </c>
      <c r="D708" s="22" t="str">
        <f t="shared" si="234"/>
        <v/>
      </c>
      <c r="E708" s="59">
        <f t="shared" si="233"/>
        <v>-78.425989767652936</v>
      </c>
      <c r="S708" s="24" t="str">
        <f>IF(B708="","",(U708-B708))</f>
        <v/>
      </c>
      <c r="DY708" s="1"/>
      <c r="DZ708" s="1"/>
      <c r="EA708" s="1"/>
      <c r="EC708" s="1"/>
      <c r="ED708" s="1"/>
      <c r="EE708" s="1"/>
      <c r="EF708" s="1"/>
      <c r="EG708" s="1"/>
      <c r="EH708" s="1"/>
      <c r="EI708" s="1"/>
      <c r="EJ708" s="1"/>
      <c r="EP708" s="1"/>
      <c r="EQ708" s="1"/>
      <c r="ER708" s="1"/>
      <c r="ES708" s="1"/>
      <c r="GD708" s="1"/>
      <c r="GE708" s="1"/>
      <c r="GF708" s="1"/>
      <c r="GH708" s="1"/>
      <c r="GI708" s="1"/>
      <c r="GJ708" s="1"/>
      <c r="GK708" s="1"/>
      <c r="GL708" s="1"/>
      <c r="GM708" s="1"/>
      <c r="GN708" s="1"/>
      <c r="GO708" s="1"/>
      <c r="GU708" s="1"/>
      <c r="GV708" s="1"/>
      <c r="GW708" s="1"/>
      <c r="GX708" s="1"/>
      <c r="II708" s="1"/>
      <c r="IJ708" s="1"/>
      <c r="IK708" s="1"/>
      <c r="IM708" s="1"/>
      <c r="IN708" s="1"/>
      <c r="IO708" s="1"/>
      <c r="IP708" s="1"/>
      <c r="IQ708" s="1"/>
      <c r="IR708" s="1"/>
      <c r="IS708" s="1"/>
      <c r="IT708" s="1"/>
      <c r="IZ708" s="1"/>
      <c r="JA708" s="1"/>
      <c r="JB708" s="1"/>
      <c r="JC708" s="1"/>
      <c r="KN708" s="1"/>
      <c r="KO708" s="1"/>
      <c r="KP708" s="1"/>
      <c r="KR708" s="1"/>
      <c r="KS708" s="1"/>
      <c r="KT708" s="1"/>
      <c r="KU708" s="1"/>
      <c r="KV708" s="1"/>
      <c r="KW708" s="1"/>
      <c r="KX708" s="1"/>
      <c r="KY708" s="1"/>
      <c r="LE708" s="1"/>
      <c r="LF708" s="1"/>
      <c r="LG708" s="1"/>
      <c r="LH708" s="1"/>
      <c r="LZ708" s="1"/>
      <c r="MA708" s="1"/>
    </row>
    <row r="709" spans="1:339" x14ac:dyDescent="0.2">
      <c r="A709" s="65" t="s">
        <v>696</v>
      </c>
      <c r="B709" s="60"/>
      <c r="C709" s="24">
        <f>IF(B709="",+(C708+(IF(YEAR(A709)&gt;YEAR($M$98),-$Q$98,$E$98*+((($O$101-((YEAR(A709)-(YEAR($J$98)-$O$101))/$O$98))/100)+$Q$101)))+(C697*$G$98/12)),B709)</f>
        <v>1013443.5879074816</v>
      </c>
      <c r="D709" s="22" t="str">
        <f t="shared" si="234"/>
        <v/>
      </c>
      <c r="E709" s="59">
        <f t="shared" si="233"/>
        <v>-78.678333301446401</v>
      </c>
      <c r="S709" s="24" t="str">
        <f>IF(B709="","",(U709-B709))</f>
        <v/>
      </c>
      <c r="DY709" s="1"/>
      <c r="DZ709" s="1"/>
      <c r="EA709" s="1"/>
      <c r="EC709" s="1"/>
      <c r="ED709" s="1"/>
      <c r="EE709" s="1"/>
      <c r="EF709" s="1"/>
      <c r="EG709" s="1"/>
      <c r="EH709" s="1"/>
      <c r="EI709" s="1"/>
      <c r="EJ709" s="1"/>
      <c r="EP709" s="1"/>
      <c r="EQ709" s="1"/>
      <c r="ER709" s="1"/>
      <c r="ES709" s="1"/>
      <c r="GD709" s="1"/>
      <c r="GE709" s="1"/>
      <c r="GF709" s="1"/>
      <c r="GH709" s="1"/>
      <c r="GI709" s="1"/>
      <c r="GJ709" s="1"/>
      <c r="GK709" s="1"/>
      <c r="GL709" s="1"/>
      <c r="GM709" s="1"/>
      <c r="GN709" s="1"/>
      <c r="GO709" s="1"/>
      <c r="GU709" s="1"/>
      <c r="GV709" s="1"/>
      <c r="GW709" s="1"/>
      <c r="GX709" s="1"/>
      <c r="II709" s="1"/>
      <c r="IJ709" s="1"/>
      <c r="IK709" s="1"/>
      <c r="IM709" s="1"/>
      <c r="IN709" s="1"/>
      <c r="IO709" s="1"/>
      <c r="IP709" s="1"/>
      <c r="IQ709" s="1"/>
      <c r="IR709" s="1"/>
      <c r="IS709" s="1"/>
      <c r="IT709" s="1"/>
      <c r="IZ709" s="1"/>
      <c r="JA709" s="1"/>
      <c r="JB709" s="1"/>
      <c r="JC709" s="1"/>
      <c r="KN709" s="1"/>
      <c r="KO709" s="1"/>
      <c r="KP709" s="1"/>
      <c r="KR709" s="1"/>
      <c r="KS709" s="1"/>
      <c r="KT709" s="1"/>
      <c r="KU709" s="1"/>
      <c r="KV709" s="1"/>
      <c r="KW709" s="1"/>
      <c r="KX709" s="1"/>
      <c r="KY709" s="1"/>
      <c r="LE709" s="1"/>
      <c r="LF709" s="1"/>
      <c r="LG709" s="1"/>
      <c r="LH709" s="1"/>
      <c r="LZ709" s="1"/>
      <c r="MA709" s="1"/>
    </row>
    <row r="710" spans="1:339" x14ac:dyDescent="0.2">
      <c r="A710" s="65" t="s">
        <v>697</v>
      </c>
      <c r="B710" s="60"/>
      <c r="C710" s="24">
        <f>IF(B710="",+(C709+(IF(YEAR(A710)&gt;YEAR($M$98),-$Q$98,$E$98*+((($O$101-((YEAR(A710)-(YEAR($J$98)-$O$101))/$O$98))/100)+$Q$101)))+(C698*$G$98/12)),B710)</f>
        <v>1013364.6564187056</v>
      </c>
      <c r="D710" s="22" t="str">
        <f t="shared" si="234"/>
        <v/>
      </c>
      <c r="E710" s="59">
        <f t="shared" si="233"/>
        <v>-78.931488775997423</v>
      </c>
      <c r="S710" s="24" t="str">
        <f>IF(B710="","",(U710-B710))</f>
        <v/>
      </c>
      <c r="DY710" s="1"/>
      <c r="DZ710" s="1"/>
      <c r="EA710" s="1"/>
      <c r="EC710" s="1"/>
      <c r="ED710" s="1"/>
      <c r="EE710" s="1"/>
      <c r="EF710" s="1"/>
      <c r="EG710" s="1"/>
      <c r="EH710" s="1"/>
      <c r="EI710" s="1"/>
      <c r="EJ710" s="1"/>
      <c r="EP710" s="1"/>
      <c r="EQ710" s="1"/>
      <c r="ER710" s="1"/>
      <c r="ES710" s="1"/>
      <c r="GD710" s="1"/>
      <c r="GE710" s="1"/>
      <c r="GF710" s="1"/>
      <c r="GH710" s="1"/>
      <c r="GI710" s="1"/>
      <c r="GJ710" s="1"/>
      <c r="GK710" s="1"/>
      <c r="GL710" s="1"/>
      <c r="GM710" s="1"/>
      <c r="GN710" s="1"/>
      <c r="GO710" s="1"/>
      <c r="GU710" s="1"/>
      <c r="GV710" s="1"/>
      <c r="GW710" s="1"/>
      <c r="GX710" s="1"/>
      <c r="II710" s="1"/>
      <c r="IJ710" s="1"/>
      <c r="IK710" s="1"/>
      <c r="IM710" s="1"/>
      <c r="IN710" s="1"/>
      <c r="IO710" s="1"/>
      <c r="IP710" s="1"/>
      <c r="IQ710" s="1"/>
      <c r="IR710" s="1"/>
      <c r="IS710" s="1"/>
      <c r="IT710" s="1"/>
      <c r="IZ710" s="1"/>
      <c r="JA710" s="1"/>
      <c r="JB710" s="1"/>
      <c r="JC710" s="1"/>
      <c r="KN710" s="1"/>
      <c r="KO710" s="1"/>
      <c r="KP710" s="1"/>
      <c r="KR710" s="1"/>
      <c r="KS710" s="1"/>
      <c r="KT710" s="1"/>
      <c r="KU710" s="1"/>
      <c r="KV710" s="1"/>
      <c r="KW710" s="1"/>
      <c r="KX710" s="1"/>
      <c r="KY710" s="1"/>
      <c r="LE710" s="1"/>
      <c r="LF710" s="1"/>
      <c r="LG710" s="1"/>
      <c r="LH710" s="1"/>
      <c r="LZ710" s="1"/>
      <c r="MA710" s="1"/>
    </row>
    <row r="711" spans="1:339" x14ac:dyDescent="0.2">
      <c r="A711" s="65" t="s">
        <v>698</v>
      </c>
      <c r="B711" s="60"/>
      <c r="C711" s="24">
        <f>IF(B711="",+(C710+(IF(YEAR(A711)&gt;YEAR($M$98),-$Q$98,$E$98*+((($O$101-((YEAR(A711)-(YEAR($J$98)-$O$101))/$O$98))/100)+$Q$101)))+(C699*$G$98/12)),B711)</f>
        <v>1013285.4709599017</v>
      </c>
      <c r="D711" s="22" t="str">
        <f t="shared" si="234"/>
        <v/>
      </c>
      <c r="E711" s="59">
        <f t="shared" si="233"/>
        <v>-79.185458803898655</v>
      </c>
      <c r="S711" s="24" t="str">
        <f>IF(B711="","",(U711-B711))</f>
        <v/>
      </c>
      <c r="DY711" s="1"/>
      <c r="DZ711" s="1"/>
      <c r="EA711" s="1"/>
      <c r="EC711" s="1"/>
      <c r="ED711" s="1"/>
      <c r="EE711" s="1"/>
      <c r="EF711" s="1"/>
      <c r="EG711" s="1"/>
      <c r="EH711" s="1"/>
      <c r="EI711" s="1"/>
      <c r="EJ711" s="1"/>
      <c r="EP711" s="1"/>
      <c r="EQ711" s="1"/>
      <c r="ER711" s="1"/>
      <c r="ES711" s="1"/>
      <c r="GD711" s="1"/>
      <c r="GE711" s="1"/>
      <c r="GF711" s="1"/>
      <c r="GH711" s="1"/>
      <c r="GI711" s="1"/>
      <c r="GJ711" s="1"/>
      <c r="GK711" s="1"/>
      <c r="GL711" s="1"/>
      <c r="GM711" s="1"/>
      <c r="GN711" s="1"/>
      <c r="GO711" s="1"/>
      <c r="GU711" s="1"/>
      <c r="GV711" s="1"/>
      <c r="GW711" s="1"/>
      <c r="GX711" s="1"/>
      <c r="II711" s="1"/>
      <c r="IJ711" s="1"/>
      <c r="IK711" s="1"/>
      <c r="IM711" s="1"/>
      <c r="IN711" s="1"/>
      <c r="IO711" s="1"/>
      <c r="IP711" s="1"/>
      <c r="IQ711" s="1"/>
      <c r="IR711" s="1"/>
      <c r="IS711" s="1"/>
      <c r="IT711" s="1"/>
      <c r="IZ711" s="1"/>
      <c r="JA711" s="1"/>
      <c r="JB711" s="1"/>
      <c r="JC711" s="1"/>
      <c r="KN711" s="1"/>
      <c r="KO711" s="1"/>
      <c r="KP711" s="1"/>
      <c r="KR711" s="1"/>
      <c r="KS711" s="1"/>
      <c r="KT711" s="1"/>
      <c r="KU711" s="1"/>
      <c r="KV711" s="1"/>
      <c r="KW711" s="1"/>
      <c r="KX711" s="1"/>
      <c r="KY711" s="1"/>
      <c r="LE711" s="1"/>
      <c r="LF711" s="1"/>
      <c r="LG711" s="1"/>
      <c r="LH711" s="1"/>
      <c r="LZ711" s="1"/>
      <c r="MA711" s="1"/>
    </row>
    <row r="712" spans="1:339" x14ac:dyDescent="0.2">
      <c r="A712" s="65" t="s">
        <v>699</v>
      </c>
      <c r="B712" s="60"/>
      <c r="C712" s="24">
        <f>IF(B712="",+(C711+(IF(YEAR(A712)&gt;YEAR($M$98),-$Q$98,$E$98*+((($O$101-((YEAR(A712)-(YEAR($J$98)-$O$101))/$O$98))/100)+$Q$101)))+(C700*$G$98/12)),B712)</f>
        <v>1013206.0307138958</v>
      </c>
      <c r="D712" s="22" t="str">
        <f t="shared" si="234"/>
        <v/>
      </c>
      <c r="E712" s="59">
        <f t="shared" si="233"/>
        <v>-79.440246005891822</v>
      </c>
      <c r="S712" s="24" t="str">
        <f>IF(B712="","",(U712-B712))</f>
        <v/>
      </c>
      <c r="DY712" s="1"/>
      <c r="DZ712" s="1"/>
      <c r="EA712" s="1"/>
      <c r="EC712" s="1"/>
      <c r="ED712" s="1"/>
      <c r="EE712" s="1"/>
      <c r="EF712" s="1"/>
      <c r="EG712" s="1"/>
      <c r="EH712" s="1"/>
      <c r="EI712" s="1"/>
      <c r="EJ712" s="1"/>
      <c r="EP712" s="1"/>
      <c r="EQ712" s="1"/>
      <c r="ER712" s="1"/>
      <c r="ES712" s="1"/>
      <c r="GD712" s="1"/>
      <c r="GE712" s="1"/>
      <c r="GF712" s="1"/>
      <c r="GH712" s="1"/>
      <c r="GI712" s="1"/>
      <c r="GJ712" s="1"/>
      <c r="GK712" s="1"/>
      <c r="GL712" s="1"/>
      <c r="GM712" s="1"/>
      <c r="GN712" s="1"/>
      <c r="GO712" s="1"/>
      <c r="GU712" s="1"/>
      <c r="GV712" s="1"/>
      <c r="GW712" s="1"/>
      <c r="GX712" s="1"/>
      <c r="II712" s="1"/>
      <c r="IJ712" s="1"/>
      <c r="IK712" s="1"/>
      <c r="IM712" s="1"/>
      <c r="IN712" s="1"/>
      <c r="IO712" s="1"/>
      <c r="IP712" s="1"/>
      <c r="IQ712" s="1"/>
      <c r="IR712" s="1"/>
      <c r="IS712" s="1"/>
      <c r="IT712" s="1"/>
      <c r="IZ712" s="1"/>
      <c r="JA712" s="1"/>
      <c r="JB712" s="1"/>
      <c r="JC712" s="1"/>
      <c r="KN712" s="1"/>
      <c r="KO712" s="1"/>
      <c r="KP712" s="1"/>
      <c r="KR712" s="1"/>
      <c r="KS712" s="1"/>
      <c r="KT712" s="1"/>
      <c r="KU712" s="1"/>
      <c r="KV712" s="1"/>
      <c r="KW712" s="1"/>
      <c r="KX712" s="1"/>
      <c r="KY712" s="1"/>
      <c r="LE712" s="1"/>
      <c r="LF712" s="1"/>
      <c r="LG712" s="1"/>
      <c r="LH712" s="1"/>
      <c r="LZ712" s="1"/>
      <c r="MA712" s="1"/>
    </row>
    <row r="713" spans="1:339" x14ac:dyDescent="0.2">
      <c r="A713" s="65" t="s">
        <v>700</v>
      </c>
      <c r="B713" s="60"/>
      <c r="C713" s="24">
        <f>IF(B713="",+(C712+(IF(YEAR(A713)&gt;YEAR($M$98),-$Q$98,$E$98*+((($O$101-((YEAR(A713)-(YEAR($J$98)-$O$101))/$O$98))/100)+$Q$101)))+(C701*$G$98/12)),B713)</f>
        <v>1013126.3348608842</v>
      </c>
      <c r="D713" s="22" t="str">
        <f t="shared" si="234"/>
        <v/>
      </c>
      <c r="E713" s="59">
        <f t="shared" si="233"/>
        <v>-79.695853011566214</v>
      </c>
      <c r="S713" s="24" t="str">
        <f>IF(B713="","",(U713-B713))</f>
        <v/>
      </c>
      <c r="DY713" s="1"/>
      <c r="DZ713" s="1"/>
      <c r="EA713" s="1"/>
      <c r="EC713" s="1"/>
      <c r="ED713" s="1"/>
      <c r="EE713" s="1"/>
      <c r="EF713" s="1"/>
      <c r="EG713" s="1"/>
      <c r="EH713" s="1"/>
      <c r="EI713" s="1"/>
      <c r="EJ713" s="1"/>
      <c r="EP713" s="1"/>
      <c r="EQ713" s="1"/>
      <c r="ER713" s="1"/>
      <c r="ES713" s="1"/>
      <c r="GD713" s="1"/>
      <c r="GE713" s="1"/>
      <c r="GF713" s="1"/>
      <c r="GH713" s="1"/>
      <c r="GI713" s="1"/>
      <c r="GJ713" s="1"/>
      <c r="GK713" s="1"/>
      <c r="GL713" s="1"/>
      <c r="GM713" s="1"/>
      <c r="GN713" s="1"/>
      <c r="GO713" s="1"/>
      <c r="GU713" s="1"/>
      <c r="GV713" s="1"/>
      <c r="GW713" s="1"/>
      <c r="GX713" s="1"/>
      <c r="II713" s="1"/>
      <c r="IJ713" s="1"/>
      <c r="IK713" s="1"/>
      <c r="IM713" s="1"/>
      <c r="IN713" s="1"/>
      <c r="IO713" s="1"/>
      <c r="IP713" s="1"/>
      <c r="IQ713" s="1"/>
      <c r="IR713" s="1"/>
      <c r="IS713" s="1"/>
      <c r="IT713" s="1"/>
      <c r="IZ713" s="1"/>
      <c r="JA713" s="1"/>
      <c r="JB713" s="1"/>
      <c r="JC713" s="1"/>
      <c r="KN713" s="1"/>
      <c r="KO713" s="1"/>
      <c r="KP713" s="1"/>
      <c r="KR713" s="1"/>
      <c r="KS713" s="1"/>
      <c r="KT713" s="1"/>
      <c r="KU713" s="1"/>
      <c r="KV713" s="1"/>
      <c r="KW713" s="1"/>
      <c r="KX713" s="1"/>
      <c r="KY713" s="1"/>
      <c r="LE713" s="1"/>
      <c r="LF713" s="1"/>
      <c r="LG713" s="1"/>
      <c r="LH713" s="1"/>
      <c r="LZ713" s="1"/>
      <c r="MA713" s="1"/>
    </row>
    <row r="714" spans="1:339" x14ac:dyDescent="0.2">
      <c r="A714" s="65" t="s">
        <v>701</v>
      </c>
      <c r="B714" s="60"/>
      <c r="C714" s="24">
        <f>IF(B714="",+(C713+(IF(YEAR(A714)&gt;YEAR($M$98),-$Q$98,$E$98*+((($O$101-((YEAR(A714)-(YEAR($J$98)-$O$101))/$O$98))/100)+$Q$101)))+(C702*$G$98/12)),B714)</f>
        <v>1013046.3825784258</v>
      </c>
      <c r="D714" s="22" t="str">
        <f t="shared" si="234"/>
        <v/>
      </c>
      <c r="E714" s="59">
        <f t="shared" si="233"/>
        <v>-79.952282458427362</v>
      </c>
      <c r="S714" s="24" t="str">
        <f>IF(B714="","",(U714-B714))</f>
        <v/>
      </c>
      <c r="DY714" s="1"/>
      <c r="DZ714" s="1"/>
      <c r="EA714" s="1"/>
      <c r="EC714" s="1"/>
      <c r="ED714" s="1"/>
      <c r="EE714" s="1"/>
      <c r="EF714" s="1"/>
      <c r="EG714" s="1"/>
      <c r="EH714" s="1"/>
      <c r="EI714" s="1"/>
      <c r="EJ714" s="1"/>
      <c r="EP714" s="1"/>
      <c r="EQ714" s="1"/>
      <c r="ER714" s="1"/>
      <c r="ES714" s="1"/>
      <c r="GD714" s="1"/>
      <c r="GE714" s="1"/>
      <c r="GF714" s="1"/>
      <c r="GH714" s="1"/>
      <c r="GI714" s="1"/>
      <c r="GJ714" s="1"/>
      <c r="GK714" s="1"/>
      <c r="GL714" s="1"/>
      <c r="GM714" s="1"/>
      <c r="GN714" s="1"/>
      <c r="GO714" s="1"/>
      <c r="GU714" s="1"/>
      <c r="GV714" s="1"/>
      <c r="GW714" s="1"/>
      <c r="GX714" s="1"/>
      <c r="II714" s="1"/>
      <c r="IJ714" s="1"/>
      <c r="IK714" s="1"/>
      <c r="IM714" s="1"/>
      <c r="IN714" s="1"/>
      <c r="IO714" s="1"/>
      <c r="IP714" s="1"/>
      <c r="IQ714" s="1"/>
      <c r="IR714" s="1"/>
      <c r="IS714" s="1"/>
      <c r="IT714" s="1"/>
      <c r="IZ714" s="1"/>
      <c r="JA714" s="1"/>
      <c r="JB714" s="1"/>
      <c r="JC714" s="1"/>
      <c r="KN714" s="1"/>
      <c r="KO714" s="1"/>
      <c r="KP714" s="1"/>
      <c r="KR714" s="1"/>
      <c r="KS714" s="1"/>
      <c r="KT714" s="1"/>
      <c r="KU714" s="1"/>
      <c r="KV714" s="1"/>
      <c r="KW714" s="1"/>
      <c r="KX714" s="1"/>
      <c r="KY714" s="1"/>
      <c r="LE714" s="1"/>
      <c r="LF714" s="1"/>
      <c r="LG714" s="1"/>
      <c r="LH714" s="1"/>
      <c r="LZ714" s="1"/>
      <c r="MA714" s="1"/>
    </row>
    <row r="715" spans="1:339" x14ac:dyDescent="0.2">
      <c r="A715" s="65" t="s">
        <v>702</v>
      </c>
      <c r="B715" s="60"/>
      <c r="C715" s="24">
        <f>IF(B715="",+(C714+(IF(YEAR(A715)&gt;YEAR($M$98),-$Q$98,$E$98*+((($O$101-((YEAR(A715)-(YEAR($J$98)-$O$101))/$O$98))/100)+$Q$101)))+(C703*$G$98/12)),B715)</f>
        <v>1012966.1730414329</v>
      </c>
      <c r="D715" s="22" t="str">
        <f t="shared" si="234"/>
        <v/>
      </c>
      <c r="E715" s="59">
        <f t="shared" si="233"/>
        <v>-80.209536992944777</v>
      </c>
      <c r="S715" s="24" t="str">
        <f>IF(B715="","",(U715-B715))</f>
        <v/>
      </c>
      <c r="DY715" s="1"/>
      <c r="DZ715" s="1"/>
      <c r="EA715" s="1"/>
      <c r="EC715" s="1"/>
      <c r="ED715" s="1"/>
      <c r="EE715" s="1"/>
      <c r="EF715" s="1"/>
      <c r="EG715" s="1"/>
      <c r="EH715" s="1"/>
      <c r="EI715" s="1"/>
      <c r="EJ715" s="1"/>
      <c r="EP715" s="1"/>
      <c r="EQ715" s="1"/>
      <c r="ER715" s="1"/>
      <c r="ES715" s="1"/>
      <c r="GD715" s="1"/>
      <c r="GE715" s="1"/>
      <c r="GF715" s="1"/>
      <c r="GH715" s="1"/>
      <c r="GI715" s="1"/>
      <c r="GJ715" s="1"/>
      <c r="GK715" s="1"/>
      <c r="GL715" s="1"/>
      <c r="GM715" s="1"/>
      <c r="GN715" s="1"/>
      <c r="GO715" s="1"/>
      <c r="GU715" s="1"/>
      <c r="GV715" s="1"/>
      <c r="GW715" s="1"/>
      <c r="GX715" s="1"/>
      <c r="II715" s="1"/>
      <c r="IJ715" s="1"/>
      <c r="IK715" s="1"/>
      <c r="IM715" s="1"/>
      <c r="IN715" s="1"/>
      <c r="IO715" s="1"/>
      <c r="IP715" s="1"/>
      <c r="IQ715" s="1"/>
      <c r="IR715" s="1"/>
      <c r="IS715" s="1"/>
      <c r="IT715" s="1"/>
      <c r="IZ715" s="1"/>
      <c r="JA715" s="1"/>
      <c r="JB715" s="1"/>
      <c r="JC715" s="1"/>
      <c r="KN715" s="1"/>
      <c r="KO715" s="1"/>
      <c r="KP715" s="1"/>
      <c r="KR715" s="1"/>
      <c r="KS715" s="1"/>
      <c r="KT715" s="1"/>
      <c r="KU715" s="1"/>
      <c r="KV715" s="1"/>
      <c r="KW715" s="1"/>
      <c r="KX715" s="1"/>
      <c r="KY715" s="1"/>
      <c r="LE715" s="1"/>
      <c r="LF715" s="1"/>
      <c r="LG715" s="1"/>
      <c r="LH715" s="1"/>
      <c r="LZ715" s="1"/>
      <c r="MA715" s="1"/>
    </row>
    <row r="716" spans="1:339" x14ac:dyDescent="0.2">
      <c r="A716" s="65" t="s">
        <v>703</v>
      </c>
      <c r="B716" s="60"/>
      <c r="C716" s="24">
        <f>IF(B716="",+(C715+(IF(YEAR(A716)&gt;YEAR($M$98),-$Q$98,$E$98*+((($O$101-((YEAR(A716)-(YEAR($J$98)-$O$101))/$O$98))/100)+$Q$101)))+(C704*$G$98/12)),B716)</f>
        <v>1012885.705422163</v>
      </c>
      <c r="D716" s="22" t="str">
        <f t="shared" si="234"/>
        <v/>
      </c>
      <c r="E716" s="59">
        <f t="shared" si="233"/>
        <v>-80.467619269853458</v>
      </c>
      <c r="S716" s="24" t="str">
        <f>IF(B716="","",(U716-B716))</f>
        <v/>
      </c>
      <c r="DY716" s="1"/>
      <c r="DZ716" s="1"/>
      <c r="EA716" s="1"/>
      <c r="EC716" s="1"/>
      <c r="ED716" s="1"/>
      <c r="EE716" s="1"/>
      <c r="EF716" s="1"/>
      <c r="EG716" s="1"/>
      <c r="EH716" s="1"/>
      <c r="EI716" s="1"/>
      <c r="EJ716" s="1"/>
      <c r="EP716" s="1"/>
      <c r="EQ716" s="1"/>
      <c r="ER716" s="1"/>
      <c r="ES716" s="1"/>
      <c r="GD716" s="1"/>
      <c r="GE716" s="1"/>
      <c r="GF716" s="1"/>
      <c r="GH716" s="1"/>
      <c r="GI716" s="1"/>
      <c r="GJ716" s="1"/>
      <c r="GK716" s="1"/>
      <c r="GL716" s="1"/>
      <c r="GM716" s="1"/>
      <c r="GN716" s="1"/>
      <c r="GO716" s="1"/>
      <c r="GU716" s="1"/>
      <c r="GV716" s="1"/>
      <c r="GW716" s="1"/>
      <c r="GX716" s="1"/>
      <c r="II716" s="1"/>
      <c r="IJ716" s="1"/>
      <c r="IK716" s="1"/>
      <c r="IM716" s="1"/>
      <c r="IN716" s="1"/>
      <c r="IO716" s="1"/>
      <c r="IP716" s="1"/>
      <c r="IQ716" s="1"/>
      <c r="IR716" s="1"/>
      <c r="IS716" s="1"/>
      <c r="IT716" s="1"/>
      <c r="IZ716" s="1"/>
      <c r="JA716" s="1"/>
      <c r="JB716" s="1"/>
      <c r="JC716" s="1"/>
      <c r="KN716" s="1"/>
      <c r="KO716" s="1"/>
      <c r="KP716" s="1"/>
      <c r="KR716" s="1"/>
      <c r="KS716" s="1"/>
      <c r="KT716" s="1"/>
      <c r="KU716" s="1"/>
      <c r="KV716" s="1"/>
      <c r="KW716" s="1"/>
      <c r="KX716" s="1"/>
      <c r="KY716" s="1"/>
      <c r="LE716" s="1"/>
      <c r="LF716" s="1"/>
      <c r="LG716" s="1"/>
      <c r="LH716" s="1"/>
      <c r="LZ716" s="1"/>
      <c r="MA716" s="1"/>
    </row>
    <row r="717" spans="1:339" x14ac:dyDescent="0.2">
      <c r="A717" s="66" t="s">
        <v>223</v>
      </c>
      <c r="B717" s="69"/>
      <c r="C717" s="24">
        <f>IF(B717="",+(C716+(IF(YEAR(A717)&gt;YEAR($M$98),-$Q$98,$E$98*+((($O$101-((YEAR(A717)-(YEAR($J$98)-$O$101))/$O$98))/100)+$Q$101)))+(C705*$G$98/12)),B717)</f>
        <v>1012804.9788902104</v>
      </c>
      <c r="D717" s="22" t="str">
        <f t="shared" si="234"/>
        <v/>
      </c>
      <c r="E717" s="59">
        <f t="shared" si="233"/>
        <v>-80.726531952619553</v>
      </c>
      <c r="S717" s="24" t="str">
        <f>IF(B717="","",(U717-B717))</f>
        <v/>
      </c>
      <c r="U717" s="43"/>
      <c r="DY717" s="1"/>
      <c r="DZ717" s="1"/>
      <c r="EA717" s="1"/>
      <c r="EC717" s="1"/>
      <c r="ED717" s="1"/>
      <c r="EE717" s="1"/>
      <c r="EF717" s="1"/>
      <c r="EG717" s="1"/>
      <c r="EH717" s="1"/>
      <c r="EI717" s="1"/>
      <c r="EJ717" s="1"/>
      <c r="EP717" s="1"/>
      <c r="EQ717" s="1"/>
      <c r="ER717" s="1"/>
      <c r="ES717" s="1"/>
      <c r="GD717" s="1"/>
      <c r="GE717" s="1"/>
      <c r="GF717" s="1"/>
      <c r="GH717" s="1"/>
      <c r="GI717" s="1"/>
      <c r="GJ717" s="1"/>
      <c r="GK717" s="1"/>
      <c r="GL717" s="1"/>
      <c r="GM717" s="1"/>
      <c r="GN717" s="1"/>
      <c r="GO717" s="1"/>
      <c r="GU717" s="1"/>
      <c r="GV717" s="1"/>
      <c r="GW717" s="1"/>
      <c r="GX717" s="1"/>
      <c r="II717" s="1"/>
      <c r="IJ717" s="1"/>
      <c r="IK717" s="1"/>
      <c r="IM717" s="1"/>
      <c r="IN717" s="1"/>
      <c r="IO717" s="1"/>
      <c r="IP717" s="1"/>
      <c r="IQ717" s="1"/>
      <c r="IR717" s="1"/>
      <c r="IS717" s="1"/>
      <c r="IT717" s="1"/>
      <c r="IZ717" s="1"/>
      <c r="JA717" s="1"/>
      <c r="JB717" s="1"/>
      <c r="JC717" s="1"/>
      <c r="KN717" s="1"/>
      <c r="KO717" s="1"/>
      <c r="KP717" s="1"/>
      <c r="KR717" s="1"/>
      <c r="KS717" s="1"/>
      <c r="KT717" s="1"/>
      <c r="KU717" s="1"/>
      <c r="KV717" s="1"/>
      <c r="KW717" s="1"/>
      <c r="KX717" s="1"/>
      <c r="KY717" s="1"/>
      <c r="LE717" s="1"/>
      <c r="LF717" s="1"/>
      <c r="LG717" s="1"/>
      <c r="LH717" s="1"/>
      <c r="LZ717" s="1"/>
      <c r="MA717" s="1"/>
    </row>
    <row r="718" spans="1:339" x14ac:dyDescent="0.2">
      <c r="A718" s="65" t="s">
        <v>704</v>
      </c>
      <c r="B718" s="60"/>
      <c r="C718" s="24">
        <f>IF(B718="",+(C717+(IF(YEAR(A718)&gt;YEAR($M$98),-$Q$98,$E$98*+((($O$101-((YEAR(A718)-(YEAR($J$98)-$O$101))/$O$98))/100)+$Q$101)))+(C706*$G$98/12)),B718)</f>
        <v>1012723.9926124974</v>
      </c>
      <c r="D718" s="22" t="str">
        <f t="shared" si="234"/>
        <v/>
      </c>
      <c r="E718" s="59">
        <f t="shared" si="233"/>
        <v>-80.986277712974697</v>
      </c>
      <c r="S718" s="24" t="str">
        <f>IF(B718="","",(U718-B718))</f>
        <v/>
      </c>
      <c r="DY718" s="1"/>
      <c r="DZ718" s="1"/>
      <c r="EA718" s="1"/>
      <c r="EC718" s="1"/>
      <c r="ED718" s="1"/>
      <c r="EE718" s="1"/>
      <c r="EF718" s="1"/>
      <c r="EG718" s="1"/>
      <c r="EH718" s="1"/>
      <c r="EI718" s="1"/>
      <c r="EJ718" s="1"/>
      <c r="EP718" s="1"/>
      <c r="EQ718" s="1"/>
      <c r="ER718" s="1"/>
      <c r="ES718" s="1"/>
      <c r="GD718" s="1"/>
      <c r="GE718" s="1"/>
      <c r="GF718" s="1"/>
      <c r="GH718" s="1"/>
      <c r="GI718" s="1"/>
      <c r="GJ718" s="1"/>
      <c r="GK718" s="1"/>
      <c r="GL718" s="1"/>
      <c r="GM718" s="1"/>
      <c r="GN718" s="1"/>
      <c r="GO718" s="1"/>
      <c r="GU718" s="1"/>
      <c r="GV718" s="1"/>
      <c r="GW718" s="1"/>
      <c r="GX718" s="1"/>
      <c r="II718" s="1"/>
      <c r="IJ718" s="1"/>
      <c r="IK718" s="1"/>
      <c r="IM718" s="1"/>
      <c r="IN718" s="1"/>
      <c r="IO718" s="1"/>
      <c r="IP718" s="1"/>
      <c r="IQ718" s="1"/>
      <c r="IR718" s="1"/>
      <c r="IS718" s="1"/>
      <c r="IT718" s="1"/>
      <c r="IZ718" s="1"/>
      <c r="JA718" s="1"/>
      <c r="JB718" s="1"/>
      <c r="JC718" s="1"/>
      <c r="KN718" s="1"/>
      <c r="KO718" s="1"/>
      <c r="KP718" s="1"/>
      <c r="KR718" s="1"/>
      <c r="KS718" s="1"/>
      <c r="KT718" s="1"/>
      <c r="KU718" s="1"/>
      <c r="KV718" s="1"/>
      <c r="KW718" s="1"/>
      <c r="KX718" s="1"/>
      <c r="KY718" s="1"/>
      <c r="LE718" s="1"/>
      <c r="LF718" s="1"/>
      <c r="LG718" s="1"/>
      <c r="LH718" s="1"/>
      <c r="LZ718" s="1"/>
      <c r="MA718" s="1"/>
    </row>
    <row r="719" spans="1:339" x14ac:dyDescent="0.2">
      <c r="A719" s="65" t="s">
        <v>705</v>
      </c>
      <c r="B719" s="60"/>
      <c r="C719" s="24">
        <f>IF(B719="",+(C718+(IF(YEAR(A719)&gt;YEAR($M$98),-$Q$98,$E$98*+((($O$101-((YEAR(A719)-(YEAR($J$98)-$O$101))/$O$98))/100)+$Q$101)))+(C707*$G$98/12)),B719)</f>
        <v>1012642.7457532659</v>
      </c>
      <c r="D719" s="22" t="str">
        <f t="shared" si="234"/>
        <v/>
      </c>
      <c r="E719" s="59">
        <f t="shared" si="233"/>
        <v>-81.246859231498092</v>
      </c>
      <c r="S719" s="24" t="str">
        <f>IF(B719="","",(U719-B719))</f>
        <v/>
      </c>
      <c r="DY719" s="1"/>
      <c r="DZ719" s="1"/>
      <c r="EA719" s="1"/>
      <c r="EC719" s="1"/>
      <c r="ED719" s="1"/>
      <c r="EE719" s="1"/>
      <c r="EF719" s="1"/>
      <c r="EG719" s="1"/>
      <c r="EH719" s="1"/>
      <c r="EI719" s="1"/>
      <c r="EJ719" s="1"/>
      <c r="EP719" s="1"/>
      <c r="EQ719" s="1"/>
      <c r="ER719" s="1"/>
      <c r="ES719" s="1"/>
      <c r="GD719" s="1"/>
      <c r="GE719" s="1"/>
      <c r="GF719" s="1"/>
      <c r="GH719" s="1"/>
      <c r="GI719" s="1"/>
      <c r="GJ719" s="1"/>
      <c r="GK719" s="1"/>
      <c r="GL719" s="1"/>
      <c r="GM719" s="1"/>
      <c r="GN719" s="1"/>
      <c r="GO719" s="1"/>
      <c r="GU719" s="1"/>
      <c r="GV719" s="1"/>
      <c r="GW719" s="1"/>
      <c r="GX719" s="1"/>
      <c r="II719" s="1"/>
      <c r="IJ719" s="1"/>
      <c r="IK719" s="1"/>
      <c r="IM719" s="1"/>
      <c r="IN719" s="1"/>
      <c r="IO719" s="1"/>
      <c r="IP719" s="1"/>
      <c r="IQ719" s="1"/>
      <c r="IR719" s="1"/>
      <c r="IS719" s="1"/>
      <c r="IT719" s="1"/>
      <c r="IZ719" s="1"/>
      <c r="JA719" s="1"/>
      <c r="JB719" s="1"/>
      <c r="JC719" s="1"/>
      <c r="KN719" s="1"/>
      <c r="KO719" s="1"/>
      <c r="KP719" s="1"/>
      <c r="KR719" s="1"/>
      <c r="KS719" s="1"/>
      <c r="KT719" s="1"/>
      <c r="KU719" s="1"/>
      <c r="KV719" s="1"/>
      <c r="KW719" s="1"/>
      <c r="KX719" s="1"/>
      <c r="KY719" s="1"/>
      <c r="LE719" s="1"/>
      <c r="LF719" s="1"/>
      <c r="LG719" s="1"/>
      <c r="LH719" s="1"/>
      <c r="LZ719" s="1"/>
      <c r="MA719" s="1"/>
    </row>
    <row r="720" spans="1:339" x14ac:dyDescent="0.2">
      <c r="A720" s="65" t="s">
        <v>706</v>
      </c>
      <c r="B720" s="60"/>
      <c r="C720" s="24">
        <f>IF(B720="",+(C719+(IF(YEAR(A720)&gt;YEAR($M$98),-$Q$98,$E$98*+((($O$101-((YEAR(A720)-(YEAR($J$98)-$O$101))/$O$98))/100)+$Q$101)))+(C708*$G$98/12)),B720)</f>
        <v>1012561.2374740684</v>
      </c>
      <c r="D720" s="22" t="str">
        <f t="shared" si="234"/>
        <v/>
      </c>
      <c r="E720" s="59">
        <f t="shared" si="233"/>
        <v>-81.508279197500087</v>
      </c>
      <c r="S720" s="24" t="str">
        <f>IF(B720="","",(U720-B720))</f>
        <v/>
      </c>
      <c r="DY720" s="1"/>
      <c r="DZ720" s="1"/>
      <c r="EA720" s="1"/>
      <c r="EC720" s="1"/>
      <c r="ED720" s="1"/>
      <c r="EE720" s="1"/>
      <c r="EF720" s="1"/>
      <c r="EG720" s="1"/>
      <c r="EH720" s="1"/>
      <c r="EI720" s="1"/>
      <c r="EJ720" s="1"/>
      <c r="EP720" s="1"/>
      <c r="EQ720" s="1"/>
      <c r="ER720" s="1"/>
      <c r="ES720" s="1"/>
      <c r="GD720" s="1"/>
      <c r="GE720" s="1"/>
      <c r="GF720" s="1"/>
      <c r="GH720" s="1"/>
      <c r="GI720" s="1"/>
      <c r="GJ720" s="1"/>
      <c r="GK720" s="1"/>
      <c r="GL720" s="1"/>
      <c r="GM720" s="1"/>
      <c r="GN720" s="1"/>
      <c r="GO720" s="1"/>
      <c r="GU720" s="1"/>
      <c r="GV720" s="1"/>
      <c r="GW720" s="1"/>
      <c r="GX720" s="1"/>
      <c r="II720" s="1"/>
      <c r="IJ720" s="1"/>
      <c r="IK720" s="1"/>
      <c r="IM720" s="1"/>
      <c r="IN720" s="1"/>
      <c r="IO720" s="1"/>
      <c r="IP720" s="1"/>
      <c r="IQ720" s="1"/>
      <c r="IR720" s="1"/>
      <c r="IS720" s="1"/>
      <c r="IT720" s="1"/>
      <c r="IZ720" s="1"/>
      <c r="JA720" s="1"/>
      <c r="JB720" s="1"/>
      <c r="JC720" s="1"/>
      <c r="KN720" s="1"/>
      <c r="KO720" s="1"/>
      <c r="KP720" s="1"/>
      <c r="KR720" s="1"/>
      <c r="KS720" s="1"/>
      <c r="KT720" s="1"/>
      <c r="KU720" s="1"/>
      <c r="KV720" s="1"/>
      <c r="KW720" s="1"/>
      <c r="KX720" s="1"/>
      <c r="KY720" s="1"/>
      <c r="LE720" s="1"/>
      <c r="LF720" s="1"/>
      <c r="LG720" s="1"/>
      <c r="LH720" s="1"/>
      <c r="LZ720" s="1"/>
      <c r="MA720" s="1"/>
    </row>
    <row r="721" spans="1:339" x14ac:dyDescent="0.2">
      <c r="A721" s="65" t="s">
        <v>707</v>
      </c>
      <c r="B721" s="60"/>
      <c r="C721" s="24">
        <f>IF(B721="",+(C720+(IF(YEAR(A721)&gt;YEAR($M$98),-$Q$98,$E$98*+((($O$101-((YEAR(A721)-(YEAR($J$98)-$O$101))/$O$98))/100)+$Q$101)))+(C709*$G$98/12)),B721)</f>
        <v>1012479.46693376</v>
      </c>
      <c r="D721" s="22" t="str">
        <f t="shared" si="234"/>
        <v/>
      </c>
      <c r="E721" s="59">
        <f t="shared" si="233"/>
        <v>-81.770540308440104</v>
      </c>
      <c r="S721" s="24" t="str">
        <f>IF(B721="","",(U721-B721))</f>
        <v/>
      </c>
      <c r="DY721" s="1"/>
      <c r="DZ721" s="1"/>
      <c r="EA721" s="1"/>
      <c r="EC721" s="1"/>
      <c r="ED721" s="1"/>
      <c r="EE721" s="1"/>
      <c r="EF721" s="1"/>
      <c r="EG721" s="1"/>
      <c r="EH721" s="1"/>
      <c r="EI721" s="1"/>
      <c r="EJ721" s="1"/>
      <c r="EP721" s="1"/>
      <c r="EQ721" s="1"/>
      <c r="ER721" s="1"/>
      <c r="ES721" s="1"/>
      <c r="GD721" s="1"/>
      <c r="GE721" s="1"/>
      <c r="GF721" s="1"/>
      <c r="GH721" s="1"/>
      <c r="GI721" s="1"/>
      <c r="GJ721" s="1"/>
      <c r="GK721" s="1"/>
      <c r="GL721" s="1"/>
      <c r="GM721" s="1"/>
      <c r="GN721" s="1"/>
      <c r="GO721" s="1"/>
      <c r="GU721" s="1"/>
      <c r="GV721" s="1"/>
      <c r="GW721" s="1"/>
      <c r="GX721" s="1"/>
      <c r="II721" s="1"/>
      <c r="IJ721" s="1"/>
      <c r="IK721" s="1"/>
      <c r="IM721" s="1"/>
      <c r="IN721" s="1"/>
      <c r="IO721" s="1"/>
      <c r="IP721" s="1"/>
      <c r="IQ721" s="1"/>
      <c r="IR721" s="1"/>
      <c r="IS721" s="1"/>
      <c r="IT721" s="1"/>
      <c r="IZ721" s="1"/>
      <c r="JA721" s="1"/>
      <c r="JB721" s="1"/>
      <c r="JC721" s="1"/>
      <c r="KN721" s="1"/>
      <c r="KO721" s="1"/>
      <c r="KP721" s="1"/>
      <c r="KR721" s="1"/>
      <c r="KS721" s="1"/>
      <c r="KT721" s="1"/>
      <c r="KU721" s="1"/>
      <c r="KV721" s="1"/>
      <c r="KW721" s="1"/>
      <c r="KX721" s="1"/>
      <c r="KY721" s="1"/>
      <c r="LE721" s="1"/>
      <c r="LF721" s="1"/>
      <c r="LG721" s="1"/>
      <c r="LH721" s="1"/>
      <c r="LZ721" s="1"/>
      <c r="MA721" s="1"/>
    </row>
    <row r="722" spans="1:339" x14ac:dyDescent="0.2">
      <c r="A722" s="65" t="s">
        <v>708</v>
      </c>
      <c r="B722" s="60"/>
      <c r="C722" s="24">
        <f>IF(B722="",+(C721+(IF(YEAR(A722)&gt;YEAR($M$98),-$Q$98,$E$98*+((($O$101-((YEAR(A722)-(YEAR($J$98)-$O$101))/$O$98))/100)+$Q$101)))+(C710*$G$98/12)),B722)</f>
        <v>1012397.4332884889</v>
      </c>
      <c r="D722" s="22" t="str">
        <f t="shared" si="234"/>
        <v/>
      </c>
      <c r="E722" s="59">
        <f t="shared" si="233"/>
        <v>-82.033645271090791</v>
      </c>
      <c r="S722" s="24" t="str">
        <f>IF(B722="","",(U722-B722))</f>
        <v/>
      </c>
      <c r="DY722" s="1"/>
      <c r="DZ722" s="1"/>
      <c r="EA722" s="1"/>
      <c r="EC722" s="1"/>
      <c r="ED722" s="1"/>
      <c r="EE722" s="1"/>
      <c r="EF722" s="1"/>
      <c r="EG722" s="1"/>
      <c r="EH722" s="1"/>
      <c r="EI722" s="1"/>
      <c r="EJ722" s="1"/>
      <c r="EP722" s="1"/>
      <c r="EQ722" s="1"/>
      <c r="ER722" s="1"/>
      <c r="ES722" s="1"/>
      <c r="GD722" s="1"/>
      <c r="GE722" s="1"/>
      <c r="GF722" s="1"/>
      <c r="GH722" s="1"/>
      <c r="GI722" s="1"/>
      <c r="GJ722" s="1"/>
      <c r="GK722" s="1"/>
      <c r="GL722" s="1"/>
      <c r="GM722" s="1"/>
      <c r="GN722" s="1"/>
      <c r="GO722" s="1"/>
      <c r="GU722" s="1"/>
      <c r="GV722" s="1"/>
      <c r="GW722" s="1"/>
      <c r="GX722" s="1"/>
      <c r="II722" s="1"/>
      <c r="IJ722" s="1"/>
      <c r="IK722" s="1"/>
      <c r="IM722" s="1"/>
      <c r="IN722" s="1"/>
      <c r="IO722" s="1"/>
      <c r="IP722" s="1"/>
      <c r="IQ722" s="1"/>
      <c r="IR722" s="1"/>
      <c r="IS722" s="1"/>
      <c r="IT722" s="1"/>
      <c r="IZ722" s="1"/>
      <c r="JA722" s="1"/>
      <c r="JB722" s="1"/>
      <c r="JC722" s="1"/>
      <c r="KN722" s="1"/>
      <c r="KO722" s="1"/>
      <c r="KP722" s="1"/>
      <c r="KR722" s="1"/>
      <c r="KS722" s="1"/>
      <c r="KT722" s="1"/>
      <c r="KU722" s="1"/>
      <c r="KV722" s="1"/>
      <c r="KW722" s="1"/>
      <c r="KX722" s="1"/>
      <c r="KY722" s="1"/>
      <c r="LE722" s="1"/>
      <c r="LF722" s="1"/>
      <c r="LG722" s="1"/>
      <c r="LH722" s="1"/>
      <c r="LZ722" s="1"/>
      <c r="MA722" s="1"/>
    </row>
    <row r="723" spans="1:339" x14ac:dyDescent="0.2">
      <c r="A723" s="65" t="s">
        <v>709</v>
      </c>
      <c r="B723" s="60"/>
      <c r="C723" s="24">
        <f>IF(B723="",+(C722+(IF(YEAR(A723)&gt;YEAR($M$98),-$Q$98,$E$98*+((($O$101-((YEAR(A723)-(YEAR($J$98)-$O$101))/$O$98))/100)+$Q$101)))+(C711*$G$98/12)),B723)</f>
        <v>1012315.1356916885</v>
      </c>
      <c r="D723" s="22" t="str">
        <f t="shared" si="234"/>
        <v/>
      </c>
      <c r="E723" s="59">
        <f t="shared" si="233"/>
        <v>-82.297596800373867</v>
      </c>
      <c r="S723" s="24" t="str">
        <f>IF(B723="","",(U723-B723))</f>
        <v/>
      </c>
      <c r="DY723" s="1"/>
      <c r="DZ723" s="1"/>
      <c r="EA723" s="1"/>
      <c r="EC723" s="1"/>
      <c r="ED723" s="1"/>
      <c r="EE723" s="1"/>
      <c r="EF723" s="1"/>
      <c r="EG723" s="1"/>
      <c r="EH723" s="1"/>
      <c r="EI723" s="1"/>
      <c r="EJ723" s="1"/>
      <c r="EP723" s="1"/>
      <c r="EQ723" s="1"/>
      <c r="ER723" s="1"/>
      <c r="ES723" s="1"/>
      <c r="GD723" s="1"/>
      <c r="GE723" s="1"/>
      <c r="GF723" s="1"/>
      <c r="GH723" s="1"/>
      <c r="GI723" s="1"/>
      <c r="GJ723" s="1"/>
      <c r="GK723" s="1"/>
      <c r="GL723" s="1"/>
      <c r="GM723" s="1"/>
      <c r="GN723" s="1"/>
      <c r="GO723" s="1"/>
      <c r="GU723" s="1"/>
      <c r="GV723" s="1"/>
      <c r="GW723" s="1"/>
      <c r="GX723" s="1"/>
      <c r="II723" s="1"/>
      <c r="IJ723" s="1"/>
      <c r="IK723" s="1"/>
      <c r="IM723" s="1"/>
      <c r="IN723" s="1"/>
      <c r="IO723" s="1"/>
      <c r="IP723" s="1"/>
      <c r="IQ723" s="1"/>
      <c r="IR723" s="1"/>
      <c r="IS723" s="1"/>
      <c r="IT723" s="1"/>
      <c r="IZ723" s="1"/>
      <c r="JA723" s="1"/>
      <c r="JB723" s="1"/>
      <c r="JC723" s="1"/>
      <c r="KN723" s="1"/>
      <c r="KO723" s="1"/>
      <c r="KP723" s="1"/>
      <c r="KR723" s="1"/>
      <c r="KS723" s="1"/>
      <c r="KT723" s="1"/>
      <c r="KU723" s="1"/>
      <c r="KV723" s="1"/>
      <c r="KW723" s="1"/>
      <c r="KX723" s="1"/>
      <c r="KY723" s="1"/>
      <c r="LE723" s="1"/>
      <c r="LF723" s="1"/>
      <c r="LG723" s="1"/>
      <c r="LH723" s="1"/>
      <c r="LZ723" s="1"/>
      <c r="MA723" s="1"/>
    </row>
    <row r="724" spans="1:339" x14ac:dyDescent="0.2">
      <c r="A724" s="65" t="s">
        <v>710</v>
      </c>
      <c r="B724" s="60"/>
      <c r="C724" s="24">
        <f>IF(B724="",+(C723+(IF(YEAR(A724)&gt;YEAR($M$98),-$Q$98,$E$98*+((($O$101-((YEAR(A724)-(YEAR($J$98)-$O$101))/$O$98))/100)+$Q$101)))+(C712*$G$98/12)),B724)</f>
        <v>1012232.5732940681</v>
      </c>
      <c r="D724" s="22" t="str">
        <f t="shared" si="234"/>
        <v/>
      </c>
      <c r="E724" s="59">
        <f t="shared" si="233"/>
        <v>-82.562397620407864</v>
      </c>
      <c r="S724" s="24" t="str">
        <f>IF(B724="","",(U724-B724))</f>
        <v/>
      </c>
      <c r="DY724" s="1"/>
      <c r="DZ724" s="1"/>
      <c r="EA724" s="1"/>
      <c r="EC724" s="1"/>
      <c r="ED724" s="1"/>
      <c r="EE724" s="1"/>
      <c r="EF724" s="1"/>
      <c r="EG724" s="1"/>
      <c r="EH724" s="1"/>
      <c r="EI724" s="1"/>
      <c r="EJ724" s="1"/>
      <c r="EP724" s="1"/>
      <c r="EQ724" s="1"/>
      <c r="ER724" s="1"/>
      <c r="ES724" s="1"/>
      <c r="GD724" s="1"/>
      <c r="GE724" s="1"/>
      <c r="GF724" s="1"/>
      <c r="GH724" s="1"/>
      <c r="GI724" s="1"/>
      <c r="GJ724" s="1"/>
      <c r="GK724" s="1"/>
      <c r="GL724" s="1"/>
      <c r="GM724" s="1"/>
      <c r="GN724" s="1"/>
      <c r="GO724" s="1"/>
      <c r="GU724" s="1"/>
      <c r="GV724" s="1"/>
      <c r="GW724" s="1"/>
      <c r="GX724" s="1"/>
      <c r="II724" s="1"/>
      <c r="IJ724" s="1"/>
      <c r="IK724" s="1"/>
      <c r="IM724" s="1"/>
      <c r="IN724" s="1"/>
      <c r="IO724" s="1"/>
      <c r="IP724" s="1"/>
      <c r="IQ724" s="1"/>
      <c r="IR724" s="1"/>
      <c r="IS724" s="1"/>
      <c r="IT724" s="1"/>
      <c r="IZ724" s="1"/>
      <c r="JA724" s="1"/>
      <c r="JB724" s="1"/>
      <c r="JC724" s="1"/>
      <c r="KN724" s="1"/>
      <c r="KO724" s="1"/>
      <c r="KP724" s="1"/>
      <c r="KR724" s="1"/>
      <c r="KS724" s="1"/>
      <c r="KT724" s="1"/>
      <c r="KU724" s="1"/>
      <c r="KV724" s="1"/>
      <c r="KW724" s="1"/>
      <c r="KX724" s="1"/>
      <c r="KY724" s="1"/>
      <c r="LE724" s="1"/>
      <c r="LF724" s="1"/>
      <c r="LG724" s="1"/>
      <c r="LH724" s="1"/>
      <c r="LZ724" s="1"/>
      <c r="MA724" s="1"/>
    </row>
    <row r="725" spans="1:339" x14ac:dyDescent="0.2">
      <c r="A725" s="65" t="s">
        <v>711</v>
      </c>
      <c r="B725" s="60"/>
      <c r="C725" s="24">
        <f>IF(B725="",+(C724+(IF(YEAR(A725)&gt;YEAR($M$98),-$Q$98,$E$98*+((($O$101-((YEAR(A725)-(YEAR($J$98)-$O$101))/$O$98))/100)+$Q$101)))+(C713*$G$98/12)),B725)</f>
        <v>1012149.7452436043</v>
      </c>
      <c r="D725" s="22" t="str">
        <f t="shared" si="234"/>
        <v/>
      </c>
      <c r="E725" s="59">
        <f t="shared" si="233"/>
        <v>-82.828050463809632</v>
      </c>
      <c r="S725" s="24" t="str">
        <f>IF(B725="","",(U725-B725))</f>
        <v/>
      </c>
      <c r="DY725" s="1"/>
      <c r="DZ725" s="1"/>
      <c r="EA725" s="1"/>
      <c r="EC725" s="1"/>
      <c r="ED725" s="1"/>
      <c r="EE725" s="1"/>
      <c r="EF725" s="1"/>
      <c r="EG725" s="1"/>
      <c r="EH725" s="1"/>
      <c r="EI725" s="1"/>
      <c r="EJ725" s="1"/>
      <c r="EP725" s="1"/>
      <c r="EQ725" s="1"/>
      <c r="ER725" s="1"/>
      <c r="ES725" s="1"/>
      <c r="GD725" s="1"/>
      <c r="GE725" s="1"/>
      <c r="GF725" s="1"/>
      <c r="GH725" s="1"/>
      <c r="GI725" s="1"/>
      <c r="GJ725" s="1"/>
      <c r="GK725" s="1"/>
      <c r="GL725" s="1"/>
      <c r="GM725" s="1"/>
      <c r="GN725" s="1"/>
      <c r="GO725" s="1"/>
      <c r="GU725" s="1"/>
      <c r="GV725" s="1"/>
      <c r="GW725" s="1"/>
      <c r="GX725" s="1"/>
      <c r="II725" s="1"/>
      <c r="IJ725" s="1"/>
      <c r="IK725" s="1"/>
      <c r="IM725" s="1"/>
      <c r="IN725" s="1"/>
      <c r="IO725" s="1"/>
      <c r="IP725" s="1"/>
      <c r="IQ725" s="1"/>
      <c r="IR725" s="1"/>
      <c r="IS725" s="1"/>
      <c r="IT725" s="1"/>
      <c r="IZ725" s="1"/>
      <c r="JA725" s="1"/>
      <c r="JB725" s="1"/>
      <c r="JC725" s="1"/>
      <c r="KN725" s="1"/>
      <c r="KO725" s="1"/>
      <c r="KP725" s="1"/>
      <c r="KR725" s="1"/>
      <c r="KS725" s="1"/>
      <c r="KT725" s="1"/>
      <c r="KU725" s="1"/>
      <c r="KV725" s="1"/>
      <c r="KW725" s="1"/>
      <c r="KX725" s="1"/>
      <c r="KY725" s="1"/>
      <c r="LE725" s="1"/>
      <c r="LF725" s="1"/>
      <c r="LG725" s="1"/>
      <c r="LH725" s="1"/>
      <c r="LZ725" s="1"/>
      <c r="MA725" s="1"/>
    </row>
    <row r="726" spans="1:339" x14ac:dyDescent="0.2">
      <c r="A726" s="65" t="s">
        <v>712</v>
      </c>
      <c r="B726" s="60"/>
      <c r="C726" s="24">
        <f>IF(B726="",+(C725+(IF(YEAR(A726)&gt;YEAR($M$98),-$Q$98,$E$98*+((($O$101-((YEAR(A726)-(YEAR($J$98)-$O$101))/$O$98))/100)+$Q$101)))+(C714*$G$98/12)),B726)</f>
        <v>1012066.6506855324</v>
      </c>
      <c r="D726" s="22" t="str">
        <f t="shared" si="234"/>
        <v/>
      </c>
      <c r="E726" s="59">
        <f t="shared" si="233"/>
        <v>-83.094558071927167</v>
      </c>
      <c r="S726" s="24" t="str">
        <f>IF(B726="","",(U726-B726))</f>
        <v/>
      </c>
      <c r="DY726" s="1"/>
      <c r="DZ726" s="1"/>
      <c r="EA726" s="1"/>
      <c r="EC726" s="1"/>
      <c r="ED726" s="1"/>
      <c r="EE726" s="1"/>
      <c r="EF726" s="1"/>
      <c r="EG726" s="1"/>
      <c r="EH726" s="1"/>
      <c r="EI726" s="1"/>
      <c r="EJ726" s="1"/>
      <c r="EP726" s="1"/>
      <c r="EQ726" s="1"/>
      <c r="ER726" s="1"/>
      <c r="ES726" s="1"/>
      <c r="GD726" s="1"/>
      <c r="GE726" s="1"/>
      <c r="GF726" s="1"/>
      <c r="GH726" s="1"/>
      <c r="GI726" s="1"/>
      <c r="GJ726" s="1"/>
      <c r="GK726" s="1"/>
      <c r="GL726" s="1"/>
      <c r="GM726" s="1"/>
      <c r="GN726" s="1"/>
      <c r="GO726" s="1"/>
      <c r="GU726" s="1"/>
      <c r="GV726" s="1"/>
      <c r="GW726" s="1"/>
      <c r="GX726" s="1"/>
      <c r="II726" s="1"/>
      <c r="IJ726" s="1"/>
      <c r="IK726" s="1"/>
      <c r="IM726" s="1"/>
      <c r="IN726" s="1"/>
      <c r="IO726" s="1"/>
      <c r="IP726" s="1"/>
      <c r="IQ726" s="1"/>
      <c r="IR726" s="1"/>
      <c r="IS726" s="1"/>
      <c r="IT726" s="1"/>
      <c r="IZ726" s="1"/>
      <c r="JA726" s="1"/>
      <c r="JB726" s="1"/>
      <c r="JC726" s="1"/>
      <c r="KN726" s="1"/>
      <c r="KO726" s="1"/>
      <c r="KP726" s="1"/>
      <c r="KR726" s="1"/>
      <c r="KS726" s="1"/>
      <c r="KT726" s="1"/>
      <c r="KU726" s="1"/>
      <c r="KV726" s="1"/>
      <c r="KW726" s="1"/>
      <c r="KX726" s="1"/>
      <c r="KY726" s="1"/>
      <c r="LE726" s="1"/>
      <c r="LF726" s="1"/>
      <c r="LG726" s="1"/>
      <c r="LH726" s="1"/>
      <c r="LZ726" s="1"/>
      <c r="MA726" s="1"/>
    </row>
    <row r="727" spans="1:339" x14ac:dyDescent="0.2">
      <c r="A727" s="65" t="s">
        <v>713</v>
      </c>
      <c r="B727" s="60"/>
      <c r="C727" s="24">
        <f>IF(B727="",+(C726+(IF(YEAR(A727)&gt;YEAR($M$98),-$Q$98,$E$98*+((($O$101-((YEAR(A727)-(YEAR($J$98)-$O$101))/$O$98))/100)+$Q$101)))+(C715*$G$98/12)),B727)</f>
        <v>1011983.2887623371</v>
      </c>
      <c r="D727" s="22" t="str">
        <f t="shared" si="234"/>
        <v/>
      </c>
      <c r="E727" s="59">
        <f t="shared" si="233"/>
        <v>-83.36192319530528</v>
      </c>
      <c r="S727" s="24" t="str">
        <f>IF(B727="","",(U727-B727))</f>
        <v/>
      </c>
      <c r="DY727" s="1"/>
      <c r="DZ727" s="1"/>
      <c r="EA727" s="1"/>
      <c r="EC727" s="1"/>
      <c r="ED727" s="1"/>
      <c r="EE727" s="1"/>
      <c r="EF727" s="1"/>
      <c r="EG727" s="1"/>
      <c r="EH727" s="1"/>
      <c r="EI727" s="1"/>
      <c r="EJ727" s="1"/>
      <c r="EP727" s="1"/>
      <c r="EQ727" s="1"/>
      <c r="ER727" s="1"/>
      <c r="ES727" s="1"/>
      <c r="GD727" s="1"/>
      <c r="GE727" s="1"/>
      <c r="GF727" s="1"/>
      <c r="GH727" s="1"/>
      <c r="GI727" s="1"/>
      <c r="GJ727" s="1"/>
      <c r="GK727" s="1"/>
      <c r="GL727" s="1"/>
      <c r="GM727" s="1"/>
      <c r="GN727" s="1"/>
      <c r="GO727" s="1"/>
      <c r="GU727" s="1"/>
      <c r="GV727" s="1"/>
      <c r="GW727" s="1"/>
      <c r="GX727" s="1"/>
      <c r="II727" s="1"/>
      <c r="IJ727" s="1"/>
      <c r="IK727" s="1"/>
      <c r="IM727" s="1"/>
      <c r="IN727" s="1"/>
      <c r="IO727" s="1"/>
      <c r="IP727" s="1"/>
      <c r="IQ727" s="1"/>
      <c r="IR727" s="1"/>
      <c r="IS727" s="1"/>
      <c r="IT727" s="1"/>
      <c r="IZ727" s="1"/>
      <c r="JA727" s="1"/>
      <c r="JB727" s="1"/>
      <c r="JC727" s="1"/>
      <c r="KN727" s="1"/>
      <c r="KO727" s="1"/>
      <c r="KP727" s="1"/>
      <c r="KR727" s="1"/>
      <c r="KS727" s="1"/>
      <c r="KT727" s="1"/>
      <c r="KU727" s="1"/>
      <c r="KV727" s="1"/>
      <c r="KW727" s="1"/>
      <c r="KX727" s="1"/>
      <c r="KY727" s="1"/>
      <c r="LE727" s="1"/>
      <c r="LF727" s="1"/>
      <c r="LG727" s="1"/>
      <c r="LH727" s="1"/>
      <c r="LZ727" s="1"/>
      <c r="MA727" s="1"/>
    </row>
    <row r="728" spans="1:339" x14ac:dyDescent="0.2">
      <c r="A728" s="65" t="s">
        <v>714</v>
      </c>
      <c r="B728" s="60"/>
      <c r="C728" s="24">
        <f>IF(B728="",+(C727+(IF(YEAR(A728)&gt;YEAR($M$98),-$Q$98,$E$98*+((($O$101-((YEAR(A728)-(YEAR($J$98)-$O$101))/$O$98))/100)+$Q$101)))+(C716*$G$98/12)),B728)</f>
        <v>1011899.6586137442</v>
      </c>
      <c r="D728" s="22" t="str">
        <f t="shared" si="234"/>
        <v/>
      </c>
      <c r="E728" s="59">
        <f t="shared" si="233"/>
        <v>-83.630148592870682</v>
      </c>
      <c r="S728" s="24" t="str">
        <f>IF(B728="","",(U728-B728))</f>
        <v/>
      </c>
      <c r="DY728" s="1"/>
      <c r="DZ728" s="1"/>
      <c r="EA728" s="1"/>
      <c r="EC728" s="1"/>
      <c r="ED728" s="1"/>
      <c r="EE728" s="1"/>
      <c r="EF728" s="1"/>
      <c r="EG728" s="1"/>
      <c r="EH728" s="1"/>
      <c r="EI728" s="1"/>
      <c r="EJ728" s="1"/>
      <c r="EP728" s="1"/>
      <c r="EQ728" s="1"/>
      <c r="ER728" s="1"/>
      <c r="ES728" s="1"/>
      <c r="GD728" s="1"/>
      <c r="GE728" s="1"/>
      <c r="GF728" s="1"/>
      <c r="GH728" s="1"/>
      <c r="GI728" s="1"/>
      <c r="GJ728" s="1"/>
      <c r="GK728" s="1"/>
      <c r="GL728" s="1"/>
      <c r="GM728" s="1"/>
      <c r="GN728" s="1"/>
      <c r="GO728" s="1"/>
      <c r="GU728" s="1"/>
      <c r="GV728" s="1"/>
      <c r="GW728" s="1"/>
      <c r="GX728" s="1"/>
      <c r="II728" s="1"/>
      <c r="IJ728" s="1"/>
      <c r="IK728" s="1"/>
      <c r="IM728" s="1"/>
      <c r="IN728" s="1"/>
      <c r="IO728" s="1"/>
      <c r="IP728" s="1"/>
      <c r="IQ728" s="1"/>
      <c r="IR728" s="1"/>
      <c r="IS728" s="1"/>
      <c r="IT728" s="1"/>
      <c r="IZ728" s="1"/>
      <c r="JA728" s="1"/>
      <c r="JB728" s="1"/>
      <c r="JC728" s="1"/>
      <c r="KN728" s="1"/>
      <c r="KO728" s="1"/>
      <c r="KP728" s="1"/>
      <c r="KR728" s="1"/>
      <c r="KS728" s="1"/>
      <c r="KT728" s="1"/>
      <c r="KU728" s="1"/>
      <c r="KV728" s="1"/>
      <c r="KW728" s="1"/>
      <c r="KX728" s="1"/>
      <c r="KY728" s="1"/>
      <c r="LE728" s="1"/>
      <c r="LF728" s="1"/>
      <c r="LG728" s="1"/>
      <c r="LH728" s="1"/>
      <c r="LZ728" s="1"/>
      <c r="MA728" s="1"/>
    </row>
    <row r="729" spans="1:339" x14ac:dyDescent="0.2">
      <c r="A729" s="66" t="s">
        <v>225</v>
      </c>
      <c r="B729" s="69"/>
      <c r="C729" s="24">
        <f>IF(B729="",+(C728+(IF(YEAR(A729)&gt;YEAR($M$98),-$Q$98,$E$98*+((($O$101-((YEAR(A729)-(YEAR($J$98)-$O$101))/$O$98))/100)+$Q$101)))+(C717*$G$98/12)),B729)</f>
        <v>1011815.7593767114</v>
      </c>
      <c r="D729" s="22" t="str">
        <f t="shared" si="234"/>
        <v/>
      </c>
      <c r="E729" s="59">
        <f t="shared" si="233"/>
        <v>-83.899237032746896</v>
      </c>
      <c r="S729" s="24" t="str">
        <f>IF(B729="","",(U729-B729))</f>
        <v/>
      </c>
      <c r="U729" s="43"/>
      <c r="DY729" s="1"/>
      <c r="DZ729" s="1"/>
      <c r="EA729" s="1"/>
      <c r="EC729" s="1"/>
      <c r="ED729" s="1"/>
      <c r="EE729" s="1"/>
      <c r="EF729" s="1"/>
      <c r="EG729" s="1"/>
      <c r="EH729" s="1"/>
      <c r="EI729" s="1"/>
      <c r="EJ729" s="1"/>
      <c r="EP729" s="1"/>
      <c r="EQ729" s="1"/>
      <c r="ER729" s="1"/>
      <c r="ES729" s="1"/>
      <c r="GD729" s="1"/>
      <c r="GE729" s="1"/>
      <c r="GF729" s="1"/>
      <c r="GH729" s="1"/>
      <c r="GI729" s="1"/>
      <c r="GJ729" s="1"/>
      <c r="GK729" s="1"/>
      <c r="GL729" s="1"/>
      <c r="GM729" s="1"/>
      <c r="GN729" s="1"/>
      <c r="GO729" s="1"/>
      <c r="GU729" s="1"/>
      <c r="GV729" s="1"/>
      <c r="GW729" s="1"/>
      <c r="GX729" s="1"/>
      <c r="II729" s="1"/>
      <c r="IJ729" s="1"/>
      <c r="IK729" s="1"/>
      <c r="IM729" s="1"/>
      <c r="IN729" s="1"/>
      <c r="IO729" s="1"/>
      <c r="IP729" s="1"/>
      <c r="IQ729" s="1"/>
      <c r="IR729" s="1"/>
      <c r="IS729" s="1"/>
      <c r="IT729" s="1"/>
      <c r="IZ729" s="1"/>
      <c r="JA729" s="1"/>
      <c r="JB729" s="1"/>
      <c r="JC729" s="1"/>
      <c r="KN729" s="1"/>
      <c r="KO729" s="1"/>
      <c r="KP729" s="1"/>
      <c r="KR729" s="1"/>
      <c r="KS729" s="1"/>
      <c r="KT729" s="1"/>
      <c r="KU729" s="1"/>
      <c r="KV729" s="1"/>
      <c r="KW729" s="1"/>
      <c r="KX729" s="1"/>
      <c r="KY729" s="1"/>
      <c r="LE729" s="1"/>
      <c r="LF729" s="1"/>
      <c r="LG729" s="1"/>
      <c r="LH729" s="1"/>
      <c r="LZ729" s="1"/>
      <c r="MA729" s="1"/>
    </row>
    <row r="730" spans="1:339" x14ac:dyDescent="0.2">
      <c r="A730" s="65" t="s">
        <v>715</v>
      </c>
      <c r="B730" s="60"/>
      <c r="C730" s="24">
        <f>IF(B730="",+(C729+(IF(YEAR(A730)&gt;YEAR($M$98),-$Q$98,$E$98*+((($O$101-((YEAR(A730)-(YEAR($J$98)-$O$101))/$O$98))/100)+$Q$101)))+(C718*$G$98/12)),B730)</f>
        <v>1011731.5901854197</v>
      </c>
      <c r="D730" s="22" t="str">
        <f t="shared" si="234"/>
        <v>RIP</v>
      </c>
      <c r="E730" s="59">
        <f t="shared" si="233"/>
        <v>-84.169191291788593</v>
      </c>
      <c r="S730" s="24" t="str">
        <f>IF(B730="","",(U730-B730))</f>
        <v/>
      </c>
      <c r="DY730" s="1"/>
      <c r="DZ730" s="1"/>
      <c r="EA730" s="1"/>
      <c r="EC730" s="1"/>
      <c r="ED730" s="1"/>
      <c r="EE730" s="1"/>
      <c r="EF730" s="1"/>
      <c r="EG730" s="1"/>
      <c r="EH730" s="1"/>
      <c r="EI730" s="1"/>
      <c r="EJ730" s="1"/>
      <c r="EP730" s="1"/>
      <c r="EQ730" s="1"/>
      <c r="ER730" s="1"/>
      <c r="ES730" s="1"/>
      <c r="GD730" s="1"/>
      <c r="GE730" s="1"/>
      <c r="GF730" s="1"/>
      <c r="GH730" s="1"/>
      <c r="GI730" s="1"/>
      <c r="GJ730" s="1"/>
      <c r="GK730" s="1"/>
      <c r="GL730" s="1"/>
      <c r="GM730" s="1"/>
      <c r="GN730" s="1"/>
      <c r="GO730" s="1"/>
      <c r="GU730" s="1"/>
      <c r="GV730" s="1"/>
      <c r="GW730" s="1"/>
      <c r="GX730" s="1"/>
      <c r="II730" s="1"/>
      <c r="IJ730" s="1"/>
      <c r="IK730" s="1"/>
      <c r="IM730" s="1"/>
      <c r="IN730" s="1"/>
      <c r="IO730" s="1"/>
      <c r="IP730" s="1"/>
      <c r="IQ730" s="1"/>
      <c r="IR730" s="1"/>
      <c r="IS730" s="1"/>
      <c r="IT730" s="1"/>
      <c r="IZ730" s="1"/>
      <c r="JA730" s="1"/>
      <c r="JB730" s="1"/>
      <c r="JC730" s="1"/>
      <c r="KN730" s="1"/>
      <c r="KO730" s="1"/>
      <c r="KP730" s="1"/>
      <c r="KR730" s="1"/>
      <c r="KS730" s="1"/>
      <c r="KT730" s="1"/>
      <c r="KU730" s="1"/>
      <c r="KV730" s="1"/>
      <c r="KW730" s="1"/>
      <c r="KX730" s="1"/>
      <c r="KY730" s="1"/>
      <c r="LE730" s="1"/>
      <c r="LF730" s="1"/>
      <c r="LG730" s="1"/>
      <c r="LH730" s="1"/>
      <c r="LZ730" s="1"/>
      <c r="MA730" s="1"/>
    </row>
    <row r="731" spans="1:339" x14ac:dyDescent="0.2">
      <c r="A731" s="65" t="s">
        <v>716</v>
      </c>
      <c r="B731" s="60"/>
      <c r="C731" s="24">
        <f>IF(B731="",+(C730+(IF(YEAR(A731)&gt;YEAR($M$98),-$Q$98,$E$98*+((($O$101-((YEAR(A731)-(YEAR($J$98)-$O$101))/$O$98))/100)+$Q$101)))+(C719*$G$98/12)),B731)</f>
        <v>1011647.1501712638</v>
      </c>
      <c r="D731" s="22" t="str">
        <f t="shared" si="234"/>
        <v>RIP</v>
      </c>
      <c r="E731" s="59">
        <f t="shared" si="233"/>
        <v>-84.440014155814424</v>
      </c>
      <c r="S731" s="24" t="str">
        <f>IF(B731="","",(U731-B731))</f>
        <v/>
      </c>
      <c r="DY731" s="1"/>
      <c r="DZ731" s="1"/>
      <c r="EA731" s="1"/>
      <c r="EC731" s="1"/>
      <c r="ED731" s="1"/>
      <c r="EE731" s="1"/>
      <c r="EF731" s="1"/>
      <c r="EG731" s="1"/>
      <c r="EH731" s="1"/>
      <c r="EI731" s="1"/>
      <c r="EJ731" s="1"/>
      <c r="EP731" s="1"/>
      <c r="EQ731" s="1"/>
      <c r="ER731" s="1"/>
      <c r="ES731" s="1"/>
      <c r="GD731" s="1"/>
      <c r="GE731" s="1"/>
      <c r="GF731" s="1"/>
      <c r="GH731" s="1"/>
      <c r="GI731" s="1"/>
      <c r="GJ731" s="1"/>
      <c r="GK731" s="1"/>
      <c r="GL731" s="1"/>
      <c r="GM731" s="1"/>
      <c r="GN731" s="1"/>
      <c r="GO731" s="1"/>
      <c r="GU731" s="1"/>
      <c r="GV731" s="1"/>
      <c r="GW731" s="1"/>
      <c r="GX731" s="1"/>
      <c r="II731" s="1"/>
      <c r="IJ731" s="1"/>
      <c r="IK731" s="1"/>
      <c r="IM731" s="1"/>
      <c r="IN731" s="1"/>
      <c r="IO731" s="1"/>
      <c r="IP731" s="1"/>
      <c r="IQ731" s="1"/>
      <c r="IR731" s="1"/>
      <c r="IS731" s="1"/>
      <c r="IT731" s="1"/>
      <c r="IZ731" s="1"/>
      <c r="JA731" s="1"/>
      <c r="JB731" s="1"/>
      <c r="JC731" s="1"/>
      <c r="KN731" s="1"/>
      <c r="KO731" s="1"/>
      <c r="KP731" s="1"/>
      <c r="KR731" s="1"/>
      <c r="KS731" s="1"/>
      <c r="KT731" s="1"/>
      <c r="KU731" s="1"/>
      <c r="KV731" s="1"/>
      <c r="KW731" s="1"/>
      <c r="KX731" s="1"/>
      <c r="KY731" s="1"/>
      <c r="LE731" s="1"/>
      <c r="LF731" s="1"/>
      <c r="LG731" s="1"/>
      <c r="LH731" s="1"/>
      <c r="LZ731" s="1"/>
      <c r="MA731" s="1"/>
    </row>
    <row r="732" spans="1:339" x14ac:dyDescent="0.2">
      <c r="A732" s="65" t="s">
        <v>717</v>
      </c>
      <c r="B732" s="60"/>
      <c r="C732" s="24">
        <f>IF(B732="",+(C731+(IF(YEAR(A732)&gt;YEAR($M$98),-$Q$98,$E$98*+((($O$101-((YEAR(A732)-(YEAR($J$98)-$O$101))/$O$98))/100)+$Q$101)))+(C720*$G$98/12)),B732)</f>
        <v>1011562.438462844</v>
      </c>
      <c r="D732" s="22" t="str">
        <f t="shared" si="234"/>
        <v>RIP</v>
      </c>
      <c r="E732" s="59">
        <f t="shared" si="233"/>
        <v>-84.711708419839852</v>
      </c>
      <c r="S732" s="24" t="str">
        <f>IF(B732="","",(U732-B732))</f>
        <v/>
      </c>
      <c r="DY732" s="1"/>
      <c r="DZ732" s="1"/>
      <c r="EA732" s="1"/>
      <c r="EC732" s="1"/>
      <c r="ED732" s="1"/>
      <c r="EE732" s="1"/>
      <c r="EF732" s="1"/>
      <c r="EG732" s="1"/>
      <c r="EH732" s="1"/>
      <c r="EI732" s="1"/>
      <c r="EJ732" s="1"/>
      <c r="EP732" s="1"/>
      <c r="EQ732" s="1"/>
      <c r="ER732" s="1"/>
      <c r="ES732" s="1"/>
      <c r="GD732" s="1"/>
      <c r="GE732" s="1"/>
      <c r="GF732" s="1"/>
      <c r="GH732" s="1"/>
      <c r="GI732" s="1"/>
      <c r="GJ732" s="1"/>
      <c r="GK732" s="1"/>
      <c r="GL732" s="1"/>
      <c r="GM732" s="1"/>
      <c r="GN732" s="1"/>
      <c r="GO732" s="1"/>
      <c r="GU732" s="1"/>
      <c r="GV732" s="1"/>
      <c r="GW732" s="1"/>
      <c r="GX732" s="1"/>
      <c r="II732" s="1"/>
      <c r="IJ732" s="1"/>
      <c r="IK732" s="1"/>
      <c r="IM732" s="1"/>
      <c r="IN732" s="1"/>
      <c r="IO732" s="1"/>
      <c r="IP732" s="1"/>
      <c r="IQ732" s="1"/>
      <c r="IR732" s="1"/>
      <c r="IS732" s="1"/>
      <c r="IT732" s="1"/>
      <c r="IZ732" s="1"/>
      <c r="JA732" s="1"/>
      <c r="JB732" s="1"/>
      <c r="JC732" s="1"/>
      <c r="KN732" s="1"/>
      <c r="KO732" s="1"/>
      <c r="KP732" s="1"/>
      <c r="KR732" s="1"/>
      <c r="KS732" s="1"/>
      <c r="KT732" s="1"/>
      <c r="KU732" s="1"/>
      <c r="KV732" s="1"/>
      <c r="KW732" s="1"/>
      <c r="KX732" s="1"/>
      <c r="KY732" s="1"/>
      <c r="LE732" s="1"/>
      <c r="LF732" s="1"/>
      <c r="LG732" s="1"/>
      <c r="LH732" s="1"/>
      <c r="LZ732" s="1"/>
      <c r="MA732" s="1"/>
    </row>
    <row r="733" spans="1:339" x14ac:dyDescent="0.2">
      <c r="A733" s="65" t="s">
        <v>718</v>
      </c>
      <c r="B733" s="60"/>
      <c r="C733" s="24">
        <f>IF(B733="",+(C732+(IF(YEAR(A733)&gt;YEAR($M$98),-$Q$98,$E$98*+((($O$101-((YEAR(A733)-(YEAR($J$98)-$O$101))/$O$98))/100)+$Q$101)))+(C721*$G$98/12)),B733)</f>
        <v>1011477.4541859565</v>
      </c>
      <c r="D733" s="22" t="str">
        <f t="shared" si="234"/>
        <v>RIP</v>
      </c>
      <c r="E733" s="59">
        <f t="shared" si="233"/>
        <v>-84.984276887495071</v>
      </c>
      <c r="S733" s="24" t="str">
        <f>IF(B733="","",(U733-B733))</f>
        <v/>
      </c>
      <c r="DY733" s="1"/>
      <c r="DZ733" s="1"/>
      <c r="EA733" s="1"/>
      <c r="EC733" s="1"/>
      <c r="ED733" s="1"/>
      <c r="EE733" s="1"/>
      <c r="EF733" s="1"/>
      <c r="EG733" s="1"/>
      <c r="EH733" s="1"/>
      <c r="EI733" s="1"/>
      <c r="EJ733" s="1"/>
      <c r="EP733" s="1"/>
      <c r="EQ733" s="1"/>
      <c r="ER733" s="1"/>
      <c r="ES733" s="1"/>
      <c r="GD733" s="1"/>
      <c r="GE733" s="1"/>
      <c r="GF733" s="1"/>
      <c r="GH733" s="1"/>
      <c r="GI733" s="1"/>
      <c r="GJ733" s="1"/>
      <c r="GK733" s="1"/>
      <c r="GL733" s="1"/>
      <c r="GM733" s="1"/>
      <c r="GN733" s="1"/>
      <c r="GO733" s="1"/>
      <c r="GU733" s="1"/>
      <c r="GV733" s="1"/>
      <c r="GW733" s="1"/>
      <c r="GX733" s="1"/>
      <c r="II733" s="1"/>
      <c r="IJ733" s="1"/>
      <c r="IK733" s="1"/>
      <c r="IM733" s="1"/>
      <c r="IN733" s="1"/>
      <c r="IO733" s="1"/>
      <c r="IP733" s="1"/>
      <c r="IQ733" s="1"/>
      <c r="IR733" s="1"/>
      <c r="IS733" s="1"/>
      <c r="IT733" s="1"/>
      <c r="IZ733" s="1"/>
      <c r="JA733" s="1"/>
      <c r="JB733" s="1"/>
      <c r="JC733" s="1"/>
      <c r="KN733" s="1"/>
      <c r="KO733" s="1"/>
      <c r="KP733" s="1"/>
      <c r="KR733" s="1"/>
      <c r="KS733" s="1"/>
      <c r="KT733" s="1"/>
      <c r="KU733" s="1"/>
      <c r="KV733" s="1"/>
      <c r="KW733" s="1"/>
      <c r="KX733" s="1"/>
      <c r="KY733" s="1"/>
      <c r="LE733" s="1"/>
      <c r="LF733" s="1"/>
      <c r="LG733" s="1"/>
      <c r="LH733" s="1"/>
      <c r="LZ733" s="1"/>
      <c r="MA733" s="1"/>
    </row>
    <row r="734" spans="1:339" x14ac:dyDescent="0.2">
      <c r="A734" s="65" t="s">
        <v>719</v>
      </c>
      <c r="B734" s="60"/>
      <c r="C734" s="24">
        <f>IF(B734="",+(C733+(IF(YEAR(A734)&gt;YEAR($M$98),-$Q$98,$E$98*+((($O$101-((YEAR(A734)-(YEAR($J$98)-$O$101))/$O$98))/100)+$Q$101)))+(C722*$G$98/12)),B734)</f>
        <v>1011392.1964635848</v>
      </c>
      <c r="D734" s="22" t="str">
        <f t="shared" si="234"/>
        <v>RIP</v>
      </c>
      <c r="E734" s="59">
        <f t="shared" si="233"/>
        <v>-85.257722371723503</v>
      </c>
      <c r="S734" s="24" t="str">
        <f>IF(B734="","",(U734-B734))</f>
        <v/>
      </c>
      <c r="DY734" s="1"/>
      <c r="DZ734" s="1"/>
      <c r="EA734" s="1"/>
      <c r="EC734" s="1"/>
      <c r="ED734" s="1"/>
      <c r="EE734" s="1"/>
      <c r="EF734" s="1"/>
      <c r="EG734" s="1"/>
      <c r="EH734" s="1"/>
      <c r="EI734" s="1"/>
      <c r="EJ734" s="1"/>
      <c r="EP734" s="1"/>
      <c r="EQ734" s="1"/>
      <c r="ER734" s="1"/>
      <c r="ES734" s="1"/>
      <c r="GD734" s="1"/>
      <c r="GE734" s="1"/>
      <c r="GF734" s="1"/>
      <c r="GH734" s="1"/>
      <c r="GI734" s="1"/>
      <c r="GJ734" s="1"/>
      <c r="GK734" s="1"/>
      <c r="GL734" s="1"/>
      <c r="GM734" s="1"/>
      <c r="GN734" s="1"/>
      <c r="GO734" s="1"/>
      <c r="GU734" s="1"/>
      <c r="GV734" s="1"/>
      <c r="GW734" s="1"/>
      <c r="GX734" s="1"/>
      <c r="II734" s="1"/>
      <c r="IJ734" s="1"/>
      <c r="IK734" s="1"/>
      <c r="IM734" s="1"/>
      <c r="IN734" s="1"/>
      <c r="IO734" s="1"/>
      <c r="IP734" s="1"/>
      <c r="IQ734" s="1"/>
      <c r="IR734" s="1"/>
      <c r="IS734" s="1"/>
      <c r="IT734" s="1"/>
      <c r="IZ734" s="1"/>
      <c r="JA734" s="1"/>
      <c r="JB734" s="1"/>
      <c r="JC734" s="1"/>
      <c r="KN734" s="1"/>
      <c r="KO734" s="1"/>
      <c r="KP734" s="1"/>
      <c r="KR734" s="1"/>
      <c r="KS734" s="1"/>
      <c r="KT734" s="1"/>
      <c r="KU734" s="1"/>
      <c r="KV734" s="1"/>
      <c r="KW734" s="1"/>
      <c r="KX734" s="1"/>
      <c r="KY734" s="1"/>
      <c r="LE734" s="1"/>
      <c r="LF734" s="1"/>
      <c r="LG734" s="1"/>
      <c r="LH734" s="1"/>
      <c r="LZ734" s="1"/>
      <c r="MA734" s="1"/>
    </row>
    <row r="735" spans="1:339" x14ac:dyDescent="0.2">
      <c r="A735" s="65" t="s">
        <v>720</v>
      </c>
      <c r="B735" s="60"/>
      <c r="C735" s="24">
        <f>IF(B735="",+(C734+(IF(YEAR(A735)&gt;YEAR($M$98),-$Q$98,$E$98*+((($O$101-((YEAR(A735)-(YEAR($J$98)-$O$101))/$O$98))/100)+$Q$101)))+(C723*$G$98/12)),B735)</f>
        <v>1011306.6644158904</v>
      </c>
      <c r="D735" s="22" t="str">
        <f t="shared" si="234"/>
        <v>RIP</v>
      </c>
      <c r="E735" s="59">
        <f t="shared" si="233"/>
        <v>-85.532047694432549</v>
      </c>
      <c r="S735" s="24" t="str">
        <f>IF(B735="","",(U735-B735))</f>
        <v/>
      </c>
      <c r="DY735" s="1"/>
      <c r="DZ735" s="1"/>
      <c r="EA735" s="1"/>
      <c r="EC735" s="1"/>
      <c r="ED735" s="1"/>
      <c r="EE735" s="1"/>
      <c r="EF735" s="1"/>
      <c r="EG735" s="1"/>
      <c r="EH735" s="1"/>
      <c r="EI735" s="1"/>
      <c r="EJ735" s="1"/>
      <c r="EP735" s="1"/>
      <c r="EQ735" s="1"/>
      <c r="ER735" s="1"/>
      <c r="ES735" s="1"/>
      <c r="GD735" s="1"/>
      <c r="GE735" s="1"/>
      <c r="GF735" s="1"/>
      <c r="GH735" s="1"/>
      <c r="GI735" s="1"/>
      <c r="GJ735" s="1"/>
      <c r="GK735" s="1"/>
      <c r="GL735" s="1"/>
      <c r="GM735" s="1"/>
      <c r="GN735" s="1"/>
      <c r="GO735" s="1"/>
      <c r="GU735" s="1"/>
      <c r="GV735" s="1"/>
      <c r="GW735" s="1"/>
      <c r="GX735" s="1"/>
      <c r="II735" s="1"/>
      <c r="IJ735" s="1"/>
      <c r="IK735" s="1"/>
      <c r="IM735" s="1"/>
      <c r="IN735" s="1"/>
      <c r="IO735" s="1"/>
      <c r="IP735" s="1"/>
      <c r="IQ735" s="1"/>
      <c r="IR735" s="1"/>
      <c r="IS735" s="1"/>
      <c r="IT735" s="1"/>
      <c r="IZ735" s="1"/>
      <c r="JA735" s="1"/>
      <c r="JB735" s="1"/>
      <c r="JC735" s="1"/>
      <c r="KN735" s="1"/>
      <c r="KO735" s="1"/>
      <c r="KP735" s="1"/>
      <c r="KR735" s="1"/>
      <c r="KS735" s="1"/>
      <c r="KT735" s="1"/>
      <c r="KU735" s="1"/>
      <c r="KV735" s="1"/>
      <c r="KW735" s="1"/>
      <c r="KX735" s="1"/>
      <c r="KY735" s="1"/>
      <c r="LE735" s="1"/>
      <c r="LF735" s="1"/>
      <c r="LG735" s="1"/>
      <c r="LH735" s="1"/>
      <c r="LZ735" s="1"/>
      <c r="MA735" s="1"/>
    </row>
    <row r="736" spans="1:339" x14ac:dyDescent="0.2">
      <c r="A736" s="65" t="s">
        <v>721</v>
      </c>
      <c r="B736" s="60"/>
      <c r="C736" s="24">
        <f>IF(B736="",+(C735+(IF(YEAR(A736)&gt;YEAR($M$98),-$Q$98,$E$98*+((($O$101-((YEAR(A736)-(YEAR($J$98)-$O$101))/$O$98))/100)+$Q$101)))+(C724*$G$98/12)),B736)</f>
        <v>1011220.8571602039</v>
      </c>
      <c r="D736" s="22" t="str">
        <f t="shared" si="234"/>
        <v>RIP</v>
      </c>
      <c r="E736" s="59">
        <f t="shared" si="233"/>
        <v>-85.80725568649359</v>
      </c>
      <c r="S736" s="24" t="str">
        <f>IF(B736="","",(U736-B736))</f>
        <v/>
      </c>
      <c r="DY736" s="1"/>
      <c r="DZ736" s="1"/>
      <c r="EA736" s="1"/>
      <c r="EC736" s="1"/>
      <c r="ED736" s="1"/>
      <c r="EE736" s="1"/>
      <c r="EF736" s="1"/>
      <c r="EG736" s="1"/>
      <c r="EH736" s="1"/>
      <c r="EI736" s="1"/>
      <c r="EJ736" s="1"/>
      <c r="EP736" s="1"/>
      <c r="EQ736" s="1"/>
      <c r="ER736" s="1"/>
      <c r="ES736" s="1"/>
      <c r="GD736" s="1"/>
      <c r="GE736" s="1"/>
      <c r="GF736" s="1"/>
      <c r="GH736" s="1"/>
      <c r="GI736" s="1"/>
      <c r="GJ736" s="1"/>
      <c r="GK736" s="1"/>
      <c r="GL736" s="1"/>
      <c r="GM736" s="1"/>
      <c r="GN736" s="1"/>
      <c r="GO736" s="1"/>
      <c r="GU736" s="1"/>
      <c r="GV736" s="1"/>
      <c r="GW736" s="1"/>
      <c r="GX736" s="1"/>
      <c r="II736" s="1"/>
      <c r="IJ736" s="1"/>
      <c r="IK736" s="1"/>
      <c r="IM736" s="1"/>
      <c r="IN736" s="1"/>
      <c r="IO736" s="1"/>
      <c r="IP736" s="1"/>
      <c r="IQ736" s="1"/>
      <c r="IR736" s="1"/>
      <c r="IS736" s="1"/>
      <c r="IT736" s="1"/>
      <c r="IZ736" s="1"/>
      <c r="JA736" s="1"/>
      <c r="JB736" s="1"/>
      <c r="JC736" s="1"/>
      <c r="KN736" s="1"/>
      <c r="KO736" s="1"/>
      <c r="KP736" s="1"/>
      <c r="KR736" s="1"/>
      <c r="KS736" s="1"/>
      <c r="KT736" s="1"/>
      <c r="KU736" s="1"/>
      <c r="KV736" s="1"/>
      <c r="KW736" s="1"/>
      <c r="KX736" s="1"/>
      <c r="KY736" s="1"/>
      <c r="LE736" s="1"/>
      <c r="LF736" s="1"/>
      <c r="LG736" s="1"/>
      <c r="LH736" s="1"/>
      <c r="LZ736" s="1"/>
      <c r="MA736" s="1"/>
    </row>
    <row r="737" spans="1:339" x14ac:dyDescent="0.2">
      <c r="A737" s="65" t="s">
        <v>722</v>
      </c>
      <c r="B737" s="60"/>
      <c r="C737" s="24">
        <f>IF(B737="",+(C736+(IF(YEAR(A737)&gt;YEAR($M$98),-$Q$98,$E$98*+((($O$101-((YEAR(A737)-(YEAR($J$98)-$O$101))/$O$98))/100)+$Q$101)))+(C725*$G$98/12)),B737)</f>
        <v>1011134.7738110158</v>
      </c>
      <c r="D737" s="22" t="str">
        <f t="shared" si="234"/>
        <v>RIP</v>
      </c>
      <c r="E737" s="59">
        <f t="shared" si="233"/>
        <v>-86.083349188091233</v>
      </c>
      <c r="S737" s="24" t="str">
        <f>IF(B737="","",(U737-B737))</f>
        <v/>
      </c>
      <c r="DY737" s="1"/>
      <c r="DZ737" s="1"/>
      <c r="EA737" s="1"/>
      <c r="EC737" s="1"/>
      <c r="ED737" s="1"/>
      <c r="EE737" s="1"/>
      <c r="EF737" s="1"/>
      <c r="EG737" s="1"/>
      <c r="EH737" s="1"/>
      <c r="EI737" s="1"/>
      <c r="EJ737" s="1"/>
      <c r="EP737" s="1"/>
      <c r="EQ737" s="1"/>
      <c r="ER737" s="1"/>
      <c r="ES737" s="1"/>
      <c r="GD737" s="1"/>
      <c r="GE737" s="1"/>
      <c r="GF737" s="1"/>
      <c r="GH737" s="1"/>
      <c r="GI737" s="1"/>
      <c r="GJ737" s="1"/>
      <c r="GK737" s="1"/>
      <c r="GL737" s="1"/>
      <c r="GM737" s="1"/>
      <c r="GN737" s="1"/>
      <c r="GO737" s="1"/>
      <c r="GU737" s="1"/>
      <c r="GV737" s="1"/>
      <c r="GW737" s="1"/>
      <c r="GX737" s="1"/>
      <c r="II737" s="1"/>
      <c r="IJ737" s="1"/>
      <c r="IK737" s="1"/>
      <c r="IM737" s="1"/>
      <c r="IN737" s="1"/>
      <c r="IO737" s="1"/>
      <c r="IP737" s="1"/>
      <c r="IQ737" s="1"/>
      <c r="IR737" s="1"/>
      <c r="IS737" s="1"/>
      <c r="IT737" s="1"/>
      <c r="IZ737" s="1"/>
      <c r="JA737" s="1"/>
      <c r="JB737" s="1"/>
      <c r="JC737" s="1"/>
      <c r="KN737" s="1"/>
      <c r="KO737" s="1"/>
      <c r="KP737" s="1"/>
      <c r="KR737" s="1"/>
      <c r="KS737" s="1"/>
      <c r="KT737" s="1"/>
      <c r="KU737" s="1"/>
      <c r="KV737" s="1"/>
      <c r="KW737" s="1"/>
      <c r="KX737" s="1"/>
      <c r="KY737" s="1"/>
      <c r="LE737" s="1"/>
      <c r="LF737" s="1"/>
      <c r="LG737" s="1"/>
      <c r="LH737" s="1"/>
      <c r="LZ737" s="1"/>
      <c r="MA737" s="1"/>
    </row>
    <row r="738" spans="1:339" x14ac:dyDescent="0.2">
      <c r="A738" s="65" t="s">
        <v>723</v>
      </c>
      <c r="B738" s="60"/>
      <c r="C738" s="24">
        <f>IF(B738="",+(C737+(IF(YEAR(A738)&gt;YEAR($M$98),-$Q$98,$E$98*+((($O$101-((YEAR(A738)-(YEAR($J$98)-$O$101))/$O$98))/100)+$Q$101)))+(C726*$G$98/12)),B738)</f>
        <v>1011048.4134799675</v>
      </c>
      <c r="D738" s="22" t="str">
        <f t="shared" si="234"/>
        <v>RIP</v>
      </c>
      <c r="E738" s="59">
        <f t="shared" si="233"/>
        <v>-86.360331048257649</v>
      </c>
      <c r="S738" s="24" t="str">
        <f>IF(B738="","",(U738-B738))</f>
        <v/>
      </c>
      <c r="DY738" s="1"/>
      <c r="DZ738" s="1"/>
      <c r="EA738" s="1"/>
      <c r="EC738" s="1"/>
      <c r="ED738" s="1"/>
      <c r="EE738" s="1"/>
      <c r="EF738" s="1"/>
      <c r="EG738" s="1"/>
      <c r="EH738" s="1"/>
      <c r="EI738" s="1"/>
      <c r="EJ738" s="1"/>
      <c r="EP738" s="1"/>
      <c r="EQ738" s="1"/>
      <c r="ER738" s="1"/>
      <c r="ES738" s="1"/>
      <c r="GD738" s="1"/>
      <c r="GE738" s="1"/>
      <c r="GF738" s="1"/>
      <c r="GH738" s="1"/>
      <c r="GI738" s="1"/>
      <c r="GJ738" s="1"/>
      <c r="GK738" s="1"/>
      <c r="GL738" s="1"/>
      <c r="GM738" s="1"/>
      <c r="GN738" s="1"/>
      <c r="GO738" s="1"/>
      <c r="GU738" s="1"/>
      <c r="GV738" s="1"/>
      <c r="GW738" s="1"/>
      <c r="GX738" s="1"/>
      <c r="II738" s="1"/>
      <c r="IJ738" s="1"/>
      <c r="IK738" s="1"/>
      <c r="IM738" s="1"/>
      <c r="IN738" s="1"/>
      <c r="IO738" s="1"/>
      <c r="IP738" s="1"/>
      <c r="IQ738" s="1"/>
      <c r="IR738" s="1"/>
      <c r="IS738" s="1"/>
      <c r="IT738" s="1"/>
      <c r="IZ738" s="1"/>
      <c r="JA738" s="1"/>
      <c r="JB738" s="1"/>
      <c r="JC738" s="1"/>
      <c r="KN738" s="1"/>
      <c r="KO738" s="1"/>
      <c r="KP738" s="1"/>
      <c r="KR738" s="1"/>
      <c r="KS738" s="1"/>
      <c r="KT738" s="1"/>
      <c r="KU738" s="1"/>
      <c r="KV738" s="1"/>
      <c r="KW738" s="1"/>
      <c r="KX738" s="1"/>
      <c r="KY738" s="1"/>
      <c r="LE738" s="1"/>
      <c r="LF738" s="1"/>
      <c r="LG738" s="1"/>
      <c r="LH738" s="1"/>
      <c r="LZ738" s="1"/>
      <c r="MA738" s="1"/>
    </row>
    <row r="739" spans="1:339" x14ac:dyDescent="0.2">
      <c r="A739" s="65" t="s">
        <v>724</v>
      </c>
      <c r="B739" s="60"/>
      <c r="C739" s="24">
        <f>IF(B739="",+(C738+(IF(YEAR(A739)&gt;YEAR($M$98),-$Q$98,$E$98*+((($O$101-((YEAR(A739)-(YEAR($J$98)-$O$101))/$O$98))/100)+$Q$101)))+(C727*$G$98/12)),B739)</f>
        <v>1010961.7752758419</v>
      </c>
      <c r="D739" s="22" t="str">
        <f t="shared" si="234"/>
        <v>RIP</v>
      </c>
      <c r="E739" s="59">
        <f t="shared" si="233"/>
        <v>-86.638204125571065</v>
      </c>
      <c r="S739" s="24" t="str">
        <f>IF(B739="","",(U739-B739))</f>
        <v/>
      </c>
      <c r="DY739" s="1"/>
      <c r="DZ739" s="1"/>
      <c r="EA739" s="1"/>
      <c r="EC739" s="1"/>
      <c r="ED739" s="1"/>
      <c r="EE739" s="1"/>
      <c r="EF739" s="1"/>
      <c r="EG739" s="1"/>
      <c r="EH739" s="1"/>
      <c r="EI739" s="1"/>
      <c r="EJ739" s="1"/>
      <c r="EP739" s="1"/>
      <c r="EQ739" s="1"/>
      <c r="ER739" s="1"/>
      <c r="ES739" s="1"/>
      <c r="GD739" s="1"/>
      <c r="GE739" s="1"/>
      <c r="GF739" s="1"/>
      <c r="GH739" s="1"/>
      <c r="GI739" s="1"/>
      <c r="GJ739" s="1"/>
      <c r="GK739" s="1"/>
      <c r="GL739" s="1"/>
      <c r="GM739" s="1"/>
      <c r="GN739" s="1"/>
      <c r="GO739" s="1"/>
      <c r="GU739" s="1"/>
      <c r="GV739" s="1"/>
      <c r="GW739" s="1"/>
      <c r="GX739" s="1"/>
      <c r="II739" s="1"/>
      <c r="IJ739" s="1"/>
      <c r="IK739" s="1"/>
      <c r="IM739" s="1"/>
      <c r="IN739" s="1"/>
      <c r="IO739" s="1"/>
      <c r="IP739" s="1"/>
      <c r="IQ739" s="1"/>
      <c r="IR739" s="1"/>
      <c r="IS739" s="1"/>
      <c r="IT739" s="1"/>
      <c r="IZ739" s="1"/>
      <c r="JA739" s="1"/>
      <c r="JB739" s="1"/>
      <c r="JC739" s="1"/>
      <c r="KN739" s="1"/>
      <c r="KO739" s="1"/>
      <c r="KP739" s="1"/>
      <c r="KR739" s="1"/>
      <c r="KS739" s="1"/>
      <c r="KT739" s="1"/>
      <c r="KU739" s="1"/>
      <c r="KV739" s="1"/>
      <c r="KW739" s="1"/>
      <c r="KX739" s="1"/>
      <c r="KY739" s="1"/>
      <c r="LE739" s="1"/>
      <c r="LF739" s="1"/>
      <c r="LG739" s="1"/>
      <c r="LH739" s="1"/>
      <c r="LZ739" s="1"/>
      <c r="MA739" s="1"/>
    </row>
    <row r="740" spans="1:339" x14ac:dyDescent="0.2">
      <c r="A740" s="65" t="s">
        <v>725</v>
      </c>
      <c r="B740" s="60"/>
      <c r="C740" s="24">
        <f>IF(B740="",+(C739+(IF(YEAR(A740)&gt;YEAR($M$98),-$Q$98,$E$98*+((($O$101-((YEAR(A740)-(YEAR($J$98)-$O$101))/$O$98))/100)+$Q$101)))+(C728*$G$98/12)),B740)</f>
        <v>1010874.8583045544</v>
      </c>
      <c r="D740" s="22" t="str">
        <f t="shared" si="234"/>
        <v>RIP</v>
      </c>
      <c r="E740" s="59">
        <f t="shared" si="233"/>
        <v>-86.916971287573688</v>
      </c>
      <c r="S740" s="24" t="str">
        <f>IF(B740="","",(U740-B740))</f>
        <v/>
      </c>
      <c r="DY740" s="1"/>
      <c r="DZ740" s="1"/>
      <c r="EA740" s="1"/>
      <c r="EC740" s="1"/>
      <c r="ED740" s="1"/>
      <c r="EE740" s="1"/>
      <c r="EF740" s="1"/>
      <c r="EG740" s="1"/>
      <c r="EH740" s="1"/>
      <c r="EI740" s="1"/>
      <c r="EJ740" s="1"/>
      <c r="EP740" s="1"/>
      <c r="EQ740" s="1"/>
      <c r="ER740" s="1"/>
      <c r="ES740" s="1"/>
      <c r="GD740" s="1"/>
      <c r="GE740" s="1"/>
      <c r="GF740" s="1"/>
      <c r="GH740" s="1"/>
      <c r="GI740" s="1"/>
      <c r="GJ740" s="1"/>
      <c r="GK740" s="1"/>
      <c r="GL740" s="1"/>
      <c r="GM740" s="1"/>
      <c r="GN740" s="1"/>
      <c r="GO740" s="1"/>
      <c r="GU740" s="1"/>
      <c r="GV740" s="1"/>
      <c r="GW740" s="1"/>
      <c r="GX740" s="1"/>
      <c r="II740" s="1"/>
      <c r="IJ740" s="1"/>
      <c r="IK740" s="1"/>
      <c r="IM740" s="1"/>
      <c r="IN740" s="1"/>
      <c r="IO740" s="1"/>
      <c r="IP740" s="1"/>
      <c r="IQ740" s="1"/>
      <c r="IR740" s="1"/>
      <c r="IS740" s="1"/>
      <c r="IT740" s="1"/>
      <c r="IZ740" s="1"/>
      <c r="JA740" s="1"/>
      <c r="JB740" s="1"/>
      <c r="JC740" s="1"/>
      <c r="KN740" s="1"/>
      <c r="KO740" s="1"/>
      <c r="KP740" s="1"/>
      <c r="KR740" s="1"/>
      <c r="KS740" s="1"/>
      <c r="KT740" s="1"/>
      <c r="KU740" s="1"/>
      <c r="KV740" s="1"/>
      <c r="KW740" s="1"/>
      <c r="KX740" s="1"/>
      <c r="KY740" s="1"/>
      <c r="LE740" s="1"/>
      <c r="LF740" s="1"/>
      <c r="LG740" s="1"/>
      <c r="LH740" s="1"/>
      <c r="LZ740" s="1"/>
      <c r="MA740" s="1"/>
    </row>
    <row r="741" spans="1:339" x14ac:dyDescent="0.2">
      <c r="A741" s="66" t="s">
        <v>114</v>
      </c>
      <c r="B741" s="69"/>
      <c r="C741" s="24">
        <f>IF(B741="",+(C740+(IF(YEAR(A741)&gt;YEAR($M$98),-$Q$98,$E$98*+((($O$101-((YEAR(A741)-(YEAR($J$98)-$O$101))/$O$98))/100)+$Q$101)))+(C729*$G$98/12)),B741)</f>
        <v>1010787.6616691434</v>
      </c>
      <c r="D741" s="22" t="str">
        <f t="shared" si="234"/>
        <v>RIP</v>
      </c>
      <c r="E741" s="59">
        <f t="shared" si="233"/>
        <v>-87.196635411004536</v>
      </c>
      <c r="S741" s="24" t="str">
        <f>IF(B741="","",(U741-B741))</f>
        <v/>
      </c>
      <c r="U741" s="43"/>
      <c r="DY741" s="1"/>
      <c r="DZ741" s="1"/>
      <c r="EA741" s="1"/>
      <c r="EC741" s="1"/>
      <c r="ED741" s="1"/>
      <c r="EE741" s="1"/>
      <c r="EF741" s="1"/>
      <c r="EG741" s="1"/>
      <c r="EH741" s="1"/>
      <c r="EI741" s="1"/>
      <c r="EJ741" s="1"/>
      <c r="EP741" s="1"/>
      <c r="EQ741" s="1"/>
      <c r="ER741" s="1"/>
      <c r="ES741" s="1"/>
      <c r="GD741" s="1"/>
      <c r="GE741" s="1"/>
      <c r="GF741" s="1"/>
      <c r="GH741" s="1"/>
      <c r="GI741" s="1"/>
      <c r="GJ741" s="1"/>
      <c r="GK741" s="1"/>
      <c r="GL741" s="1"/>
      <c r="GM741" s="1"/>
      <c r="GN741" s="1"/>
      <c r="GO741" s="1"/>
      <c r="GU741" s="1"/>
      <c r="GV741" s="1"/>
      <c r="GW741" s="1"/>
      <c r="GX741" s="1"/>
      <c r="II741" s="1"/>
      <c r="IJ741" s="1"/>
      <c r="IK741" s="1"/>
      <c r="IM741" s="1"/>
      <c r="IN741" s="1"/>
      <c r="IO741" s="1"/>
      <c r="IP741" s="1"/>
      <c r="IQ741" s="1"/>
      <c r="IR741" s="1"/>
      <c r="IS741" s="1"/>
      <c r="IT741" s="1"/>
      <c r="IZ741" s="1"/>
      <c r="JA741" s="1"/>
      <c r="JB741" s="1"/>
      <c r="JC741" s="1"/>
      <c r="KN741" s="1"/>
      <c r="KO741" s="1"/>
      <c r="KP741" s="1"/>
      <c r="KR741" s="1"/>
      <c r="KS741" s="1"/>
      <c r="KT741" s="1"/>
      <c r="KU741" s="1"/>
      <c r="KV741" s="1"/>
      <c r="KW741" s="1"/>
      <c r="KX741" s="1"/>
      <c r="KY741" s="1"/>
      <c r="LE741" s="1"/>
      <c r="LF741" s="1"/>
      <c r="LG741" s="1"/>
      <c r="LH741" s="1"/>
      <c r="LZ741" s="1"/>
      <c r="MA741" s="1"/>
    </row>
    <row r="742" spans="1:339" x14ac:dyDescent="0.2">
      <c r="A742" s="65" t="s">
        <v>726</v>
      </c>
      <c r="B742" s="60"/>
      <c r="C742" s="24">
        <f>IF(B742="",+(C741+(IF(YEAR(A742)&gt;YEAR($M$98),-$Q$98,$E$98*+((($O$101-((YEAR(A742)-(YEAR($J$98)-$O$101))/$O$98))/100)+$Q$101)))+(C730*$G$98/12)),B742)</f>
        <v>1010700.1844697613</v>
      </c>
      <c r="D742" s="22" t="str">
        <f t="shared" si="234"/>
        <v/>
      </c>
      <c r="E742" s="59">
        <f t="shared" si="233"/>
        <v>-87.477199382032268</v>
      </c>
      <c r="S742" s="24" t="str">
        <f>IF(B742="","",(U742-B742))</f>
        <v/>
      </c>
      <c r="DY742" s="1"/>
      <c r="DZ742" s="1"/>
      <c r="EA742" s="1"/>
      <c r="EC742" s="1"/>
      <c r="ED742" s="1"/>
      <c r="EE742" s="1"/>
      <c r="EF742" s="1"/>
      <c r="EG742" s="1"/>
      <c r="EH742" s="1"/>
      <c r="EI742" s="1"/>
      <c r="EJ742" s="1"/>
      <c r="EP742" s="1"/>
      <c r="EQ742" s="1"/>
      <c r="ER742" s="1"/>
      <c r="ES742" s="1"/>
      <c r="GD742" s="1"/>
      <c r="GE742" s="1"/>
      <c r="GF742" s="1"/>
      <c r="GH742" s="1"/>
      <c r="GI742" s="1"/>
      <c r="GJ742" s="1"/>
      <c r="GK742" s="1"/>
      <c r="GL742" s="1"/>
      <c r="GM742" s="1"/>
      <c r="GN742" s="1"/>
      <c r="GO742" s="1"/>
      <c r="GU742" s="1"/>
      <c r="GV742" s="1"/>
      <c r="GW742" s="1"/>
      <c r="GX742" s="1"/>
      <c r="II742" s="1"/>
      <c r="IJ742" s="1"/>
      <c r="IK742" s="1"/>
      <c r="IM742" s="1"/>
      <c r="IN742" s="1"/>
      <c r="IO742" s="1"/>
      <c r="IP742" s="1"/>
      <c r="IQ742" s="1"/>
      <c r="IR742" s="1"/>
      <c r="IS742" s="1"/>
      <c r="IT742" s="1"/>
      <c r="IZ742" s="1"/>
      <c r="JA742" s="1"/>
      <c r="JB742" s="1"/>
      <c r="JC742" s="1"/>
      <c r="KN742" s="1"/>
      <c r="KO742" s="1"/>
      <c r="KP742" s="1"/>
      <c r="KR742" s="1"/>
      <c r="KS742" s="1"/>
      <c r="KT742" s="1"/>
      <c r="KU742" s="1"/>
      <c r="KV742" s="1"/>
      <c r="KW742" s="1"/>
      <c r="KX742" s="1"/>
      <c r="KY742" s="1"/>
      <c r="LE742" s="1"/>
      <c r="LF742" s="1"/>
      <c r="LG742" s="1"/>
      <c r="LH742" s="1"/>
      <c r="LZ742" s="1"/>
      <c r="MA742" s="1"/>
    </row>
    <row r="743" spans="1:339" x14ac:dyDescent="0.2">
      <c r="A743" s="65" t="s">
        <v>727</v>
      </c>
      <c r="B743" s="60"/>
      <c r="C743" s="24">
        <f>IF(B743="",+(C742+(IF(YEAR(A743)&gt;YEAR($M$98),-$Q$98,$E$98*+((($O$101-((YEAR(A743)-(YEAR($J$98)-$O$101))/$O$98))/100)+$Q$101)))+(C731*$G$98/12)),B743)</f>
        <v>1010612.4258036655</v>
      </c>
      <c r="D743" s="22" t="str">
        <f t="shared" si="234"/>
        <v/>
      </c>
      <c r="E743" s="59">
        <f t="shared" si="233"/>
        <v>-87.758666095789522</v>
      </c>
      <c r="S743" s="24" t="str">
        <f>IF(B743="","",(U743-B743))</f>
        <v/>
      </c>
      <c r="DY743" s="1"/>
      <c r="DZ743" s="1"/>
      <c r="EA743" s="1"/>
      <c r="EC743" s="1"/>
      <c r="ED743" s="1"/>
      <c r="EE743" s="1"/>
      <c r="EF743" s="1"/>
      <c r="EG743" s="1"/>
      <c r="EH743" s="1"/>
      <c r="EI743" s="1"/>
      <c r="EJ743" s="1"/>
      <c r="EP743" s="1"/>
      <c r="EQ743" s="1"/>
      <c r="ER743" s="1"/>
      <c r="ES743" s="1"/>
      <c r="GD743" s="1"/>
      <c r="GE743" s="1"/>
      <c r="GF743" s="1"/>
      <c r="GH743" s="1"/>
      <c r="GI743" s="1"/>
      <c r="GJ743" s="1"/>
      <c r="GK743" s="1"/>
      <c r="GL743" s="1"/>
      <c r="GM743" s="1"/>
      <c r="GN743" s="1"/>
      <c r="GO743" s="1"/>
      <c r="GU743" s="1"/>
      <c r="GV743" s="1"/>
      <c r="GW743" s="1"/>
      <c r="GX743" s="1"/>
      <c r="II743" s="1"/>
      <c r="IJ743" s="1"/>
      <c r="IK743" s="1"/>
      <c r="IM743" s="1"/>
      <c r="IN743" s="1"/>
      <c r="IO743" s="1"/>
      <c r="IP743" s="1"/>
      <c r="IQ743" s="1"/>
      <c r="IR743" s="1"/>
      <c r="IS743" s="1"/>
      <c r="IT743" s="1"/>
      <c r="IZ743" s="1"/>
      <c r="JA743" s="1"/>
      <c r="JB743" s="1"/>
      <c r="JC743" s="1"/>
      <c r="KN743" s="1"/>
      <c r="KO743" s="1"/>
      <c r="KP743" s="1"/>
      <c r="KR743" s="1"/>
      <c r="KS743" s="1"/>
      <c r="KT743" s="1"/>
      <c r="KU743" s="1"/>
      <c r="KV743" s="1"/>
      <c r="KW743" s="1"/>
      <c r="KX743" s="1"/>
      <c r="KY743" s="1"/>
      <c r="LE743" s="1"/>
      <c r="LF743" s="1"/>
      <c r="LG743" s="1"/>
      <c r="LH743" s="1"/>
      <c r="LZ743" s="1"/>
      <c r="MA743" s="1"/>
    </row>
    <row r="744" spans="1:339" x14ac:dyDescent="0.2">
      <c r="A744" s="65" t="s">
        <v>728</v>
      </c>
      <c r="B744" s="60"/>
      <c r="C744" s="24">
        <f>IF(B744="",+(C743+(IF(YEAR(A744)&gt;YEAR($M$98),-$Q$98,$E$98*+((($O$101-((YEAR(A744)-(YEAR($J$98)-$O$101))/$O$98))/100)+$Q$101)))+(C732*$G$98/12)),B744)</f>
        <v>1010524.3847652083</v>
      </c>
      <c r="D744" s="22" t="str">
        <f t="shared" si="234"/>
        <v/>
      </c>
      <c r="E744" s="59">
        <f t="shared" si="233"/>
        <v>-88.041038457187824</v>
      </c>
      <c r="S744" s="24" t="str">
        <f>IF(B744="","",(U744-B744))</f>
        <v/>
      </c>
      <c r="DY744" s="1"/>
      <c r="DZ744" s="1"/>
      <c r="EA744" s="1"/>
      <c r="EC744" s="1"/>
      <c r="ED744" s="1"/>
      <c r="EE744" s="1"/>
      <c r="EF744" s="1"/>
      <c r="EG744" s="1"/>
      <c r="EH744" s="1"/>
      <c r="EI744" s="1"/>
      <c r="EJ744" s="1"/>
      <c r="EP744" s="1"/>
      <c r="EQ744" s="1"/>
      <c r="ER744" s="1"/>
      <c r="ES744" s="1"/>
      <c r="GD744" s="1"/>
      <c r="GE744" s="1"/>
      <c r="GF744" s="1"/>
      <c r="GH744" s="1"/>
      <c r="GI744" s="1"/>
      <c r="GJ744" s="1"/>
      <c r="GK744" s="1"/>
      <c r="GL744" s="1"/>
      <c r="GM744" s="1"/>
      <c r="GN744" s="1"/>
      <c r="GO744" s="1"/>
      <c r="GU744" s="1"/>
      <c r="GV744" s="1"/>
      <c r="GW744" s="1"/>
      <c r="GX744" s="1"/>
      <c r="II744" s="1"/>
      <c r="IJ744" s="1"/>
      <c r="IK744" s="1"/>
      <c r="IM744" s="1"/>
      <c r="IN744" s="1"/>
      <c r="IO744" s="1"/>
      <c r="IP744" s="1"/>
      <c r="IQ744" s="1"/>
      <c r="IR744" s="1"/>
      <c r="IS744" s="1"/>
      <c r="IT744" s="1"/>
      <c r="IZ744" s="1"/>
      <c r="JA744" s="1"/>
      <c r="JB744" s="1"/>
      <c r="JC744" s="1"/>
      <c r="KN744" s="1"/>
      <c r="KO744" s="1"/>
      <c r="KP744" s="1"/>
      <c r="KR744" s="1"/>
      <c r="KS744" s="1"/>
      <c r="KT744" s="1"/>
      <c r="KU744" s="1"/>
      <c r="KV744" s="1"/>
      <c r="KW744" s="1"/>
      <c r="KX744" s="1"/>
      <c r="KY744" s="1"/>
      <c r="LE744" s="1"/>
      <c r="LF744" s="1"/>
      <c r="LG744" s="1"/>
      <c r="LH744" s="1"/>
      <c r="LZ744" s="1"/>
      <c r="MA744" s="1"/>
    </row>
    <row r="745" spans="1:339" x14ac:dyDescent="0.2">
      <c r="A745" s="65" t="s">
        <v>729</v>
      </c>
      <c r="B745" s="60"/>
      <c r="C745" s="24">
        <f>IF(B745="",+(C744+(IF(YEAR(A745)&gt;YEAR($M$98),-$Q$98,$E$98*+((($O$101-((YEAR(A745)-(YEAR($J$98)-$O$101))/$O$98))/100)+$Q$101)))+(C733*$G$98/12)),B745)</f>
        <v>1010436.0604458281</v>
      </c>
      <c r="D745" s="22" t="str">
        <f t="shared" si="234"/>
        <v/>
      </c>
      <c r="E745" s="59">
        <f t="shared" si="233"/>
        <v>-88.324319380219094</v>
      </c>
      <c r="S745" s="24" t="str">
        <f>IF(B745="","",(U745-B745))</f>
        <v/>
      </c>
      <c r="DY745" s="120"/>
      <c r="DZ745" s="18"/>
      <c r="EA745" s="2"/>
      <c r="EC745" s="2"/>
      <c r="ED745" s="20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120"/>
      <c r="EQ745" s="18"/>
      <c r="ER745" s="2"/>
      <c r="ES745" s="12"/>
      <c r="GD745" s="120"/>
      <c r="GE745" s="18"/>
      <c r="GF745" s="2"/>
      <c r="GH745" s="2"/>
      <c r="GI745" s="20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120"/>
      <c r="GV745" s="18"/>
      <c r="GW745" s="2"/>
      <c r="GX745" s="12"/>
      <c r="II745" s="120"/>
      <c r="IJ745" s="18"/>
      <c r="IK745" s="2"/>
      <c r="IM745" s="2"/>
      <c r="IN745" s="20"/>
      <c r="IO745" s="2"/>
      <c r="IP745" s="2"/>
      <c r="IQ745" s="2"/>
      <c r="IR745" s="2"/>
      <c r="IS745" s="2"/>
      <c r="IT745" s="2"/>
      <c r="IU745" s="2"/>
      <c r="IV745" s="2"/>
      <c r="IW745" s="2"/>
      <c r="IX745" s="2"/>
      <c r="IY745" s="2"/>
      <c r="IZ745" s="120"/>
      <c r="JA745" s="18"/>
      <c r="JB745" s="2"/>
      <c r="JC745" s="12"/>
      <c r="KN745" s="120"/>
      <c r="KO745" s="18"/>
      <c r="KP745" s="2"/>
      <c r="KR745" s="2"/>
      <c r="KS745" s="20"/>
      <c r="KT745" s="2"/>
      <c r="KU745" s="2"/>
      <c r="KV745" s="2"/>
      <c r="KW745" s="2"/>
      <c r="KX745" s="2"/>
      <c r="KY745" s="2"/>
      <c r="KZ745" s="2"/>
      <c r="LA745" s="2"/>
      <c r="LB745" s="2"/>
      <c r="LC745" s="2"/>
      <c r="LD745" s="2"/>
      <c r="LE745" s="120"/>
      <c r="LF745" s="18"/>
      <c r="LG745" s="2"/>
      <c r="LH745" s="12"/>
      <c r="LZ745" s="2"/>
      <c r="MA745" s="12"/>
    </row>
    <row r="746" spans="1:339" x14ac:dyDescent="0.2">
      <c r="A746" s="65" t="s">
        <v>730</v>
      </c>
      <c r="B746" s="60"/>
      <c r="C746" s="24">
        <f>IF(B746="",+(C745+(IF(YEAR(A746)&gt;YEAR($M$98),-$Q$98,$E$98*+((($O$101-((YEAR(A746)-(YEAR($J$98)-$O$101))/$O$98))/100)+$Q$101)))+(C734*$G$98/12)),B746)</f>
        <v>1010347.4519340401</v>
      </c>
      <c r="D746" s="22" t="str">
        <f t="shared" si="234"/>
        <v/>
      </c>
      <c r="E746" s="59">
        <f t="shared" si="233"/>
        <v>-88.608511788072065</v>
      </c>
      <c r="S746" s="24" t="str">
        <f>IF(B746="","",(U746-B746))</f>
        <v/>
      </c>
      <c r="DY746" s="2"/>
      <c r="DZ746" s="18"/>
      <c r="EC746" s="6"/>
      <c r="ED746" s="104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2"/>
      <c r="EQ746" s="18"/>
      <c r="ES746" s="12"/>
      <c r="GD746" s="2"/>
      <c r="GE746" s="18"/>
      <c r="GH746" s="6"/>
      <c r="GI746" s="104"/>
      <c r="GJ746" s="6"/>
      <c r="GK746" s="6"/>
      <c r="GL746" s="6"/>
      <c r="GM746" s="6"/>
      <c r="GN746" s="6"/>
      <c r="GO746" s="6"/>
      <c r="GP746" s="6"/>
      <c r="GQ746" s="6"/>
      <c r="GR746" s="6"/>
      <c r="GS746" s="6"/>
      <c r="GT746" s="6"/>
      <c r="GU746" s="2"/>
      <c r="GV746" s="18"/>
      <c r="GX746" s="12"/>
      <c r="II746" s="2"/>
      <c r="IJ746" s="18"/>
      <c r="IM746" s="6"/>
      <c r="IN746" s="104"/>
      <c r="IO746" s="6"/>
      <c r="IP746" s="6"/>
      <c r="IQ746" s="6"/>
      <c r="IR746" s="6"/>
      <c r="IS746" s="6"/>
      <c r="IT746" s="6"/>
      <c r="IU746" s="6"/>
      <c r="IV746" s="6"/>
      <c r="IW746" s="6"/>
      <c r="IX746" s="6"/>
      <c r="IY746" s="6"/>
      <c r="IZ746" s="2"/>
      <c r="JA746" s="18"/>
      <c r="JC746" s="12"/>
      <c r="KN746" s="2"/>
      <c r="KO746" s="18"/>
      <c r="KR746" s="6"/>
      <c r="KS746" s="104"/>
      <c r="KT746" s="6"/>
      <c r="KU746" s="6"/>
      <c r="KV746" s="6"/>
      <c r="KW746" s="6"/>
      <c r="KX746" s="6"/>
      <c r="KY746" s="6"/>
      <c r="KZ746" s="6"/>
      <c r="LA746" s="6"/>
      <c r="LB746" s="6"/>
      <c r="LC746" s="6"/>
      <c r="LD746" s="6"/>
      <c r="LE746" s="2"/>
      <c r="LF746" s="18"/>
      <c r="LH746" s="12"/>
      <c r="MA746" s="12"/>
    </row>
    <row r="747" spans="1:339" x14ac:dyDescent="0.2">
      <c r="A747" s="65" t="s">
        <v>731</v>
      </c>
      <c r="B747" s="60"/>
      <c r="C747" s="24">
        <f>IF(B747="",+(C746+(IF(YEAR(A747)&gt;YEAR($M$98),-$Q$98,$E$98*+((($O$101-((YEAR(A747)-(YEAR($J$98)-$O$101))/$O$98))/100)+$Q$101)))+(C735*$G$98/12)),B747)</f>
        <v>1010258.5583154263</v>
      </c>
      <c r="D747" s="22" t="str">
        <f t="shared" si="234"/>
        <v/>
      </c>
      <c r="E747" s="59">
        <f t="shared" ref="E747:E810" si="235">+C747-C746</f>
        <v>-88.893618613714352</v>
      </c>
      <c r="S747" s="24" t="str">
        <f>IF(B747="","",(U747-B747))</f>
        <v/>
      </c>
      <c r="DY747" s="121"/>
      <c r="DZ747" s="18"/>
      <c r="EA747" s="122"/>
      <c r="EC747" s="29"/>
      <c r="ED747" s="26"/>
      <c r="EE747" s="29"/>
      <c r="EF747" s="29"/>
      <c r="EG747" s="29"/>
      <c r="EH747" s="29"/>
      <c r="EI747" s="29"/>
      <c r="EJ747" s="29"/>
      <c r="EK747" s="29"/>
      <c r="EL747" s="29"/>
      <c r="EM747" s="29"/>
      <c r="EN747" s="29"/>
      <c r="EO747" s="29"/>
      <c r="EP747" s="121"/>
      <c r="EQ747" s="18"/>
      <c r="ER747" s="122"/>
      <c r="ES747" s="12"/>
      <c r="GD747" s="121"/>
      <c r="GE747" s="18"/>
      <c r="GF747" s="122"/>
      <c r="GH747" s="29"/>
      <c r="GI747" s="26"/>
      <c r="GJ747" s="29"/>
      <c r="GK747" s="29"/>
      <c r="GL747" s="29"/>
      <c r="GM747" s="29"/>
      <c r="GN747" s="29"/>
      <c r="GO747" s="29"/>
      <c r="GP747" s="29"/>
      <c r="GQ747" s="29"/>
      <c r="GR747" s="29"/>
      <c r="GS747" s="29"/>
      <c r="GT747" s="29"/>
      <c r="GU747" s="121"/>
      <c r="GV747" s="18"/>
      <c r="GW747" s="122"/>
      <c r="GX747" s="12"/>
      <c r="II747" s="121"/>
      <c r="IJ747" s="18"/>
      <c r="IK747" s="122"/>
      <c r="IM747" s="29"/>
      <c r="IN747" s="26"/>
      <c r="IO747" s="29"/>
      <c r="IP747" s="29"/>
      <c r="IQ747" s="29"/>
      <c r="IR747" s="29"/>
      <c r="IS747" s="29"/>
      <c r="IT747" s="29"/>
      <c r="IU747" s="29"/>
      <c r="IV747" s="29"/>
      <c r="IW747" s="29"/>
      <c r="IX747" s="29"/>
      <c r="IY747" s="29"/>
      <c r="IZ747" s="121"/>
      <c r="JA747" s="18"/>
      <c r="JB747" s="122"/>
      <c r="JC747" s="12"/>
      <c r="KN747" s="121"/>
      <c r="KO747" s="18"/>
      <c r="KP747" s="122"/>
      <c r="KR747" s="29"/>
      <c r="KS747" s="26"/>
      <c r="KT747" s="29"/>
      <c r="KU747" s="29"/>
      <c r="KV747" s="29"/>
      <c r="KW747" s="29"/>
      <c r="KX747" s="29"/>
      <c r="KY747" s="29"/>
      <c r="KZ747" s="29"/>
      <c r="LA747" s="29"/>
      <c r="LB747" s="29"/>
      <c r="LC747" s="29"/>
      <c r="LD747" s="29"/>
      <c r="LE747" s="121"/>
      <c r="LF747" s="18"/>
      <c r="LG747" s="122"/>
      <c r="LH747" s="12"/>
      <c r="LZ747" s="122"/>
      <c r="MA747" s="12"/>
    </row>
    <row r="748" spans="1:339" x14ac:dyDescent="0.2">
      <c r="A748" s="65" t="s">
        <v>732</v>
      </c>
      <c r="B748" s="60"/>
      <c r="C748" s="24">
        <f>IF(B748="",+(C747+(IF(YEAR(A748)&gt;YEAR($M$98),-$Q$98,$E$98*+((($O$101-((YEAR(A748)-(YEAR($J$98)-$O$101))/$O$98))/100)+$Q$101)))+(C736*$G$98/12)),B748)</f>
        <v>1010169.3786726269</v>
      </c>
      <c r="D748" s="22" t="str">
        <f t="shared" si="234"/>
        <v/>
      </c>
      <c r="E748" s="59">
        <f t="shared" si="235"/>
        <v>-89.179642799426802</v>
      </c>
      <c r="S748" s="24" t="str">
        <f>IF(B748="","",(U748-B748))</f>
        <v/>
      </c>
      <c r="DZ748" s="18"/>
      <c r="EA748" s="24"/>
      <c r="EC748" s="24"/>
      <c r="ED748" s="25"/>
      <c r="EE748" s="24"/>
      <c r="EF748" s="24"/>
      <c r="EG748" s="24"/>
      <c r="EH748" s="24"/>
      <c r="EI748" s="24"/>
      <c r="EJ748" s="24"/>
      <c r="EK748" s="24"/>
      <c r="EL748" s="24"/>
      <c r="EM748" s="24"/>
      <c r="EN748" s="24"/>
      <c r="EO748" s="24"/>
      <c r="EQ748" s="18"/>
      <c r="ER748" s="24"/>
      <c r="ES748" s="12"/>
      <c r="GE748" s="18"/>
      <c r="GF748" s="24"/>
      <c r="GH748" s="24"/>
      <c r="GI748" s="25"/>
      <c r="GJ748" s="24"/>
      <c r="GK748" s="24"/>
      <c r="GL748" s="24"/>
      <c r="GM748" s="24"/>
      <c r="GN748" s="24"/>
      <c r="GO748" s="24"/>
      <c r="GP748" s="24"/>
      <c r="GQ748" s="24"/>
      <c r="GR748" s="24"/>
      <c r="GS748" s="24"/>
      <c r="GT748" s="24"/>
      <c r="GV748" s="18"/>
      <c r="GW748" s="24"/>
      <c r="GX748" s="12"/>
      <c r="IJ748" s="18"/>
      <c r="IK748" s="24"/>
      <c r="IM748" s="24"/>
      <c r="IN748" s="25"/>
      <c r="IO748" s="24"/>
      <c r="IP748" s="24"/>
      <c r="IQ748" s="24"/>
      <c r="IR748" s="24"/>
      <c r="IS748" s="24"/>
      <c r="IT748" s="24"/>
      <c r="IU748" s="24"/>
      <c r="IV748" s="24"/>
      <c r="IW748" s="24"/>
      <c r="IX748" s="24"/>
      <c r="IY748" s="24"/>
      <c r="JA748" s="18"/>
      <c r="JB748" s="24"/>
      <c r="JC748" s="12"/>
      <c r="KO748" s="18"/>
      <c r="KP748" s="24"/>
      <c r="KR748" s="24"/>
      <c r="KS748" s="25"/>
      <c r="KT748" s="24"/>
      <c r="KU748" s="24"/>
      <c r="KV748" s="24"/>
      <c r="KW748" s="24"/>
      <c r="KX748" s="24"/>
      <c r="KY748" s="24"/>
      <c r="KZ748" s="24"/>
      <c r="LA748" s="24"/>
      <c r="LB748" s="24"/>
      <c r="LC748" s="24"/>
      <c r="LD748" s="24"/>
      <c r="LF748" s="18"/>
      <c r="LG748" s="24"/>
      <c r="LH748" s="12"/>
      <c r="LZ748" s="24"/>
      <c r="MA748" s="12"/>
    </row>
    <row r="749" spans="1:339" x14ac:dyDescent="0.2">
      <c r="A749" s="65" t="s">
        <v>733</v>
      </c>
      <c r="B749" s="60"/>
      <c r="C749" s="24">
        <f>IF(B749="",+(C748+(IF(YEAR(A749)&gt;YEAR($M$98),-$Q$98,$E$98*+((($O$101-((YEAR(A749)-(YEAR($J$98)-$O$101))/$O$98))/100)+$Q$101)))+(C737*$G$98/12)),B749)</f>
        <v>1010079.9120853302</v>
      </c>
      <c r="D749" s="22" t="str">
        <f t="shared" ref="D749:D812" si="236">IF(YEAR(A749)=YEAR($M$98),$M$97,IF(YEAR(A749)=YEAR($J$98),"RIP",""))</f>
        <v/>
      </c>
      <c r="E749" s="59">
        <f t="shared" si="235"/>
        <v>-89.466587296687067</v>
      </c>
      <c r="S749" s="24" t="str">
        <f>IF(B749="","",(U749-B749))</f>
        <v/>
      </c>
      <c r="DY749" s="121"/>
      <c r="DZ749" s="18"/>
      <c r="EA749" s="24"/>
      <c r="EC749" s="24"/>
      <c r="ED749" s="25"/>
      <c r="EE749" s="24"/>
      <c r="EF749" s="24"/>
      <c r="EG749" s="24"/>
      <c r="EH749" s="24"/>
      <c r="EI749" s="24"/>
      <c r="EJ749" s="24"/>
      <c r="EK749" s="24"/>
      <c r="EL749" s="24"/>
      <c r="EM749" s="24"/>
      <c r="EN749" s="24"/>
      <c r="EO749" s="24"/>
      <c r="EP749" s="121"/>
      <c r="EQ749" s="18"/>
      <c r="ER749" s="24"/>
      <c r="ES749" s="12"/>
      <c r="GD749" s="121"/>
      <c r="GE749" s="18"/>
      <c r="GF749" s="24"/>
      <c r="GH749" s="24"/>
      <c r="GI749" s="25"/>
      <c r="GJ749" s="24"/>
      <c r="GK749" s="24"/>
      <c r="GL749" s="24"/>
      <c r="GM749" s="24"/>
      <c r="GN749" s="24"/>
      <c r="GO749" s="24"/>
      <c r="GP749" s="24"/>
      <c r="GQ749" s="24"/>
      <c r="GR749" s="24"/>
      <c r="GS749" s="24"/>
      <c r="GT749" s="24"/>
      <c r="GU749" s="121"/>
      <c r="GV749" s="18"/>
      <c r="GW749" s="24"/>
      <c r="GX749" s="12"/>
      <c r="II749" s="121"/>
      <c r="IJ749" s="18"/>
      <c r="IK749" s="24"/>
      <c r="IM749" s="24"/>
      <c r="IN749" s="25"/>
      <c r="IO749" s="24"/>
      <c r="IP749" s="24"/>
      <c r="IQ749" s="24"/>
      <c r="IR749" s="24"/>
      <c r="IS749" s="24"/>
      <c r="IT749" s="24"/>
      <c r="IU749" s="24"/>
      <c r="IV749" s="24"/>
      <c r="IW749" s="24"/>
      <c r="IX749" s="24"/>
      <c r="IY749" s="24"/>
      <c r="IZ749" s="121"/>
      <c r="JA749" s="18"/>
      <c r="JB749" s="24"/>
      <c r="JC749" s="12"/>
      <c r="KN749" s="121"/>
      <c r="KO749" s="18"/>
      <c r="KP749" s="24"/>
      <c r="KR749" s="24"/>
      <c r="KS749" s="25"/>
      <c r="KT749" s="24"/>
      <c r="KU749" s="24"/>
      <c r="KV749" s="24"/>
      <c r="KW749" s="24"/>
      <c r="KX749" s="24"/>
      <c r="KY749" s="24"/>
      <c r="KZ749" s="24"/>
      <c r="LA749" s="24"/>
      <c r="LB749" s="24"/>
      <c r="LC749" s="24"/>
      <c r="LD749" s="24"/>
      <c r="LE749" s="121"/>
      <c r="LF749" s="18"/>
      <c r="LG749" s="24"/>
      <c r="LH749" s="12"/>
      <c r="LZ749" s="24"/>
      <c r="MA749" s="12"/>
    </row>
    <row r="750" spans="1:339" x14ac:dyDescent="0.2">
      <c r="A750" s="65" t="s">
        <v>734</v>
      </c>
      <c r="B750" s="60"/>
      <c r="C750" s="24">
        <f>IF(B750="",+(C749+(IF(YEAR(A750)&gt;YEAR($M$98),-$Q$98,$E$98*+((($O$101-((YEAR(A750)-(YEAR($J$98)-$O$101))/$O$98))/100)+$Q$101)))+(C738*$G$98/12)),B750)</f>
        <v>1009990.1576302634</v>
      </c>
      <c r="D750" s="22" t="str">
        <f t="shared" si="236"/>
        <v/>
      </c>
      <c r="E750" s="59">
        <f t="shared" si="235"/>
        <v>-89.754455066868104</v>
      </c>
      <c r="S750" s="24" t="str">
        <f>IF(B750="","",(U750-B750))</f>
        <v/>
      </c>
      <c r="DZ750" s="18"/>
      <c r="EA750" s="24"/>
      <c r="EC750" s="24"/>
      <c r="ED750" s="25"/>
      <c r="EE750" s="24"/>
      <c r="EF750" s="24"/>
      <c r="EG750" s="24"/>
      <c r="EH750" s="24"/>
      <c r="EI750" s="24"/>
      <c r="EJ750" s="24"/>
      <c r="EK750" s="24"/>
      <c r="EL750" s="24"/>
      <c r="EM750" s="24"/>
      <c r="EN750" s="24"/>
      <c r="EO750" s="24"/>
      <c r="EQ750" s="18"/>
      <c r="ER750" s="24"/>
      <c r="ES750" s="15"/>
      <c r="GE750" s="18"/>
      <c r="GF750" s="24"/>
      <c r="GH750" s="24"/>
      <c r="GI750" s="25"/>
      <c r="GJ750" s="24"/>
      <c r="GK750" s="24"/>
      <c r="GL750" s="24"/>
      <c r="GM750" s="24"/>
      <c r="GN750" s="24"/>
      <c r="GO750" s="24"/>
      <c r="GP750" s="24"/>
      <c r="GQ750" s="24"/>
      <c r="GR750" s="24"/>
      <c r="GS750" s="24"/>
      <c r="GT750" s="24"/>
      <c r="GV750" s="18"/>
      <c r="GW750" s="24"/>
      <c r="GX750" s="15"/>
      <c r="IJ750" s="18"/>
      <c r="IK750" s="24"/>
      <c r="IM750" s="24"/>
      <c r="IN750" s="25"/>
      <c r="IO750" s="24"/>
      <c r="IP750" s="24"/>
      <c r="IQ750" s="24"/>
      <c r="IR750" s="24"/>
      <c r="IS750" s="24"/>
      <c r="IT750" s="24"/>
      <c r="IU750" s="24"/>
      <c r="IV750" s="24"/>
      <c r="IW750" s="24"/>
      <c r="IX750" s="24"/>
      <c r="IY750" s="24"/>
      <c r="JA750" s="18"/>
      <c r="JB750" s="24"/>
      <c r="JC750" s="15"/>
      <c r="KO750" s="18"/>
      <c r="KP750" s="24"/>
      <c r="KR750" s="24"/>
      <c r="KS750" s="25"/>
      <c r="KT750" s="24"/>
      <c r="KU750" s="24"/>
      <c r="KV750" s="24"/>
      <c r="KW750" s="24"/>
      <c r="KX750" s="24"/>
      <c r="KY750" s="24"/>
      <c r="KZ750" s="24"/>
      <c r="LA750" s="24"/>
      <c r="LB750" s="24"/>
      <c r="LC750" s="24"/>
      <c r="LD750" s="24"/>
      <c r="LF750" s="18"/>
      <c r="LG750" s="24"/>
      <c r="LH750" s="15"/>
      <c r="LZ750" s="24"/>
      <c r="MA750" s="15"/>
    </row>
    <row r="751" spans="1:339" x14ac:dyDescent="0.2">
      <c r="A751" s="65" t="s">
        <v>735</v>
      </c>
      <c r="B751" s="60"/>
      <c r="C751" s="24">
        <f>IF(B751="",+(C750+(IF(YEAR(A751)&gt;YEAR($M$98),-$Q$98,$E$98*+((($O$101-((YEAR(A751)-(YEAR($J$98)-$O$101))/$O$98))/100)+$Q$101)))+(C739*$G$98/12)),B751)</f>
        <v>1009900.1143811828</v>
      </c>
      <c r="D751" s="22" t="str">
        <f t="shared" si="236"/>
        <v/>
      </c>
      <c r="E751" s="59">
        <f t="shared" si="235"/>
        <v>-90.043249080539681</v>
      </c>
      <c r="S751" s="24" t="str">
        <f>IF(B751="","",(U751-B751))</f>
        <v/>
      </c>
      <c r="DZ751" s="24"/>
      <c r="EA751" s="24"/>
      <c r="EC751" s="24"/>
      <c r="ED751" s="25"/>
      <c r="EE751" s="24"/>
      <c r="EF751" s="24"/>
      <c r="EG751" s="24"/>
      <c r="EH751" s="24"/>
      <c r="EI751" s="24"/>
      <c r="EJ751" s="24"/>
      <c r="EK751" s="24"/>
      <c r="EL751" s="24"/>
      <c r="EM751" s="24"/>
      <c r="EN751" s="24"/>
      <c r="EO751" s="24"/>
      <c r="EQ751" s="24"/>
      <c r="ER751" s="24"/>
      <c r="ES751" s="15"/>
      <c r="GE751" s="24"/>
      <c r="GF751" s="24"/>
      <c r="GH751" s="24"/>
      <c r="GI751" s="25"/>
      <c r="GJ751" s="24"/>
      <c r="GK751" s="24"/>
      <c r="GL751" s="24"/>
      <c r="GM751" s="24"/>
      <c r="GN751" s="24"/>
      <c r="GO751" s="24"/>
      <c r="GP751" s="24"/>
      <c r="GQ751" s="24"/>
      <c r="GR751" s="24"/>
      <c r="GS751" s="24"/>
      <c r="GT751" s="24"/>
      <c r="GV751" s="24"/>
      <c r="GW751" s="24"/>
      <c r="GX751" s="15"/>
      <c r="IJ751" s="24"/>
      <c r="IK751" s="24"/>
      <c r="IM751" s="24"/>
      <c r="IN751" s="25"/>
      <c r="IO751" s="24"/>
      <c r="IP751" s="24"/>
      <c r="IQ751" s="24"/>
      <c r="IR751" s="24"/>
      <c r="IS751" s="24"/>
      <c r="IT751" s="24"/>
      <c r="IU751" s="24"/>
      <c r="IV751" s="24"/>
      <c r="IW751" s="24"/>
      <c r="IX751" s="24"/>
      <c r="IY751" s="24"/>
      <c r="JA751" s="24"/>
      <c r="JB751" s="24"/>
      <c r="JC751" s="15"/>
      <c r="KO751" s="24"/>
      <c r="KP751" s="24"/>
      <c r="KR751" s="24"/>
      <c r="KS751" s="25"/>
      <c r="KT751" s="24"/>
      <c r="KU751" s="24"/>
      <c r="KV751" s="24"/>
      <c r="KW751" s="24"/>
      <c r="KX751" s="24"/>
      <c r="KY751" s="24"/>
      <c r="KZ751" s="24"/>
      <c r="LA751" s="24"/>
      <c r="LB751" s="24"/>
      <c r="LC751" s="24"/>
      <c r="LD751" s="24"/>
      <c r="LF751" s="24"/>
      <c r="LG751" s="24"/>
      <c r="LH751" s="15"/>
      <c r="LZ751" s="24"/>
      <c r="MA751" s="15"/>
    </row>
    <row r="752" spans="1:339" x14ac:dyDescent="0.2">
      <c r="A752" s="65" t="s">
        <v>736</v>
      </c>
      <c r="B752" s="60"/>
      <c r="C752" s="24">
        <f>IF(B752="",+(C751+(IF(YEAR(A752)&gt;YEAR($M$98),-$Q$98,$E$98*+((($O$101-((YEAR(A752)-(YEAR($J$98)-$O$101))/$O$98))/100)+$Q$101)))+(C740*$G$98/12)),B752)</f>
        <v>1009809.7814088647</v>
      </c>
      <c r="D752" s="22" t="str">
        <f t="shared" si="236"/>
        <v/>
      </c>
      <c r="E752" s="59">
        <f t="shared" si="235"/>
        <v>-90.332972318166867</v>
      </c>
      <c r="S752" s="24" t="str">
        <f>IF(B752="","",(U752-B752))</f>
        <v/>
      </c>
      <c r="DZ752" s="24"/>
      <c r="EA752" s="24"/>
      <c r="EC752" s="24"/>
      <c r="ED752" s="25"/>
      <c r="EE752" s="24"/>
      <c r="EF752" s="24"/>
      <c r="EG752" s="24"/>
      <c r="EH752" s="24"/>
      <c r="EI752" s="24"/>
      <c r="EJ752" s="24"/>
      <c r="EK752" s="24"/>
      <c r="EL752" s="24"/>
      <c r="EM752" s="24"/>
      <c r="EN752" s="24"/>
      <c r="EO752" s="24"/>
      <c r="EQ752" s="24"/>
      <c r="ER752" s="24"/>
      <c r="ES752" s="15"/>
      <c r="GE752" s="24"/>
      <c r="GF752" s="24"/>
      <c r="GH752" s="24"/>
      <c r="GI752" s="25"/>
      <c r="GJ752" s="24"/>
      <c r="GK752" s="24"/>
      <c r="GL752" s="24"/>
      <c r="GM752" s="24"/>
      <c r="GN752" s="24"/>
      <c r="GO752" s="24"/>
      <c r="GP752" s="24"/>
      <c r="GQ752" s="24"/>
      <c r="GR752" s="24"/>
      <c r="GS752" s="24"/>
      <c r="GT752" s="24"/>
      <c r="GV752" s="24"/>
      <c r="GW752" s="24"/>
      <c r="GX752" s="15"/>
      <c r="IJ752" s="24"/>
      <c r="IK752" s="24"/>
      <c r="IM752" s="24"/>
      <c r="IN752" s="25"/>
      <c r="IO752" s="24"/>
      <c r="IP752" s="24"/>
      <c r="IQ752" s="24"/>
      <c r="IR752" s="24"/>
      <c r="IS752" s="24"/>
      <c r="IT752" s="24"/>
      <c r="IU752" s="24"/>
      <c r="IV752" s="24"/>
      <c r="IW752" s="24"/>
      <c r="IX752" s="24"/>
      <c r="IY752" s="24"/>
      <c r="JA752" s="24"/>
      <c r="JB752" s="24"/>
      <c r="JC752" s="15"/>
      <c r="KO752" s="24"/>
      <c r="KP752" s="24"/>
      <c r="KR752" s="24"/>
      <c r="KS752" s="25"/>
      <c r="KT752" s="24"/>
      <c r="KU752" s="24"/>
      <c r="KV752" s="24"/>
      <c r="KW752" s="24"/>
      <c r="KX752" s="24"/>
      <c r="KY752" s="24"/>
      <c r="KZ752" s="24"/>
      <c r="LA752" s="24"/>
      <c r="LB752" s="24"/>
      <c r="LC752" s="24"/>
      <c r="LD752" s="24"/>
      <c r="LF752" s="24"/>
      <c r="LG752" s="24"/>
      <c r="LH752" s="15"/>
      <c r="LZ752" s="24"/>
      <c r="MA752" s="15"/>
    </row>
    <row r="753" spans="1:339" x14ac:dyDescent="0.2">
      <c r="A753" s="66" t="s">
        <v>228</v>
      </c>
      <c r="B753" s="69"/>
      <c r="C753" s="24">
        <f>IF(B753="",+(C752+(IF(YEAR(A753)&gt;YEAR($M$98),-$Q$98,$E$98*+((($O$101-((YEAR(A753)-(YEAR($J$98)-$O$101))/$O$98))/100)+$Q$101)))+(C741*$G$98/12)),B753)</f>
        <v>1009719.1577810951</v>
      </c>
      <c r="D753" s="22" t="str">
        <f t="shared" si="236"/>
        <v/>
      </c>
      <c r="E753" s="59">
        <f t="shared" si="235"/>
        <v>-90.623627769527957</v>
      </c>
      <c r="S753" s="24" t="str">
        <f>IF(B753="","",(U753-B753))</f>
        <v/>
      </c>
      <c r="U753" s="43"/>
      <c r="DZ753" s="24"/>
      <c r="EA753" s="24"/>
      <c r="EC753" s="24"/>
      <c r="ED753" s="25"/>
      <c r="EE753" s="24"/>
      <c r="EF753" s="24"/>
      <c r="EG753" s="24"/>
      <c r="EH753" s="24"/>
      <c r="EI753" s="24"/>
      <c r="EJ753" s="24"/>
      <c r="EK753" s="24"/>
      <c r="EL753" s="24"/>
      <c r="EM753" s="24"/>
      <c r="EN753" s="24"/>
      <c r="EO753" s="24"/>
      <c r="EQ753" s="24"/>
      <c r="ER753" s="24"/>
      <c r="ES753" s="15"/>
      <c r="GE753" s="24"/>
      <c r="GF753" s="24"/>
      <c r="GH753" s="24"/>
      <c r="GI753" s="25"/>
      <c r="GJ753" s="24"/>
      <c r="GK753" s="24"/>
      <c r="GL753" s="24"/>
      <c r="GM753" s="24"/>
      <c r="GN753" s="24"/>
      <c r="GO753" s="24"/>
      <c r="GP753" s="24"/>
      <c r="GQ753" s="24"/>
      <c r="GR753" s="24"/>
      <c r="GS753" s="24"/>
      <c r="GT753" s="24"/>
      <c r="GV753" s="24"/>
      <c r="GW753" s="24"/>
      <c r="GX753" s="15"/>
      <c r="IJ753" s="24"/>
      <c r="IK753" s="24"/>
      <c r="IM753" s="24"/>
      <c r="IN753" s="25"/>
      <c r="IO753" s="24"/>
      <c r="IP753" s="24"/>
      <c r="IQ753" s="24"/>
      <c r="IR753" s="24"/>
      <c r="IS753" s="24"/>
      <c r="IT753" s="24"/>
      <c r="IU753" s="24"/>
      <c r="IV753" s="24"/>
      <c r="IW753" s="24"/>
      <c r="IX753" s="24"/>
      <c r="IY753" s="24"/>
      <c r="JA753" s="24"/>
      <c r="JB753" s="24"/>
      <c r="JC753" s="15"/>
      <c r="KO753" s="24"/>
      <c r="KP753" s="24"/>
      <c r="KR753" s="24"/>
      <c r="KS753" s="25"/>
      <c r="KT753" s="24"/>
      <c r="KU753" s="24"/>
      <c r="KV753" s="24"/>
      <c r="KW753" s="24"/>
      <c r="KX753" s="24"/>
      <c r="KY753" s="24"/>
      <c r="KZ753" s="24"/>
      <c r="LA753" s="24"/>
      <c r="LB753" s="24"/>
      <c r="LC753" s="24"/>
      <c r="LD753" s="24"/>
      <c r="LF753" s="24"/>
      <c r="LG753" s="24"/>
      <c r="LH753" s="15"/>
      <c r="LZ753" s="24"/>
      <c r="MA753" s="15"/>
    </row>
    <row r="754" spans="1:339" x14ac:dyDescent="0.2">
      <c r="A754" s="65" t="s">
        <v>737</v>
      </c>
      <c r="B754" s="60"/>
      <c r="C754" s="24">
        <f>IF(B754="",+(C753+(IF(YEAR(A754)&gt;YEAR($M$98),-$Q$98,$E$98*+((($O$101-((YEAR(A754)-(YEAR($J$98)-$O$101))/$O$98))/100)+$Q$101)))+(C742*$G$98/12)),B754)</f>
        <v>1009628.2425626609</v>
      </c>
      <c r="D754" s="22" t="str">
        <f t="shared" si="236"/>
        <v/>
      </c>
      <c r="E754" s="59">
        <f t="shared" si="235"/>
        <v>-90.915218434180133</v>
      </c>
      <c r="S754" s="24" t="str">
        <f>IF(B754="","",(U754-B754))</f>
        <v/>
      </c>
      <c r="DZ754" s="24"/>
      <c r="EA754" s="24"/>
      <c r="EC754" s="24"/>
      <c r="ED754" s="25"/>
      <c r="EE754" s="24"/>
      <c r="EF754" s="24"/>
      <c r="EG754" s="24"/>
      <c r="EH754" s="24"/>
      <c r="EI754" s="24"/>
      <c r="EJ754" s="24"/>
      <c r="EK754" s="24"/>
      <c r="EL754" s="24"/>
      <c r="EM754" s="24"/>
      <c r="EN754" s="24"/>
      <c r="EO754" s="24"/>
      <c r="EQ754" s="24"/>
      <c r="ER754" s="24"/>
      <c r="ES754" s="15"/>
      <c r="GE754" s="24"/>
      <c r="GF754" s="24"/>
      <c r="GH754" s="24"/>
      <c r="GI754" s="25"/>
      <c r="GJ754" s="24"/>
      <c r="GK754" s="24"/>
      <c r="GL754" s="24"/>
      <c r="GM754" s="24"/>
      <c r="GN754" s="24"/>
      <c r="GO754" s="24"/>
      <c r="GP754" s="24"/>
      <c r="GQ754" s="24"/>
      <c r="GR754" s="24"/>
      <c r="GS754" s="24"/>
      <c r="GT754" s="24"/>
      <c r="GV754" s="24"/>
      <c r="GW754" s="24"/>
      <c r="GX754" s="15"/>
      <c r="IJ754" s="24"/>
      <c r="IK754" s="24"/>
      <c r="IM754" s="24"/>
      <c r="IN754" s="25"/>
      <c r="IO754" s="24"/>
      <c r="IP754" s="24"/>
      <c r="IQ754" s="24"/>
      <c r="IR754" s="24"/>
      <c r="IS754" s="24"/>
      <c r="IT754" s="24"/>
      <c r="IU754" s="24"/>
      <c r="IV754" s="24"/>
      <c r="IW754" s="24"/>
      <c r="IX754" s="24"/>
      <c r="IY754" s="24"/>
      <c r="JA754" s="24"/>
      <c r="JB754" s="24"/>
      <c r="JC754" s="15"/>
      <c r="KO754" s="24"/>
      <c r="KP754" s="24"/>
      <c r="KR754" s="24"/>
      <c r="KS754" s="25"/>
      <c r="KT754" s="24"/>
      <c r="KU754" s="24"/>
      <c r="KV754" s="24"/>
      <c r="KW754" s="24"/>
      <c r="KX754" s="24"/>
      <c r="KY754" s="24"/>
      <c r="KZ754" s="24"/>
      <c r="LA754" s="24"/>
      <c r="LB754" s="24"/>
      <c r="LC754" s="24"/>
      <c r="LD754" s="24"/>
      <c r="LF754" s="24"/>
      <c r="LG754" s="24"/>
      <c r="LH754" s="15"/>
      <c r="LZ754" s="24"/>
      <c r="MA754" s="15"/>
    </row>
    <row r="755" spans="1:339" x14ac:dyDescent="0.2">
      <c r="A755" s="65" t="s">
        <v>738</v>
      </c>
      <c r="B755" s="60"/>
      <c r="C755" s="24">
        <f>IF(B755="",+(C754+(IF(YEAR(A755)&gt;YEAR($M$98),-$Q$98,$E$98*+((($O$101-((YEAR(A755)-(YEAR($J$98)-$O$101))/$O$98))/100)+$Q$101)))+(C743*$G$98/12)),B755)</f>
        <v>1009537.0348153397</v>
      </c>
      <c r="D755" s="22" t="str">
        <f t="shared" si="236"/>
        <v/>
      </c>
      <c r="E755" s="59">
        <f t="shared" si="235"/>
        <v>-91.207747321226634</v>
      </c>
      <c r="S755" s="24" t="str">
        <f>IF(B755="","",(U755-B755))</f>
        <v/>
      </c>
      <c r="DZ755" s="24"/>
      <c r="EA755" s="24"/>
      <c r="EC755" s="24"/>
      <c r="ED755" s="25"/>
      <c r="EE755" s="24"/>
      <c r="EF755" s="24"/>
      <c r="EG755" s="24"/>
      <c r="EH755" s="24"/>
      <c r="EI755" s="24"/>
      <c r="EJ755" s="24"/>
      <c r="EK755" s="24"/>
      <c r="EL755" s="24"/>
      <c r="EM755" s="24"/>
      <c r="EN755" s="24"/>
      <c r="EO755" s="24"/>
      <c r="EQ755" s="24"/>
      <c r="ER755" s="24"/>
      <c r="ES755" s="15"/>
      <c r="GE755" s="24"/>
      <c r="GF755" s="24"/>
      <c r="GH755" s="24"/>
      <c r="GI755" s="25"/>
      <c r="GJ755" s="24"/>
      <c r="GK755" s="24"/>
      <c r="GL755" s="24"/>
      <c r="GM755" s="24"/>
      <c r="GN755" s="24"/>
      <c r="GO755" s="24"/>
      <c r="GP755" s="24"/>
      <c r="GQ755" s="24"/>
      <c r="GR755" s="24"/>
      <c r="GS755" s="24"/>
      <c r="GT755" s="24"/>
      <c r="GV755" s="24"/>
      <c r="GW755" s="24"/>
      <c r="GX755" s="15"/>
      <c r="IJ755" s="24"/>
      <c r="IK755" s="24"/>
      <c r="IM755" s="24"/>
      <c r="IN755" s="25"/>
      <c r="IO755" s="24"/>
      <c r="IP755" s="24"/>
      <c r="IQ755" s="24"/>
      <c r="IR755" s="24"/>
      <c r="IS755" s="24"/>
      <c r="IT755" s="24"/>
      <c r="IU755" s="24"/>
      <c r="IV755" s="24"/>
      <c r="IW755" s="24"/>
      <c r="IX755" s="24"/>
      <c r="IY755" s="24"/>
      <c r="JA755" s="24"/>
      <c r="JB755" s="24"/>
      <c r="JC755" s="15"/>
      <c r="KO755" s="24"/>
      <c r="KP755" s="24"/>
      <c r="KR755" s="24"/>
      <c r="KS755" s="25"/>
      <c r="KT755" s="24"/>
      <c r="KU755" s="24"/>
      <c r="KV755" s="24"/>
      <c r="KW755" s="24"/>
      <c r="KX755" s="24"/>
      <c r="KY755" s="24"/>
      <c r="KZ755" s="24"/>
      <c r="LA755" s="24"/>
      <c r="LB755" s="24"/>
      <c r="LC755" s="24"/>
      <c r="LD755" s="24"/>
      <c r="LF755" s="24"/>
      <c r="LG755" s="24"/>
      <c r="LH755" s="15"/>
      <c r="LZ755" s="24"/>
      <c r="MA755" s="15"/>
    </row>
    <row r="756" spans="1:339" x14ac:dyDescent="0.2">
      <c r="A756" s="65" t="s">
        <v>739</v>
      </c>
      <c r="B756" s="60"/>
      <c r="C756" s="24">
        <f>IF(B756="",+(C755+(IF(YEAR(A756)&gt;YEAR($M$98),-$Q$98,$E$98*+((($O$101-((YEAR(A756)-(YEAR($J$98)-$O$101))/$O$98))/100)+$Q$101)))+(C744*$G$98/12)),B756)</f>
        <v>1009445.5335978904</v>
      </c>
      <c r="D756" s="22" t="str">
        <f t="shared" si="236"/>
        <v/>
      </c>
      <c r="E756" s="59">
        <f t="shared" si="235"/>
        <v>-91.501217449316755</v>
      </c>
      <c r="S756" s="24" t="str">
        <f>IF(B756="","",(U756-B756))</f>
        <v/>
      </c>
      <c r="DZ756" s="24"/>
      <c r="EA756" s="31"/>
      <c r="EC756" s="30"/>
      <c r="ED756" s="27"/>
      <c r="EE756" s="30"/>
      <c r="EF756" s="30"/>
      <c r="EG756" s="30"/>
      <c r="EH756" s="30"/>
      <c r="EI756" s="30"/>
      <c r="EJ756" s="30"/>
      <c r="EK756" s="30"/>
      <c r="EL756" s="30"/>
      <c r="EM756" s="30"/>
      <c r="EN756" s="30"/>
      <c r="EO756" s="30"/>
      <c r="EQ756" s="24"/>
      <c r="ER756" s="31"/>
      <c r="ES756" s="17"/>
      <c r="GE756" s="24"/>
      <c r="GF756" s="31"/>
      <c r="GH756" s="30"/>
      <c r="GI756" s="27"/>
      <c r="GJ756" s="30"/>
      <c r="GK756" s="30"/>
      <c r="GL756" s="30"/>
      <c r="GM756" s="30"/>
      <c r="GN756" s="30"/>
      <c r="GO756" s="30"/>
      <c r="GP756" s="30"/>
      <c r="GQ756" s="30"/>
      <c r="GR756" s="30"/>
      <c r="GS756" s="30"/>
      <c r="GT756" s="30"/>
      <c r="GV756" s="24"/>
      <c r="GW756" s="31"/>
      <c r="GX756" s="17"/>
      <c r="IJ756" s="24"/>
      <c r="IK756" s="31"/>
      <c r="IM756" s="30"/>
      <c r="IN756" s="27"/>
      <c r="IO756" s="30"/>
      <c r="IP756" s="30"/>
      <c r="IQ756" s="30"/>
      <c r="IR756" s="30"/>
      <c r="IS756" s="30"/>
      <c r="IT756" s="30"/>
      <c r="IU756" s="30"/>
      <c r="IV756" s="30"/>
      <c r="IW756" s="30"/>
      <c r="IX756" s="30"/>
      <c r="IY756" s="30"/>
      <c r="JA756" s="24"/>
      <c r="JB756" s="31"/>
      <c r="JC756" s="17"/>
      <c r="KO756" s="24"/>
      <c r="KP756" s="31"/>
      <c r="KR756" s="30"/>
      <c r="KS756" s="27"/>
      <c r="KT756" s="30"/>
      <c r="KU756" s="30"/>
      <c r="KV756" s="30"/>
      <c r="KW756" s="30"/>
      <c r="KX756" s="30"/>
      <c r="KY756" s="30"/>
      <c r="KZ756" s="30"/>
      <c r="LA756" s="30"/>
      <c r="LB756" s="30"/>
      <c r="LC756" s="30"/>
      <c r="LD756" s="30"/>
      <c r="LF756" s="24"/>
      <c r="LG756" s="31"/>
      <c r="LH756" s="17"/>
      <c r="LZ756" s="31"/>
      <c r="MA756" s="17"/>
    </row>
    <row r="757" spans="1:339" x14ac:dyDescent="0.2">
      <c r="A757" s="65" t="s">
        <v>740</v>
      </c>
      <c r="B757" s="60"/>
      <c r="C757" s="24">
        <f>IF(B757="",+(C756+(IF(YEAR(A757)&gt;YEAR($M$98),-$Q$98,$E$98*+((($O$101-((YEAR(A757)-(YEAR($J$98)-$O$101))/$O$98))/100)+$Q$101)))+(C745*$G$98/12)),B757)</f>
        <v>1009353.7379660431</v>
      </c>
      <c r="D757" s="22" t="str">
        <f t="shared" si="236"/>
        <v/>
      </c>
      <c r="E757" s="59">
        <f t="shared" si="235"/>
        <v>-91.795631847344339</v>
      </c>
      <c r="S757" s="24" t="str">
        <f>IF(B757="","",(U757-B757))</f>
        <v/>
      </c>
      <c r="DZ757" s="24"/>
      <c r="EA757" s="122"/>
      <c r="EC757" s="29"/>
      <c r="ED757" s="26"/>
      <c r="EE757" s="29"/>
      <c r="EF757" s="29"/>
      <c r="EG757" s="29"/>
      <c r="EH757" s="29"/>
      <c r="EI757" s="29"/>
      <c r="EJ757" s="29"/>
      <c r="EK757" s="29"/>
      <c r="EL757" s="29"/>
      <c r="EM757" s="29"/>
      <c r="EN757" s="29"/>
      <c r="EO757" s="29"/>
      <c r="EQ757" s="24"/>
      <c r="ER757" s="122"/>
      <c r="ES757" s="16"/>
      <c r="GE757" s="24"/>
      <c r="GF757" s="122"/>
      <c r="GH757" s="29"/>
      <c r="GI757" s="26"/>
      <c r="GJ757" s="29"/>
      <c r="GK757" s="29"/>
      <c r="GL757" s="29"/>
      <c r="GM757" s="29"/>
      <c r="GN757" s="29"/>
      <c r="GO757" s="29"/>
      <c r="GP757" s="29"/>
      <c r="GQ757" s="29"/>
      <c r="GR757" s="29"/>
      <c r="GS757" s="29"/>
      <c r="GT757" s="29"/>
      <c r="GV757" s="24"/>
      <c r="GW757" s="122"/>
      <c r="GX757" s="16"/>
      <c r="IJ757" s="24"/>
      <c r="IK757" s="122"/>
      <c r="IM757" s="29"/>
      <c r="IN757" s="26"/>
      <c r="IO757" s="29"/>
      <c r="IP757" s="29"/>
      <c r="IQ757" s="29"/>
      <c r="IR757" s="29"/>
      <c r="IS757" s="29"/>
      <c r="IT757" s="29"/>
      <c r="IU757" s="29"/>
      <c r="IV757" s="29"/>
      <c r="IW757" s="29"/>
      <c r="IX757" s="29"/>
      <c r="IY757" s="29"/>
      <c r="JA757" s="24"/>
      <c r="JB757" s="122"/>
      <c r="JC757" s="16"/>
      <c r="KO757" s="24"/>
      <c r="KP757" s="122"/>
      <c r="KR757" s="29"/>
      <c r="KS757" s="26"/>
      <c r="KT757" s="29"/>
      <c r="KU757" s="29"/>
      <c r="KV757" s="29"/>
      <c r="KW757" s="29"/>
      <c r="KX757" s="29"/>
      <c r="KY757" s="29"/>
      <c r="KZ757" s="29"/>
      <c r="LA757" s="29"/>
      <c r="LB757" s="29"/>
      <c r="LC757" s="29"/>
      <c r="LD757" s="29"/>
      <c r="LF757" s="24"/>
      <c r="LG757" s="122"/>
      <c r="LH757" s="16"/>
      <c r="LZ757" s="122"/>
      <c r="MA757" s="16"/>
    </row>
    <row r="758" spans="1:339" x14ac:dyDescent="0.2">
      <c r="A758" s="65" t="s">
        <v>741</v>
      </c>
      <c r="B758" s="60"/>
      <c r="C758" s="24">
        <f>IF(B758="",+(C757+(IF(YEAR(A758)&gt;YEAR($M$98),-$Q$98,$E$98*+((($O$101-((YEAR(A758)-(YEAR($J$98)-$O$101))/$O$98))/100)+$Q$101)))+(C746*$G$98/12)),B758)</f>
        <v>1009261.6469724898</v>
      </c>
      <c r="D758" s="22" t="str">
        <f t="shared" si="236"/>
        <v/>
      </c>
      <c r="E758" s="59">
        <f t="shared" si="235"/>
        <v>-92.090993553283624</v>
      </c>
      <c r="S758" s="24" t="str">
        <f>IF(B758="","",(U758-B758))</f>
        <v/>
      </c>
      <c r="DY758" s="121"/>
      <c r="DZ758" s="24"/>
      <c r="EA758" s="24"/>
      <c r="EC758" s="24"/>
      <c r="ED758" s="25"/>
      <c r="EE758" s="24"/>
      <c r="EF758" s="24"/>
      <c r="EG758" s="24"/>
      <c r="EH758" s="24"/>
      <c r="EI758" s="24"/>
      <c r="EJ758" s="24"/>
      <c r="EK758" s="24"/>
      <c r="EL758" s="24"/>
      <c r="EM758" s="24"/>
      <c r="EN758" s="24"/>
      <c r="EO758" s="24"/>
      <c r="EP758" s="121"/>
      <c r="EQ758" s="24"/>
      <c r="ER758" s="24"/>
      <c r="ES758" s="13"/>
      <c r="GD758" s="121"/>
      <c r="GE758" s="24"/>
      <c r="GF758" s="24"/>
      <c r="GH758" s="24"/>
      <c r="GI758" s="25"/>
      <c r="GJ758" s="24"/>
      <c r="GK758" s="24"/>
      <c r="GL758" s="24"/>
      <c r="GM758" s="24"/>
      <c r="GN758" s="24"/>
      <c r="GO758" s="24"/>
      <c r="GP758" s="24"/>
      <c r="GQ758" s="24"/>
      <c r="GR758" s="24"/>
      <c r="GS758" s="24"/>
      <c r="GT758" s="24"/>
      <c r="GU758" s="121"/>
      <c r="GV758" s="24"/>
      <c r="GW758" s="24"/>
      <c r="GX758" s="13"/>
      <c r="II758" s="121"/>
      <c r="IJ758" s="24"/>
      <c r="IK758" s="24"/>
      <c r="IM758" s="24"/>
      <c r="IN758" s="25"/>
      <c r="IO758" s="24"/>
      <c r="IP758" s="24"/>
      <c r="IQ758" s="24"/>
      <c r="IR758" s="24"/>
      <c r="IS758" s="24"/>
      <c r="IT758" s="24"/>
      <c r="IU758" s="24"/>
      <c r="IV758" s="24"/>
      <c r="IW758" s="24"/>
      <c r="IX758" s="24"/>
      <c r="IY758" s="24"/>
      <c r="IZ758" s="121"/>
      <c r="JA758" s="24"/>
      <c r="JB758" s="24"/>
      <c r="JC758" s="13"/>
      <c r="KN758" s="121"/>
      <c r="KO758" s="24"/>
      <c r="KP758" s="24"/>
      <c r="KR758" s="24"/>
      <c r="KS758" s="25"/>
      <c r="KT758" s="24"/>
      <c r="KU758" s="24"/>
      <c r="KV758" s="24"/>
      <c r="KW758" s="24"/>
      <c r="KX758" s="24"/>
      <c r="KY758" s="24"/>
      <c r="KZ758" s="24"/>
      <c r="LA758" s="24"/>
      <c r="LB758" s="24"/>
      <c r="LC758" s="24"/>
      <c r="LD758" s="24"/>
      <c r="LE758" s="121"/>
      <c r="LF758" s="24"/>
      <c r="LG758" s="24"/>
      <c r="LH758" s="13"/>
      <c r="LZ758" s="24"/>
      <c r="MA758" s="13"/>
    </row>
    <row r="759" spans="1:339" x14ac:dyDescent="0.2">
      <c r="A759" s="65" t="s">
        <v>742</v>
      </c>
      <c r="B759" s="60"/>
      <c r="C759" s="24">
        <f>IF(B759="",+(C758+(IF(YEAR(A759)&gt;YEAR($M$98),-$Q$98,$E$98*+((($O$101-((YEAR(A759)-(YEAR($J$98)-$O$101))/$O$98))/100)+$Q$101)))+(C747*$G$98/12)),B759)</f>
        <v>1009169.2596668744</v>
      </c>
      <c r="D759" s="22" t="str">
        <f t="shared" si="236"/>
        <v/>
      </c>
      <c r="E759" s="59">
        <f t="shared" si="235"/>
        <v>-92.387305615353398</v>
      </c>
      <c r="S759" s="24" t="str">
        <f>IF(B759="","",(U759-B759))</f>
        <v/>
      </c>
      <c r="DZ759" s="24"/>
      <c r="EA759" s="24"/>
      <c r="EC759" s="24"/>
      <c r="ED759" s="25"/>
      <c r="EE759" s="24"/>
      <c r="EF759" s="24"/>
      <c r="EG759" s="24"/>
      <c r="EH759" s="24"/>
      <c r="EI759" s="24"/>
      <c r="EJ759" s="24"/>
      <c r="EK759" s="24"/>
      <c r="EL759" s="24"/>
      <c r="EM759" s="24"/>
      <c r="EN759" s="24"/>
      <c r="EO759" s="24"/>
      <c r="EQ759" s="24"/>
      <c r="ER759" s="24"/>
      <c r="ES759" s="15"/>
      <c r="GE759" s="24"/>
      <c r="GF759" s="24"/>
      <c r="GH759" s="24"/>
      <c r="GI759" s="25"/>
      <c r="GJ759" s="24"/>
      <c r="GK759" s="24"/>
      <c r="GL759" s="24"/>
      <c r="GM759" s="24"/>
      <c r="GN759" s="24"/>
      <c r="GO759" s="24"/>
      <c r="GP759" s="24"/>
      <c r="GQ759" s="24"/>
      <c r="GR759" s="24"/>
      <c r="GS759" s="24"/>
      <c r="GT759" s="24"/>
      <c r="GV759" s="24"/>
      <c r="GW759" s="24"/>
      <c r="GX759" s="15"/>
      <c r="IJ759" s="24"/>
      <c r="IK759" s="24"/>
      <c r="IM759" s="24"/>
      <c r="IN759" s="25"/>
      <c r="IO759" s="24"/>
      <c r="IP759" s="24"/>
      <c r="IQ759" s="24"/>
      <c r="IR759" s="24"/>
      <c r="IS759" s="24"/>
      <c r="IT759" s="24"/>
      <c r="IU759" s="24"/>
      <c r="IV759" s="24"/>
      <c r="IW759" s="24"/>
      <c r="IX759" s="24"/>
      <c r="IY759" s="24"/>
      <c r="JA759" s="24"/>
      <c r="JB759" s="24"/>
      <c r="JC759" s="15"/>
      <c r="KO759" s="24"/>
      <c r="KP759" s="24"/>
      <c r="KR759" s="24"/>
      <c r="KS759" s="25"/>
      <c r="KT759" s="24"/>
      <c r="KU759" s="24"/>
      <c r="KV759" s="24"/>
      <c r="KW759" s="24"/>
      <c r="KX759" s="24"/>
      <c r="KY759" s="24"/>
      <c r="KZ759" s="24"/>
      <c r="LA759" s="24"/>
      <c r="LB759" s="24"/>
      <c r="LC759" s="24"/>
      <c r="LD759" s="24"/>
      <c r="LF759" s="24"/>
      <c r="LG759" s="24"/>
      <c r="LH759" s="15"/>
      <c r="LZ759" s="24"/>
      <c r="MA759" s="15"/>
    </row>
    <row r="760" spans="1:339" x14ac:dyDescent="0.2">
      <c r="A760" s="65" t="s">
        <v>743</v>
      </c>
      <c r="B760" s="60"/>
      <c r="C760" s="24">
        <f>IF(B760="",+(C759+(IF(YEAR(A760)&gt;YEAR($M$98),-$Q$98,$E$98*+((($O$101-((YEAR(A760)-(YEAR($J$98)-$O$101))/$O$98))/100)+$Q$101)))+(C748*$G$98/12)),B760)</f>
        <v>1009076.5750957831</v>
      </c>
      <c r="D760" s="22" t="str">
        <f t="shared" si="236"/>
        <v/>
      </c>
      <c r="E760" s="59">
        <f t="shared" si="235"/>
        <v>-92.684571091318503</v>
      </c>
      <c r="S760" s="24" t="str">
        <f>IF(B760="","",(U760-B760))</f>
        <v/>
      </c>
      <c r="DZ760" s="24"/>
      <c r="EA760" s="24"/>
      <c r="EC760" s="24"/>
      <c r="ED760" s="25"/>
      <c r="EE760" s="24"/>
      <c r="EF760" s="24"/>
      <c r="EG760" s="24"/>
      <c r="EH760" s="24"/>
      <c r="EI760" s="24"/>
      <c r="EJ760" s="24"/>
      <c r="EK760" s="24"/>
      <c r="EL760" s="24"/>
      <c r="EM760" s="24"/>
      <c r="EN760" s="24"/>
      <c r="EO760" s="24"/>
      <c r="EQ760" s="24"/>
      <c r="ER760" s="24"/>
      <c r="ES760" s="15"/>
      <c r="GE760" s="24"/>
      <c r="GF760" s="24"/>
      <c r="GH760" s="24"/>
      <c r="GI760" s="25"/>
      <c r="GJ760" s="24"/>
      <c r="GK760" s="24"/>
      <c r="GL760" s="24"/>
      <c r="GM760" s="24"/>
      <c r="GN760" s="24"/>
      <c r="GO760" s="24"/>
      <c r="GP760" s="24"/>
      <c r="GQ760" s="24"/>
      <c r="GR760" s="24"/>
      <c r="GS760" s="24"/>
      <c r="GT760" s="24"/>
      <c r="GV760" s="24"/>
      <c r="GW760" s="24"/>
      <c r="GX760" s="15"/>
      <c r="IJ760" s="24"/>
      <c r="IK760" s="24"/>
      <c r="IM760" s="24"/>
      <c r="IN760" s="25"/>
      <c r="IO760" s="24"/>
      <c r="IP760" s="24"/>
      <c r="IQ760" s="24"/>
      <c r="IR760" s="24"/>
      <c r="IS760" s="24"/>
      <c r="IT760" s="24"/>
      <c r="IU760" s="24"/>
      <c r="IV760" s="24"/>
      <c r="IW760" s="24"/>
      <c r="IX760" s="24"/>
      <c r="IY760" s="24"/>
      <c r="JA760" s="24"/>
      <c r="JB760" s="24"/>
      <c r="JC760" s="15"/>
      <c r="KO760" s="24"/>
      <c r="KP760" s="24"/>
      <c r="KR760" s="24"/>
      <c r="KS760" s="25"/>
      <c r="KT760" s="24"/>
      <c r="KU760" s="24"/>
      <c r="KV760" s="24"/>
      <c r="KW760" s="24"/>
      <c r="KX760" s="24"/>
      <c r="KY760" s="24"/>
      <c r="KZ760" s="24"/>
      <c r="LA760" s="24"/>
      <c r="LB760" s="24"/>
      <c r="LC760" s="24"/>
      <c r="LD760" s="24"/>
      <c r="LF760" s="24"/>
      <c r="LG760" s="24"/>
      <c r="LH760" s="15"/>
      <c r="LZ760" s="24"/>
      <c r="MA760" s="15"/>
    </row>
    <row r="761" spans="1:339" x14ac:dyDescent="0.2">
      <c r="A761" s="65" t="s">
        <v>744</v>
      </c>
      <c r="B761" s="60"/>
      <c r="C761" s="24">
        <f>IF(B761="",+(C760+(IF(YEAR(A761)&gt;YEAR($M$98),-$Q$98,$E$98*+((($O$101-((YEAR(A761)-(YEAR($J$98)-$O$101))/$O$98))/100)+$Q$101)))+(C749*$G$98/12)),B761)</f>
        <v>1008983.5923027341</v>
      </c>
      <c r="D761" s="22" t="str">
        <f t="shared" si="236"/>
        <v/>
      </c>
      <c r="E761" s="59">
        <f t="shared" si="235"/>
        <v>-92.9827930489555</v>
      </c>
      <c r="S761" s="24" t="str">
        <f>IF(B761="","",(U761-B761))</f>
        <v/>
      </c>
      <c r="DZ761" s="24"/>
      <c r="EA761" s="24"/>
      <c r="EC761" s="24"/>
      <c r="ED761" s="25"/>
      <c r="EE761" s="24"/>
      <c r="EF761" s="24"/>
      <c r="EG761" s="24"/>
      <c r="EH761" s="24"/>
      <c r="EI761" s="24"/>
      <c r="EJ761" s="24"/>
      <c r="EK761" s="24"/>
      <c r="EL761" s="24"/>
      <c r="EM761" s="24"/>
      <c r="EN761" s="24"/>
      <c r="EO761" s="24"/>
      <c r="EQ761" s="24"/>
      <c r="ER761" s="24"/>
      <c r="ES761" s="15"/>
      <c r="GE761" s="24"/>
      <c r="GF761" s="24"/>
      <c r="GH761" s="24"/>
      <c r="GI761" s="25"/>
      <c r="GJ761" s="24"/>
      <c r="GK761" s="24"/>
      <c r="GL761" s="24"/>
      <c r="GM761" s="24"/>
      <c r="GN761" s="24"/>
      <c r="GO761" s="24"/>
      <c r="GP761" s="24"/>
      <c r="GQ761" s="24"/>
      <c r="GR761" s="24"/>
      <c r="GS761" s="24"/>
      <c r="GT761" s="24"/>
      <c r="GV761" s="24"/>
      <c r="GW761" s="24"/>
      <c r="GX761" s="15"/>
      <c r="IJ761" s="24"/>
      <c r="IK761" s="24"/>
      <c r="IM761" s="24"/>
      <c r="IN761" s="25"/>
      <c r="IO761" s="24"/>
      <c r="IP761" s="24"/>
      <c r="IQ761" s="24"/>
      <c r="IR761" s="24"/>
      <c r="IS761" s="24"/>
      <c r="IT761" s="24"/>
      <c r="IU761" s="24"/>
      <c r="IV761" s="24"/>
      <c r="IW761" s="24"/>
      <c r="IX761" s="24"/>
      <c r="IY761" s="24"/>
      <c r="JA761" s="24"/>
      <c r="JB761" s="24"/>
      <c r="JC761" s="15"/>
      <c r="KO761" s="24"/>
      <c r="KP761" s="24"/>
      <c r="KR761" s="24"/>
      <c r="KS761" s="25"/>
      <c r="KT761" s="24"/>
      <c r="KU761" s="24"/>
      <c r="KV761" s="24"/>
      <c r="KW761" s="24"/>
      <c r="KX761" s="24"/>
      <c r="KY761" s="24"/>
      <c r="KZ761" s="24"/>
      <c r="LA761" s="24"/>
      <c r="LB761" s="24"/>
      <c r="LC761" s="24"/>
      <c r="LD761" s="24"/>
      <c r="LF761" s="24"/>
      <c r="LG761" s="24"/>
      <c r="LH761" s="15"/>
      <c r="LZ761" s="24"/>
      <c r="MA761" s="15"/>
    </row>
    <row r="762" spans="1:339" x14ac:dyDescent="0.2">
      <c r="A762" s="65" t="s">
        <v>745</v>
      </c>
      <c r="B762" s="60"/>
      <c r="C762" s="24">
        <f>IF(B762="",+(C761+(IF(YEAR(A762)&gt;YEAR($M$98),-$Q$98,$E$98*+((($O$101-((YEAR(A762)-(YEAR($J$98)-$O$101))/$O$98))/100)+$Q$101)))+(C750*$G$98/12)),B762)</f>
        <v>1008890.3103281683</v>
      </c>
      <c r="D762" s="22" t="str">
        <f t="shared" si="236"/>
        <v/>
      </c>
      <c r="E762" s="59">
        <f t="shared" si="235"/>
        <v>-93.281974565819837</v>
      </c>
      <c r="S762" s="24" t="str">
        <f>IF(B762="","",(U762-B762))</f>
        <v/>
      </c>
      <c r="DZ762" s="24"/>
      <c r="EA762" s="24"/>
      <c r="EC762" s="24"/>
      <c r="ED762" s="25"/>
      <c r="EE762" s="24"/>
      <c r="EF762" s="24"/>
      <c r="EG762" s="24"/>
      <c r="EH762" s="24"/>
      <c r="EI762" s="24"/>
      <c r="EJ762" s="24"/>
      <c r="EK762" s="24"/>
      <c r="EL762" s="24"/>
      <c r="EM762" s="24"/>
      <c r="EN762" s="24"/>
      <c r="EO762" s="24"/>
      <c r="EQ762" s="24"/>
      <c r="ER762" s="24"/>
      <c r="ES762" s="15"/>
      <c r="GE762" s="24"/>
      <c r="GF762" s="24"/>
      <c r="GH762" s="24"/>
      <c r="GI762" s="25"/>
      <c r="GJ762" s="24"/>
      <c r="GK762" s="24"/>
      <c r="GL762" s="24"/>
      <c r="GM762" s="24"/>
      <c r="GN762" s="24"/>
      <c r="GO762" s="24"/>
      <c r="GP762" s="24"/>
      <c r="GQ762" s="24"/>
      <c r="GR762" s="24"/>
      <c r="GS762" s="24"/>
      <c r="GT762" s="24"/>
      <c r="GV762" s="24"/>
      <c r="GW762" s="24"/>
      <c r="GX762" s="15"/>
      <c r="IJ762" s="24"/>
      <c r="IK762" s="24"/>
      <c r="IM762" s="24"/>
      <c r="IN762" s="25"/>
      <c r="IO762" s="24"/>
      <c r="IP762" s="24"/>
      <c r="IQ762" s="24"/>
      <c r="IR762" s="24"/>
      <c r="IS762" s="24"/>
      <c r="IT762" s="24"/>
      <c r="IU762" s="24"/>
      <c r="IV762" s="24"/>
      <c r="IW762" s="24"/>
      <c r="IX762" s="24"/>
      <c r="IY762" s="24"/>
      <c r="JA762" s="24"/>
      <c r="JB762" s="24"/>
      <c r="JC762" s="15"/>
      <c r="KO762" s="24"/>
      <c r="KP762" s="24"/>
      <c r="KR762" s="24"/>
      <c r="KS762" s="25"/>
      <c r="KT762" s="24"/>
      <c r="KU762" s="24"/>
      <c r="KV762" s="24"/>
      <c r="KW762" s="24"/>
      <c r="KX762" s="24"/>
      <c r="KY762" s="24"/>
      <c r="KZ762" s="24"/>
      <c r="LA762" s="24"/>
      <c r="LB762" s="24"/>
      <c r="LC762" s="24"/>
      <c r="LD762" s="24"/>
      <c r="LF762" s="24"/>
      <c r="LG762" s="24"/>
      <c r="LH762" s="15"/>
      <c r="LZ762" s="24"/>
      <c r="MA762" s="15"/>
    </row>
    <row r="763" spans="1:339" x14ac:dyDescent="0.2">
      <c r="A763" s="65" t="s">
        <v>746</v>
      </c>
      <c r="B763" s="60"/>
      <c r="C763" s="24">
        <f>IF(B763="",+(C762+(IF(YEAR(A763)&gt;YEAR($M$98),-$Q$98,$E$98*+((($O$101-((YEAR(A763)-(YEAR($J$98)-$O$101))/$O$98))/100)+$Q$101)))+(C751*$G$98/12)),B763)</f>
        <v>1008796.7282094389</v>
      </c>
      <c r="D763" s="22" t="str">
        <f t="shared" si="236"/>
        <v/>
      </c>
      <c r="E763" s="59">
        <f t="shared" si="235"/>
        <v>-93.58211872947868</v>
      </c>
      <c r="S763" s="24" t="str">
        <f>IF(B763="","",(U763-B763))</f>
        <v/>
      </c>
      <c r="DZ763" s="24"/>
      <c r="EA763" s="24"/>
      <c r="EC763" s="24"/>
      <c r="ED763" s="25"/>
      <c r="EE763" s="24"/>
      <c r="EF763" s="24"/>
      <c r="EG763" s="24"/>
      <c r="EH763" s="24"/>
      <c r="EI763" s="24"/>
      <c r="EJ763" s="24"/>
      <c r="EK763" s="24"/>
      <c r="EL763" s="24"/>
      <c r="EM763" s="24"/>
      <c r="EN763" s="24"/>
      <c r="EO763" s="24"/>
      <c r="EQ763" s="24"/>
      <c r="ER763" s="24"/>
      <c r="ES763" s="15"/>
      <c r="GE763" s="24"/>
      <c r="GF763" s="24"/>
      <c r="GH763" s="24"/>
      <c r="GI763" s="25"/>
      <c r="GJ763" s="24"/>
      <c r="GK763" s="24"/>
      <c r="GL763" s="24"/>
      <c r="GM763" s="24"/>
      <c r="GN763" s="24"/>
      <c r="GO763" s="24"/>
      <c r="GP763" s="24"/>
      <c r="GQ763" s="24"/>
      <c r="GR763" s="24"/>
      <c r="GS763" s="24"/>
      <c r="GT763" s="24"/>
      <c r="GV763" s="24"/>
      <c r="GW763" s="24"/>
      <c r="GX763" s="15"/>
      <c r="IJ763" s="24"/>
      <c r="IK763" s="24"/>
      <c r="IM763" s="24"/>
      <c r="IN763" s="25"/>
      <c r="IO763" s="24"/>
      <c r="IP763" s="24"/>
      <c r="IQ763" s="24"/>
      <c r="IR763" s="24"/>
      <c r="IS763" s="24"/>
      <c r="IT763" s="24"/>
      <c r="IU763" s="24"/>
      <c r="IV763" s="24"/>
      <c r="IW763" s="24"/>
      <c r="IX763" s="24"/>
      <c r="IY763" s="24"/>
      <c r="JA763" s="24"/>
      <c r="JB763" s="24"/>
      <c r="JC763" s="15"/>
      <c r="KO763" s="24"/>
      <c r="KP763" s="24"/>
      <c r="KR763" s="24"/>
      <c r="KS763" s="25"/>
      <c r="KT763" s="24"/>
      <c r="KU763" s="24"/>
      <c r="KV763" s="24"/>
      <c r="KW763" s="24"/>
      <c r="KX763" s="24"/>
      <c r="KY763" s="24"/>
      <c r="KZ763" s="24"/>
      <c r="LA763" s="24"/>
      <c r="LB763" s="24"/>
      <c r="LC763" s="24"/>
      <c r="LD763" s="24"/>
      <c r="LF763" s="24"/>
      <c r="LG763" s="24"/>
      <c r="LH763" s="15"/>
      <c r="LZ763" s="24"/>
      <c r="MA763" s="15"/>
    </row>
    <row r="764" spans="1:339" x14ac:dyDescent="0.2">
      <c r="A764" s="65" t="s">
        <v>747</v>
      </c>
      <c r="B764" s="60"/>
      <c r="C764" s="24">
        <f>IF(B764="",+(C763+(IF(YEAR(A764)&gt;YEAR($M$98),-$Q$98,$E$98*+((($O$101-((YEAR(A764)-(YEAR($J$98)-$O$101))/$O$98))/100)+$Q$101)))+(C752*$G$98/12)),B764)</f>
        <v>1008702.8449808017</v>
      </c>
      <c r="D764" s="22" t="str">
        <f t="shared" si="236"/>
        <v/>
      </c>
      <c r="E764" s="59">
        <f t="shared" si="235"/>
        <v>-93.883228637161665</v>
      </c>
      <c r="S764" s="24" t="str">
        <f>IF(B764="","",(U764-B764))</f>
        <v/>
      </c>
      <c r="DZ764" s="24"/>
      <c r="EA764" s="31"/>
      <c r="EC764" s="30"/>
      <c r="ED764" s="27"/>
      <c r="EE764" s="30"/>
      <c r="EF764" s="30"/>
      <c r="EG764" s="30"/>
      <c r="EH764" s="30"/>
      <c r="EI764" s="30"/>
      <c r="EJ764" s="30"/>
      <c r="EK764" s="30"/>
      <c r="EL764" s="30"/>
      <c r="EM764" s="30"/>
      <c r="EN764" s="30"/>
      <c r="EO764" s="30"/>
      <c r="EQ764" s="24"/>
      <c r="ER764" s="31"/>
      <c r="ES764" s="17"/>
      <c r="GE764" s="24"/>
      <c r="GF764" s="31"/>
      <c r="GH764" s="30"/>
      <c r="GI764" s="27"/>
      <c r="GJ764" s="30"/>
      <c r="GK764" s="30"/>
      <c r="GL764" s="30"/>
      <c r="GM764" s="30"/>
      <c r="GN764" s="30"/>
      <c r="GO764" s="30"/>
      <c r="GP764" s="30"/>
      <c r="GQ764" s="30"/>
      <c r="GR764" s="30"/>
      <c r="GS764" s="30"/>
      <c r="GT764" s="30"/>
      <c r="GV764" s="24"/>
      <c r="GW764" s="31"/>
      <c r="GX764" s="17"/>
      <c r="IJ764" s="24"/>
      <c r="IK764" s="31"/>
      <c r="IM764" s="30"/>
      <c r="IN764" s="27"/>
      <c r="IO764" s="30"/>
      <c r="IP764" s="30"/>
      <c r="IQ764" s="30"/>
      <c r="IR764" s="30"/>
      <c r="IS764" s="30"/>
      <c r="IT764" s="30"/>
      <c r="IU764" s="30"/>
      <c r="IV764" s="30"/>
      <c r="IW764" s="30"/>
      <c r="IX764" s="30"/>
      <c r="IY764" s="30"/>
      <c r="JA764" s="24"/>
      <c r="JB764" s="31"/>
      <c r="JC764" s="17"/>
      <c r="KO764" s="24"/>
      <c r="KP764" s="31"/>
      <c r="KR764" s="30"/>
      <c r="KS764" s="27"/>
      <c r="KT764" s="30"/>
      <c r="KU764" s="30"/>
      <c r="KV764" s="30"/>
      <c r="KW764" s="30"/>
      <c r="KX764" s="30"/>
      <c r="KY764" s="30"/>
      <c r="KZ764" s="30"/>
      <c r="LA764" s="30"/>
      <c r="LB764" s="30"/>
      <c r="LC764" s="30"/>
      <c r="LD764" s="30"/>
      <c r="LF764" s="24"/>
      <c r="LG764" s="31"/>
      <c r="LH764" s="17"/>
      <c r="LZ764" s="31"/>
      <c r="MA764" s="17"/>
    </row>
    <row r="765" spans="1:339" x14ac:dyDescent="0.2">
      <c r="A765" s="66" t="s">
        <v>230</v>
      </c>
      <c r="B765" s="69"/>
      <c r="C765" s="24">
        <f>IF(B765="",+(C764+(IF(YEAR(A765)&gt;YEAR($M$98),-$Q$98,$E$98*+((($O$101-((YEAR(A765)-(YEAR($J$98)-$O$101))/$O$98))/100)+$Q$101)))+(C753*$G$98/12)),B765)</f>
        <v>1008608.6596734052</v>
      </c>
      <c r="D765" s="22" t="str">
        <f t="shared" si="236"/>
        <v/>
      </c>
      <c r="E765" s="59">
        <f t="shared" si="235"/>
        <v>-94.185307396459393</v>
      </c>
      <c r="S765" s="24" t="str">
        <f>IF(B765="","",(U765-B765))</f>
        <v/>
      </c>
      <c r="U765" s="43"/>
      <c r="DZ765" s="24"/>
      <c r="EA765" s="122"/>
      <c r="EC765" s="29"/>
      <c r="ED765" s="26"/>
      <c r="EE765" s="29"/>
      <c r="EF765" s="29"/>
      <c r="EG765" s="29"/>
      <c r="EH765" s="29"/>
      <c r="EI765" s="29"/>
      <c r="EJ765" s="29"/>
      <c r="EK765" s="29"/>
      <c r="EL765" s="29"/>
      <c r="EM765" s="29"/>
      <c r="EN765" s="29"/>
      <c r="EO765" s="29"/>
      <c r="EQ765" s="24"/>
      <c r="ER765" s="122"/>
      <c r="ES765" s="16"/>
      <c r="GE765" s="24"/>
      <c r="GF765" s="122"/>
      <c r="GH765" s="29"/>
      <c r="GI765" s="26"/>
      <c r="GJ765" s="29"/>
      <c r="GK765" s="29"/>
      <c r="GL765" s="29"/>
      <c r="GM765" s="29"/>
      <c r="GN765" s="29"/>
      <c r="GO765" s="29"/>
      <c r="GP765" s="29"/>
      <c r="GQ765" s="29"/>
      <c r="GR765" s="29"/>
      <c r="GS765" s="29"/>
      <c r="GT765" s="29"/>
      <c r="GV765" s="24"/>
      <c r="GW765" s="122"/>
      <c r="GX765" s="16"/>
      <c r="IJ765" s="24"/>
      <c r="IK765" s="122"/>
      <c r="IM765" s="29"/>
      <c r="IN765" s="26"/>
      <c r="IO765" s="29"/>
      <c r="IP765" s="29"/>
      <c r="IQ765" s="29"/>
      <c r="IR765" s="29"/>
      <c r="IS765" s="29"/>
      <c r="IT765" s="29"/>
      <c r="IU765" s="29"/>
      <c r="IV765" s="29"/>
      <c r="IW765" s="29"/>
      <c r="IX765" s="29"/>
      <c r="IY765" s="29"/>
      <c r="JA765" s="24"/>
      <c r="JB765" s="122"/>
      <c r="JC765" s="16"/>
      <c r="KO765" s="24"/>
      <c r="KP765" s="122"/>
      <c r="KR765" s="29"/>
      <c r="KS765" s="26"/>
      <c r="KT765" s="29"/>
      <c r="KU765" s="29"/>
      <c r="KV765" s="29"/>
      <c r="KW765" s="29"/>
      <c r="KX765" s="29"/>
      <c r="KY765" s="29"/>
      <c r="KZ765" s="29"/>
      <c r="LA765" s="29"/>
      <c r="LB765" s="29"/>
      <c r="LC765" s="29"/>
      <c r="LD765" s="29"/>
      <c r="LF765" s="24"/>
      <c r="LG765" s="122"/>
      <c r="LH765" s="16"/>
      <c r="LZ765" s="122"/>
      <c r="MA765" s="16"/>
    </row>
    <row r="766" spans="1:339" x14ac:dyDescent="0.2">
      <c r="A766" s="65" t="s">
        <v>748</v>
      </c>
      <c r="B766" s="60"/>
      <c r="C766" s="24">
        <f>IF(B766="",+(C765+(IF(YEAR(A766)&gt;YEAR($M$98),-$Q$98,$E$98*+((($O$101-((YEAR(A766)-(YEAR($J$98)-$O$101))/$O$98))/100)+$Q$101)))+(C754*$G$98/12)),B766)</f>
        <v>1008514.1713152807</v>
      </c>
      <c r="D766" s="22" t="str">
        <f t="shared" si="236"/>
        <v/>
      </c>
      <c r="E766" s="59">
        <f t="shared" si="235"/>
        <v>-94.488358124508522</v>
      </c>
      <c r="S766" s="24" t="str">
        <f>IF(B766="","",(U766-B766))</f>
        <v/>
      </c>
      <c r="DZ766" s="24"/>
      <c r="EA766" s="24"/>
      <c r="EC766" s="24"/>
      <c r="ED766" s="25"/>
      <c r="EE766" s="24"/>
      <c r="EF766" s="24"/>
      <c r="EG766" s="24"/>
      <c r="EH766" s="24"/>
      <c r="EI766" s="24"/>
      <c r="EJ766" s="24"/>
      <c r="EK766" s="24"/>
      <c r="EL766" s="24"/>
      <c r="EM766" s="24"/>
      <c r="EN766" s="24"/>
      <c r="EO766" s="24"/>
      <c r="EQ766" s="24"/>
      <c r="ER766" s="24"/>
      <c r="ES766" s="13"/>
      <c r="GE766" s="24"/>
      <c r="GF766" s="24"/>
      <c r="GH766" s="24"/>
      <c r="GI766" s="25"/>
      <c r="GJ766" s="24"/>
      <c r="GK766" s="24"/>
      <c r="GL766" s="24"/>
      <c r="GM766" s="24"/>
      <c r="GN766" s="24"/>
      <c r="GO766" s="24"/>
      <c r="GP766" s="24"/>
      <c r="GQ766" s="24"/>
      <c r="GR766" s="24"/>
      <c r="GS766" s="24"/>
      <c r="GT766" s="24"/>
      <c r="GV766" s="24"/>
      <c r="GW766" s="24"/>
      <c r="GX766" s="13"/>
      <c r="IJ766" s="24"/>
      <c r="IK766" s="24"/>
      <c r="IM766" s="24"/>
      <c r="IN766" s="25"/>
      <c r="IO766" s="24"/>
      <c r="IP766" s="24"/>
      <c r="IQ766" s="24"/>
      <c r="IR766" s="24"/>
      <c r="IS766" s="24"/>
      <c r="IT766" s="24"/>
      <c r="IU766" s="24"/>
      <c r="IV766" s="24"/>
      <c r="IW766" s="24"/>
      <c r="IX766" s="24"/>
      <c r="IY766" s="24"/>
      <c r="JA766" s="24"/>
      <c r="JB766" s="24"/>
      <c r="JC766" s="13"/>
      <c r="KO766" s="24"/>
      <c r="KP766" s="24"/>
      <c r="KR766" s="24"/>
      <c r="KS766" s="25"/>
      <c r="KT766" s="24"/>
      <c r="KU766" s="24"/>
      <c r="KV766" s="24"/>
      <c r="KW766" s="24"/>
      <c r="KX766" s="24"/>
      <c r="KY766" s="24"/>
      <c r="KZ766" s="24"/>
      <c r="LA766" s="24"/>
      <c r="LB766" s="24"/>
      <c r="LC766" s="24"/>
      <c r="LD766" s="24"/>
      <c r="LF766" s="24"/>
      <c r="LG766" s="24"/>
      <c r="LH766" s="13"/>
      <c r="LZ766" s="24"/>
      <c r="MA766" s="13"/>
    </row>
    <row r="767" spans="1:339" x14ac:dyDescent="0.2">
      <c r="A767" s="65" t="s">
        <v>749</v>
      </c>
      <c r="B767" s="60"/>
      <c r="C767" s="24">
        <f>IF(B767="",+(C766+(IF(YEAR(A767)&gt;YEAR($M$98),-$Q$98,$E$98*+((($O$101-((YEAR(A767)-(YEAR($J$98)-$O$101))/$O$98))/100)+$Q$101)))+(C755*$G$98/12)),B767)</f>
        <v>1008419.3789313318</v>
      </c>
      <c r="D767" s="22" t="str">
        <f t="shared" si="236"/>
        <v/>
      </c>
      <c r="E767" s="59">
        <f t="shared" si="235"/>
        <v>-94.792383948923089</v>
      </c>
      <c r="S767" s="24" t="str">
        <f>IF(B767="","",(U767-B767))</f>
        <v/>
      </c>
      <c r="DZ767" s="24"/>
      <c r="EA767" s="24"/>
      <c r="EC767" s="24"/>
      <c r="ED767" s="25"/>
      <c r="EE767" s="24"/>
      <c r="EF767" s="24"/>
      <c r="EG767" s="24"/>
      <c r="EH767" s="24"/>
      <c r="EI767" s="24"/>
      <c r="EJ767" s="24"/>
      <c r="EK767" s="24"/>
      <c r="EL767" s="24"/>
      <c r="EM767" s="24"/>
      <c r="EN767" s="24"/>
      <c r="EO767" s="24"/>
      <c r="EQ767" s="24"/>
      <c r="ER767" s="24"/>
      <c r="ES767" s="15"/>
      <c r="GE767" s="24"/>
      <c r="GF767" s="24"/>
      <c r="GH767" s="24"/>
      <c r="GI767" s="25"/>
      <c r="GJ767" s="24"/>
      <c r="GK767" s="24"/>
      <c r="GL767" s="24"/>
      <c r="GM767" s="24"/>
      <c r="GN767" s="24"/>
      <c r="GO767" s="24"/>
      <c r="GP767" s="24"/>
      <c r="GQ767" s="24"/>
      <c r="GR767" s="24"/>
      <c r="GS767" s="24"/>
      <c r="GT767" s="24"/>
      <c r="GV767" s="24"/>
      <c r="GW767" s="24"/>
      <c r="GX767" s="15"/>
      <c r="IJ767" s="24"/>
      <c r="IK767" s="24"/>
      <c r="IM767" s="24"/>
      <c r="IN767" s="25"/>
      <c r="IO767" s="24"/>
      <c r="IP767" s="24"/>
      <c r="IQ767" s="24"/>
      <c r="IR767" s="24"/>
      <c r="IS767" s="24"/>
      <c r="IT767" s="24"/>
      <c r="IU767" s="24"/>
      <c r="IV767" s="24"/>
      <c r="IW767" s="24"/>
      <c r="IX767" s="24"/>
      <c r="IY767" s="24"/>
      <c r="JA767" s="24"/>
      <c r="JB767" s="24"/>
      <c r="JC767" s="15"/>
      <c r="KO767" s="24"/>
      <c r="KP767" s="24"/>
      <c r="KR767" s="24"/>
      <c r="KS767" s="25"/>
      <c r="KT767" s="24"/>
      <c r="KU767" s="24"/>
      <c r="KV767" s="24"/>
      <c r="KW767" s="24"/>
      <c r="KX767" s="24"/>
      <c r="KY767" s="24"/>
      <c r="KZ767" s="24"/>
      <c r="LA767" s="24"/>
      <c r="LB767" s="24"/>
      <c r="LC767" s="24"/>
      <c r="LD767" s="24"/>
      <c r="LF767" s="24"/>
      <c r="LG767" s="24"/>
      <c r="LH767" s="15"/>
      <c r="LZ767" s="24"/>
      <c r="MA767" s="15"/>
    </row>
    <row r="768" spans="1:339" x14ac:dyDescent="0.2">
      <c r="A768" s="65" t="s">
        <v>750</v>
      </c>
      <c r="B768" s="60"/>
      <c r="C768" s="24">
        <f>IF(B768="",+(C767+(IF(YEAR(A768)&gt;YEAR($M$98),-$Q$98,$E$98*+((($O$101-((YEAR(A768)-(YEAR($J$98)-$O$101))/$O$98))/100)+$Q$101)))+(C756*$G$98/12)),B768)</f>
        <v>1008324.2815433247</v>
      </c>
      <c r="D768" s="22" t="str">
        <f t="shared" si="236"/>
        <v/>
      </c>
      <c r="E768" s="59">
        <f t="shared" si="235"/>
        <v>-95.097388007096015</v>
      </c>
      <c r="S768" s="24" t="str">
        <f>IF(B768="","",(U768-B768))</f>
        <v/>
      </c>
      <c r="DZ768" s="24"/>
      <c r="EA768" s="24"/>
      <c r="EC768" s="24"/>
      <c r="ED768" s="25"/>
      <c r="EE768" s="24"/>
      <c r="EF768" s="24"/>
      <c r="EG768" s="24"/>
      <c r="EH768" s="24"/>
      <c r="EI768" s="24"/>
      <c r="EJ768" s="24"/>
      <c r="EK768" s="24"/>
      <c r="EL768" s="24"/>
      <c r="EM768" s="24"/>
      <c r="EN768" s="24"/>
      <c r="EO768" s="24"/>
      <c r="EQ768" s="24"/>
      <c r="ER768" s="24"/>
      <c r="ES768" s="12"/>
      <c r="GE768" s="24"/>
      <c r="GF768" s="24"/>
      <c r="GH768" s="24"/>
      <c r="GI768" s="25"/>
      <c r="GJ768" s="24"/>
      <c r="GK768" s="24"/>
      <c r="GL768" s="24"/>
      <c r="GM768" s="24"/>
      <c r="GN768" s="24"/>
      <c r="GO768" s="24"/>
      <c r="GP768" s="24"/>
      <c r="GQ768" s="24"/>
      <c r="GR768" s="24"/>
      <c r="GS768" s="24"/>
      <c r="GT768" s="24"/>
      <c r="GV768" s="24"/>
      <c r="GW768" s="24"/>
      <c r="GX768" s="12"/>
      <c r="IJ768" s="24"/>
      <c r="IK768" s="24"/>
      <c r="IM768" s="24"/>
      <c r="IN768" s="25"/>
      <c r="IO768" s="24"/>
      <c r="IP768" s="24"/>
      <c r="IQ768" s="24"/>
      <c r="IR768" s="24"/>
      <c r="IS768" s="24"/>
      <c r="IT768" s="24"/>
      <c r="IU768" s="24"/>
      <c r="IV768" s="24"/>
      <c r="IW768" s="24"/>
      <c r="IX768" s="24"/>
      <c r="IY768" s="24"/>
      <c r="JA768" s="24"/>
      <c r="JB768" s="24"/>
      <c r="JC768" s="12"/>
      <c r="KO768" s="24"/>
      <c r="KP768" s="24"/>
      <c r="KR768" s="24"/>
      <c r="KS768" s="25"/>
      <c r="KT768" s="24"/>
      <c r="KU768" s="24"/>
      <c r="KV768" s="24"/>
      <c r="KW768" s="24"/>
      <c r="KX768" s="24"/>
      <c r="KY768" s="24"/>
      <c r="KZ768" s="24"/>
      <c r="LA768" s="24"/>
      <c r="LB768" s="24"/>
      <c r="LC768" s="24"/>
      <c r="LD768" s="24"/>
      <c r="LF768" s="24"/>
      <c r="LG768" s="24"/>
      <c r="LH768" s="12"/>
      <c r="LZ768" s="24"/>
      <c r="MA768" s="12"/>
    </row>
    <row r="769" spans="1:339" x14ac:dyDescent="0.2">
      <c r="A769" s="65" t="s">
        <v>751</v>
      </c>
      <c r="B769" s="60"/>
      <c r="C769" s="24">
        <f>IF(B769="",+(C768+(IF(YEAR(A769)&gt;YEAR($M$98),-$Q$98,$E$98*+((($O$101-((YEAR(A769)-(YEAR($J$98)-$O$101))/$O$98))/100)+$Q$101)))+(C757*$G$98/12)),B769)</f>
        <v>1008228.8781698782</v>
      </c>
      <c r="D769" s="22" t="str">
        <f t="shared" si="236"/>
        <v/>
      </c>
      <c r="E769" s="59">
        <f t="shared" si="235"/>
        <v>-95.403373446548358</v>
      </c>
      <c r="S769" s="24" t="str">
        <f>IF(B769="","",(U769-B769))</f>
        <v/>
      </c>
      <c r="DZ769" s="24"/>
      <c r="EA769" s="24"/>
      <c r="EC769" s="24"/>
      <c r="ED769" s="25"/>
      <c r="EE769" s="24"/>
      <c r="EF769" s="24"/>
      <c r="EG769" s="24"/>
      <c r="EH769" s="24"/>
      <c r="EI769" s="24"/>
      <c r="EJ769" s="24"/>
      <c r="EK769" s="24"/>
      <c r="EL769" s="24"/>
      <c r="EM769" s="24"/>
      <c r="EN769" s="24"/>
      <c r="EO769" s="24"/>
      <c r="EQ769" s="24"/>
      <c r="ER769" s="24"/>
      <c r="ES769" s="14"/>
      <c r="GE769" s="24"/>
      <c r="GF769" s="24"/>
      <c r="GH769" s="24"/>
      <c r="GI769" s="25"/>
      <c r="GJ769" s="24"/>
      <c r="GK769" s="24"/>
      <c r="GL769" s="24"/>
      <c r="GM769" s="24"/>
      <c r="GN769" s="24"/>
      <c r="GO769" s="24"/>
      <c r="GP769" s="24"/>
      <c r="GQ769" s="24"/>
      <c r="GR769" s="24"/>
      <c r="GS769" s="24"/>
      <c r="GT769" s="24"/>
      <c r="GV769" s="24"/>
      <c r="GW769" s="24"/>
      <c r="GX769" s="14"/>
      <c r="IJ769" s="24"/>
      <c r="IK769" s="24"/>
      <c r="IM769" s="24"/>
      <c r="IN769" s="25"/>
      <c r="IO769" s="24"/>
      <c r="IP769" s="24"/>
      <c r="IQ769" s="24"/>
      <c r="IR769" s="24"/>
      <c r="IS769" s="24"/>
      <c r="IT769" s="24"/>
      <c r="IU769" s="24"/>
      <c r="IV769" s="24"/>
      <c r="IW769" s="24"/>
      <c r="IX769" s="24"/>
      <c r="IY769" s="24"/>
      <c r="JA769" s="24"/>
      <c r="JB769" s="24"/>
      <c r="JC769" s="14"/>
      <c r="KO769" s="24"/>
      <c r="KP769" s="24"/>
      <c r="KR769" s="24"/>
      <c r="KS769" s="25"/>
      <c r="KT769" s="24"/>
      <c r="KU769" s="24"/>
      <c r="KV769" s="24"/>
      <c r="KW769" s="24"/>
      <c r="KX769" s="24"/>
      <c r="KY769" s="24"/>
      <c r="KZ769" s="24"/>
      <c r="LA769" s="24"/>
      <c r="LB769" s="24"/>
      <c r="LC769" s="24"/>
      <c r="LD769" s="24"/>
      <c r="LF769" s="24"/>
      <c r="LG769" s="24"/>
      <c r="LH769" s="14"/>
      <c r="LZ769" s="24"/>
      <c r="MA769" s="14"/>
    </row>
    <row r="770" spans="1:339" x14ac:dyDescent="0.2">
      <c r="A770" s="65" t="s">
        <v>752</v>
      </c>
      <c r="B770" s="60"/>
      <c r="C770" s="24">
        <f>IF(B770="",+(C769+(IF(YEAR(A770)&gt;YEAR($M$98),-$Q$98,$E$98*+((($O$101-((YEAR(A770)-(YEAR($J$98)-$O$101))/$O$98))/100)+$Q$101)))+(C758*$G$98/12)),B770)</f>
        <v>1008133.1678264531</v>
      </c>
      <c r="D770" s="22" t="str">
        <f t="shared" si="236"/>
        <v/>
      </c>
      <c r="E770" s="59">
        <f t="shared" si="235"/>
        <v>-95.710343425045721</v>
      </c>
      <c r="S770" s="24" t="str">
        <f>IF(B770="","",(U770-B770))</f>
        <v/>
      </c>
      <c r="DY770" s="121"/>
      <c r="DZ770" s="24"/>
      <c r="EA770" s="95"/>
      <c r="EC770" s="95"/>
      <c r="ED770" s="119"/>
      <c r="EE770" s="95"/>
      <c r="EF770" s="95"/>
      <c r="EG770" s="95"/>
      <c r="EH770" s="95"/>
      <c r="EI770" s="95"/>
      <c r="EJ770" s="95"/>
      <c r="EK770" s="95"/>
      <c r="EL770" s="95"/>
      <c r="EM770" s="95"/>
      <c r="EN770" s="95"/>
      <c r="EO770" s="95"/>
      <c r="EP770" s="121"/>
      <c r="EQ770" s="24"/>
      <c r="ER770" s="95"/>
      <c r="ES770" s="14"/>
      <c r="GD770" s="121"/>
      <c r="GE770" s="24"/>
      <c r="GF770" s="95"/>
      <c r="GH770" s="95"/>
      <c r="GI770" s="119"/>
      <c r="GJ770" s="95"/>
      <c r="GK770" s="95"/>
      <c r="GL770" s="95"/>
      <c r="GM770" s="95"/>
      <c r="GN770" s="95"/>
      <c r="GO770" s="95"/>
      <c r="GP770" s="95"/>
      <c r="GQ770" s="95"/>
      <c r="GR770" s="95"/>
      <c r="GS770" s="95"/>
      <c r="GT770" s="95"/>
      <c r="GU770" s="121"/>
      <c r="GV770" s="24"/>
      <c r="GW770" s="95"/>
      <c r="GX770" s="14"/>
      <c r="II770" s="121"/>
      <c r="IJ770" s="24"/>
      <c r="IK770" s="95"/>
      <c r="IM770" s="95"/>
      <c r="IN770" s="119"/>
      <c r="IO770" s="95"/>
      <c r="IP770" s="95"/>
      <c r="IQ770" s="95"/>
      <c r="IR770" s="95"/>
      <c r="IS770" s="95"/>
      <c r="IT770" s="95"/>
      <c r="IU770" s="95"/>
      <c r="IV770" s="95"/>
      <c r="IW770" s="95"/>
      <c r="IX770" s="95"/>
      <c r="IY770" s="95"/>
      <c r="IZ770" s="121"/>
      <c r="JA770" s="24"/>
      <c r="JB770" s="95"/>
      <c r="JC770" s="14"/>
      <c r="KN770" s="121"/>
      <c r="KO770" s="24"/>
      <c r="KP770" s="95"/>
      <c r="KR770" s="95"/>
      <c r="KS770" s="119"/>
      <c r="KT770" s="95"/>
      <c r="KU770" s="95"/>
      <c r="KV770" s="95"/>
      <c r="KW770" s="95"/>
      <c r="KX770" s="95"/>
      <c r="KY770" s="95"/>
      <c r="KZ770" s="95"/>
      <c r="LA770" s="95"/>
      <c r="LB770" s="95"/>
      <c r="LC770" s="95"/>
      <c r="LD770" s="95"/>
      <c r="LE770" s="121"/>
      <c r="LF770" s="24"/>
      <c r="LG770" s="95"/>
      <c r="LH770" s="14"/>
      <c r="LZ770" s="95"/>
      <c r="MA770" s="14"/>
    </row>
    <row r="771" spans="1:339" x14ac:dyDescent="0.2">
      <c r="A771" s="65" t="s">
        <v>753</v>
      </c>
      <c r="B771" s="60"/>
      <c r="C771" s="24">
        <f>IF(B771="",+(C770+(IF(YEAR(A771)&gt;YEAR($M$98),-$Q$98,$E$98*+((($O$101-((YEAR(A771)-(YEAR($J$98)-$O$101))/$O$98))/100)+$Q$101)))+(C759*$G$98/12)),B771)</f>
        <v>1008037.1495253426</v>
      </c>
      <c r="D771" s="22" t="str">
        <f t="shared" si="236"/>
        <v/>
      </c>
      <c r="E771" s="59">
        <f t="shared" si="235"/>
        <v>-96.018301110481843</v>
      </c>
      <c r="S771" s="24" t="str">
        <f>IF(B771="","",(U771-B771))</f>
        <v/>
      </c>
      <c r="DY771" s="18"/>
      <c r="DZ771" s="18"/>
      <c r="EA771" s="18"/>
      <c r="EC771" s="18"/>
      <c r="ED771" s="18"/>
      <c r="EE771" s="18"/>
      <c r="EF771" s="18"/>
      <c r="EG771" s="18"/>
      <c r="EH771" s="18"/>
      <c r="EI771" s="18"/>
      <c r="EJ771" s="18"/>
      <c r="EK771" s="18"/>
      <c r="EL771" s="18"/>
      <c r="EM771" s="18"/>
      <c r="EN771" s="18"/>
      <c r="EO771" s="18"/>
      <c r="EP771" s="18"/>
      <c r="EQ771" s="18"/>
      <c r="ER771" s="18"/>
      <c r="ES771" s="18"/>
      <c r="GD771" s="18"/>
      <c r="GE771" s="18"/>
      <c r="GF771" s="18"/>
      <c r="GH771" s="18"/>
      <c r="GI771" s="18"/>
      <c r="GJ771" s="18"/>
      <c r="GK771" s="18"/>
      <c r="GL771" s="18"/>
      <c r="GM771" s="18"/>
      <c r="GN771" s="18"/>
      <c r="GO771" s="18"/>
      <c r="GP771" s="18"/>
      <c r="GQ771" s="18"/>
      <c r="GR771" s="18"/>
      <c r="GS771" s="18"/>
      <c r="GT771" s="18"/>
      <c r="GU771" s="18"/>
      <c r="GV771" s="18"/>
      <c r="GW771" s="18"/>
      <c r="GX771" s="18"/>
      <c r="II771" s="18"/>
      <c r="IJ771" s="18"/>
      <c r="IK771" s="18"/>
      <c r="IM771" s="18"/>
      <c r="IN771" s="18"/>
      <c r="IO771" s="18"/>
      <c r="IP771" s="18"/>
      <c r="IQ771" s="18"/>
      <c r="IR771" s="18"/>
      <c r="IS771" s="18"/>
      <c r="IT771" s="18"/>
      <c r="IU771" s="18"/>
      <c r="IV771" s="18"/>
      <c r="IW771" s="18"/>
      <c r="IX771" s="18"/>
      <c r="IY771" s="18"/>
      <c r="IZ771" s="18"/>
      <c r="JA771" s="18"/>
      <c r="JB771" s="18"/>
      <c r="JC771" s="18"/>
      <c r="KN771" s="18"/>
      <c r="KO771" s="18"/>
      <c r="KP771" s="18"/>
      <c r="KR771" s="18"/>
      <c r="KS771" s="18"/>
      <c r="KT771" s="18"/>
      <c r="KU771" s="18"/>
      <c r="KV771" s="18"/>
      <c r="KW771" s="18"/>
      <c r="KX771" s="18"/>
      <c r="KY771" s="18"/>
      <c r="KZ771" s="18"/>
      <c r="LA771" s="18"/>
      <c r="LB771" s="18"/>
      <c r="LC771" s="18"/>
      <c r="LD771" s="18"/>
      <c r="LE771" s="18"/>
      <c r="LF771" s="18"/>
      <c r="LG771" s="18"/>
      <c r="LH771" s="18"/>
      <c r="LZ771" s="18"/>
      <c r="MA771" s="18"/>
    </row>
    <row r="772" spans="1:339" x14ac:dyDescent="0.2">
      <c r="A772" s="65" t="s">
        <v>754</v>
      </c>
      <c r="B772" s="60"/>
      <c r="C772" s="24">
        <f>IF(B772="",+(C771+(IF(YEAR(A772)&gt;YEAR($M$98),-$Q$98,$E$98*+((($O$101-((YEAR(A772)-(YEAR($J$98)-$O$101))/$O$98))/100)+$Q$101)))+(C760*$G$98/12)),B772)</f>
        <v>1007940.8222756619</v>
      </c>
      <c r="D772" s="22" t="str">
        <f t="shared" si="236"/>
        <v/>
      </c>
      <c r="E772" s="59">
        <f t="shared" si="235"/>
        <v>-96.327249680762179</v>
      </c>
      <c r="S772" s="24" t="str">
        <f>IF(B772="","",(U772-B772))</f>
        <v/>
      </c>
      <c r="DY772" s="18"/>
      <c r="DZ772" s="18"/>
      <c r="EA772" s="18"/>
      <c r="EC772" s="18"/>
      <c r="ED772" s="18"/>
      <c r="EE772" s="18"/>
      <c r="EF772" s="18"/>
      <c r="EG772" s="18"/>
      <c r="EH772" s="18"/>
      <c r="EI772" s="18"/>
      <c r="EJ772" s="18"/>
      <c r="EK772" s="18"/>
      <c r="EL772" s="18"/>
      <c r="EM772" s="18"/>
      <c r="EN772" s="18"/>
      <c r="EO772" s="18"/>
      <c r="EP772" s="18"/>
      <c r="EQ772" s="18"/>
      <c r="ER772" s="18"/>
      <c r="ES772" s="18"/>
      <c r="GD772" s="18"/>
      <c r="GE772" s="18"/>
      <c r="GF772" s="18"/>
      <c r="GH772" s="18"/>
      <c r="GI772" s="18"/>
      <c r="GJ772" s="18"/>
      <c r="GK772" s="18"/>
      <c r="GL772" s="18"/>
      <c r="GM772" s="18"/>
      <c r="GN772" s="18"/>
      <c r="GO772" s="18"/>
      <c r="GP772" s="18"/>
      <c r="GQ772" s="18"/>
      <c r="GR772" s="18"/>
      <c r="GS772" s="18"/>
      <c r="GT772" s="18"/>
      <c r="GU772" s="18"/>
      <c r="GV772" s="18"/>
      <c r="GW772" s="18"/>
      <c r="GX772" s="18"/>
      <c r="II772" s="18"/>
      <c r="IJ772" s="18"/>
      <c r="IK772" s="18"/>
      <c r="IM772" s="18"/>
      <c r="IN772" s="18"/>
      <c r="IO772" s="18"/>
      <c r="IP772" s="18"/>
      <c r="IQ772" s="18"/>
      <c r="IR772" s="18"/>
      <c r="IS772" s="18"/>
      <c r="IT772" s="18"/>
      <c r="IU772" s="18"/>
      <c r="IV772" s="18"/>
      <c r="IW772" s="18"/>
      <c r="IX772" s="18"/>
      <c r="IY772" s="18"/>
      <c r="IZ772" s="18"/>
      <c r="JA772" s="18"/>
      <c r="JB772" s="18"/>
      <c r="JC772" s="18"/>
      <c r="KN772" s="18"/>
      <c r="KO772" s="18"/>
      <c r="KP772" s="18"/>
      <c r="KR772" s="18"/>
      <c r="KS772" s="18"/>
      <c r="KT772" s="18"/>
      <c r="KU772" s="18"/>
      <c r="KV772" s="18"/>
      <c r="KW772" s="18"/>
      <c r="KX772" s="18"/>
      <c r="KY772" s="18"/>
      <c r="KZ772" s="18"/>
      <c r="LA772" s="18"/>
      <c r="LB772" s="18"/>
      <c r="LC772" s="18"/>
      <c r="LD772" s="18"/>
      <c r="LE772" s="18"/>
      <c r="LF772" s="18"/>
      <c r="LG772" s="18"/>
      <c r="LH772" s="18"/>
      <c r="LZ772" s="18"/>
      <c r="MA772" s="18"/>
    </row>
    <row r="773" spans="1:339" x14ac:dyDescent="0.2">
      <c r="A773" s="65" t="s">
        <v>755</v>
      </c>
      <c r="B773" s="60"/>
      <c r="C773" s="24">
        <f>IF(B773="",+(C772+(IF(YEAR(A773)&gt;YEAR($M$98),-$Q$98,$E$98*+((($O$101-((YEAR(A773)-(YEAR($J$98)-$O$101))/$O$98))/100)+$Q$101)))+(C761*$G$98/12)),B773)</f>
        <v>1007844.1850833376</v>
      </c>
      <c r="D773" s="22" t="str">
        <f t="shared" si="236"/>
        <v/>
      </c>
      <c r="E773" s="59">
        <f t="shared" si="235"/>
        <v>-96.637192324269563</v>
      </c>
      <c r="S773" s="24" t="str">
        <f>IF(B773="","",(U773-B773))</f>
        <v/>
      </c>
      <c r="DY773" s="18"/>
      <c r="DZ773" s="18"/>
      <c r="EA773" s="18"/>
      <c r="EC773" s="18"/>
      <c r="ED773" s="18"/>
      <c r="EE773" s="18"/>
      <c r="EF773" s="18"/>
      <c r="EG773" s="18"/>
      <c r="EH773" s="18"/>
      <c r="EI773" s="18"/>
      <c r="EJ773" s="18"/>
      <c r="EK773" s="18"/>
      <c r="EL773" s="18"/>
      <c r="EM773" s="18"/>
      <c r="EN773" s="18"/>
      <c r="EO773" s="18"/>
      <c r="EP773" s="18"/>
      <c r="EQ773" s="18"/>
      <c r="ER773" s="18"/>
      <c r="ES773" s="18"/>
      <c r="GD773" s="18"/>
      <c r="GE773" s="18"/>
      <c r="GF773" s="18"/>
      <c r="GH773" s="18"/>
      <c r="GI773" s="18"/>
      <c r="GJ773" s="18"/>
      <c r="GK773" s="18"/>
      <c r="GL773" s="18"/>
      <c r="GM773" s="18"/>
      <c r="GN773" s="18"/>
      <c r="GO773" s="18"/>
      <c r="GP773" s="18"/>
      <c r="GQ773" s="18"/>
      <c r="GR773" s="18"/>
      <c r="GS773" s="18"/>
      <c r="GT773" s="18"/>
      <c r="GU773" s="18"/>
      <c r="GV773" s="18"/>
      <c r="GW773" s="18"/>
      <c r="GX773" s="18"/>
      <c r="II773" s="18"/>
      <c r="IJ773" s="18"/>
      <c r="IK773" s="18"/>
      <c r="IM773" s="18"/>
      <c r="IN773" s="18"/>
      <c r="IO773" s="18"/>
      <c r="IP773" s="18"/>
      <c r="IQ773" s="18"/>
      <c r="IR773" s="18"/>
      <c r="IS773" s="18"/>
      <c r="IT773" s="18"/>
      <c r="IU773" s="18"/>
      <c r="IV773" s="18"/>
      <c r="IW773" s="18"/>
      <c r="IX773" s="18"/>
      <c r="IY773" s="18"/>
      <c r="IZ773" s="18"/>
      <c r="JA773" s="18"/>
      <c r="JB773" s="18"/>
      <c r="JC773" s="18"/>
      <c r="KN773" s="18"/>
      <c r="KO773" s="18"/>
      <c r="KP773" s="18"/>
      <c r="KR773" s="18"/>
      <c r="KS773" s="18"/>
      <c r="KT773" s="18"/>
      <c r="KU773" s="18"/>
      <c r="KV773" s="18"/>
      <c r="KW773" s="18"/>
      <c r="KX773" s="18"/>
      <c r="KY773" s="18"/>
      <c r="KZ773" s="18"/>
      <c r="LA773" s="18"/>
      <c r="LB773" s="18"/>
      <c r="LC773" s="18"/>
      <c r="LD773" s="18"/>
      <c r="LE773" s="18"/>
      <c r="LF773" s="18"/>
      <c r="LG773" s="18"/>
      <c r="LH773" s="18"/>
      <c r="LZ773" s="18"/>
      <c r="MA773" s="18"/>
    </row>
    <row r="774" spans="1:339" x14ac:dyDescent="0.2">
      <c r="A774" s="65" t="s">
        <v>756</v>
      </c>
      <c r="B774" s="60"/>
      <c r="C774" s="24">
        <f>IF(B774="",+(C773+(IF(YEAR(A774)&gt;YEAR($M$98),-$Q$98,$E$98*+((($O$101-((YEAR(A774)-(YEAR($J$98)-$O$101))/$O$98))/100)+$Q$101)))+(C762*$G$98/12)),B774)</f>
        <v>1007747.2369510981</v>
      </c>
      <c r="D774" s="22" t="str">
        <f t="shared" si="236"/>
        <v/>
      </c>
      <c r="E774" s="59">
        <f t="shared" si="235"/>
        <v>-96.948132239514962</v>
      </c>
      <c r="S774" s="24" t="str">
        <f>IF(B774="","",(U774-B774))</f>
        <v/>
      </c>
      <c r="DY774" s="96"/>
      <c r="DZ774" s="96"/>
      <c r="EA774" s="96"/>
      <c r="EC774" s="96"/>
      <c r="ED774" s="96"/>
      <c r="EE774" s="96"/>
      <c r="EF774" s="96"/>
      <c r="EG774" s="96"/>
      <c r="EH774" s="96"/>
      <c r="EI774" s="96"/>
      <c r="EJ774" s="96"/>
      <c r="EK774" s="96"/>
      <c r="EL774" s="96"/>
      <c r="EM774" s="96"/>
      <c r="EN774" s="96"/>
      <c r="EO774" s="96"/>
      <c r="EP774" s="96"/>
      <c r="EQ774" s="96"/>
      <c r="ER774" s="96"/>
      <c r="ES774" s="96"/>
      <c r="GD774" s="96"/>
      <c r="GE774" s="96"/>
      <c r="GF774" s="96"/>
      <c r="GH774" s="96"/>
      <c r="GI774" s="96"/>
      <c r="GJ774" s="96"/>
      <c r="GK774" s="96"/>
      <c r="GL774" s="96"/>
      <c r="GM774" s="96"/>
      <c r="GN774" s="96"/>
      <c r="GO774" s="96"/>
      <c r="GP774" s="96"/>
      <c r="GQ774" s="96"/>
      <c r="GR774" s="96"/>
      <c r="GS774" s="96"/>
      <c r="GT774" s="96"/>
      <c r="GU774" s="96"/>
      <c r="GV774" s="96"/>
      <c r="GW774" s="96"/>
      <c r="GX774" s="96"/>
      <c r="II774" s="96"/>
      <c r="IJ774" s="96"/>
      <c r="IK774" s="96"/>
      <c r="IM774" s="96"/>
      <c r="IN774" s="96"/>
      <c r="IO774" s="96"/>
      <c r="IP774" s="96"/>
      <c r="IQ774" s="96"/>
      <c r="IR774" s="96"/>
      <c r="IS774" s="96"/>
      <c r="IT774" s="96"/>
      <c r="IU774" s="96"/>
      <c r="IV774" s="96"/>
      <c r="IW774" s="96"/>
      <c r="IX774" s="96"/>
      <c r="IY774" s="96"/>
      <c r="IZ774" s="96"/>
      <c r="JA774" s="96"/>
      <c r="JB774" s="96"/>
      <c r="JC774" s="96"/>
      <c r="KN774" s="96"/>
      <c r="KO774" s="96"/>
      <c r="KP774" s="96"/>
      <c r="KR774" s="96"/>
      <c r="KS774" s="96"/>
      <c r="KT774" s="96"/>
      <c r="KU774" s="96"/>
      <c r="KV774" s="96"/>
      <c r="KW774" s="96"/>
      <c r="KX774" s="96"/>
      <c r="KY774" s="96"/>
      <c r="KZ774" s="96"/>
      <c r="LA774" s="96"/>
      <c r="LB774" s="96"/>
      <c r="LC774" s="96"/>
      <c r="LD774" s="96"/>
      <c r="LE774" s="96"/>
      <c r="LF774" s="96"/>
      <c r="LG774" s="96"/>
      <c r="LH774" s="96"/>
      <c r="LZ774" s="96"/>
      <c r="MA774" s="96"/>
    </row>
    <row r="775" spans="1:339" x14ac:dyDescent="0.2">
      <c r="A775" s="65" t="s">
        <v>757</v>
      </c>
      <c r="B775" s="60"/>
      <c r="C775" s="24">
        <f>IF(B775="",+(C774+(IF(YEAR(A775)&gt;YEAR($M$98),-$Q$98,$E$98*+((($O$101-((YEAR(A775)-(YEAR($J$98)-$O$101))/$O$98))/100)+$Q$101)))+(C763*$G$98/12)),B775)</f>
        <v>1007649.9768784628</v>
      </c>
      <c r="D775" s="22" t="str">
        <f t="shared" si="236"/>
        <v/>
      </c>
      <c r="E775" s="59">
        <f t="shared" si="235"/>
        <v>-97.260072635253891</v>
      </c>
      <c r="S775" s="24" t="str">
        <f>IF(B775="","",(U775-B775))</f>
        <v/>
      </c>
      <c r="DY775" s="18"/>
      <c r="DZ775" s="18"/>
      <c r="EA775" s="18"/>
      <c r="EC775" s="18"/>
      <c r="ED775" s="18"/>
      <c r="EE775" s="18"/>
      <c r="EF775" s="18"/>
      <c r="EG775" s="18"/>
      <c r="EH775" s="18"/>
      <c r="EI775" s="18"/>
      <c r="EJ775" s="18"/>
      <c r="EK775" s="18"/>
      <c r="EL775" s="18"/>
      <c r="EM775" s="18"/>
      <c r="EN775" s="18"/>
      <c r="EO775" s="18"/>
      <c r="EP775" s="18"/>
      <c r="EQ775" s="18"/>
      <c r="ER775" s="18"/>
      <c r="ES775" s="18"/>
      <c r="GD775" s="18"/>
      <c r="GE775" s="18"/>
      <c r="GF775" s="18"/>
      <c r="GH775" s="18"/>
      <c r="GI775" s="18"/>
      <c r="GJ775" s="18"/>
      <c r="GK775" s="18"/>
      <c r="GL775" s="18"/>
      <c r="GM775" s="18"/>
      <c r="GN775" s="18"/>
      <c r="GO775" s="18"/>
      <c r="GP775" s="18"/>
      <c r="GQ775" s="18"/>
      <c r="GR775" s="18"/>
      <c r="GS775" s="18"/>
      <c r="GT775" s="18"/>
      <c r="GU775" s="18"/>
      <c r="GV775" s="18"/>
      <c r="GW775" s="18"/>
      <c r="GX775" s="18"/>
      <c r="II775" s="18"/>
      <c r="IJ775" s="18"/>
      <c r="IK775" s="18"/>
      <c r="IM775" s="18"/>
      <c r="IN775" s="18"/>
      <c r="IO775" s="18"/>
      <c r="IP775" s="18"/>
      <c r="IQ775" s="18"/>
      <c r="IR775" s="18"/>
      <c r="IS775" s="18"/>
      <c r="IT775" s="18"/>
      <c r="IU775" s="18"/>
      <c r="IV775" s="18"/>
      <c r="IW775" s="18"/>
      <c r="IX775" s="18"/>
      <c r="IY775" s="18"/>
      <c r="IZ775" s="18"/>
      <c r="JA775" s="18"/>
      <c r="JB775" s="18"/>
      <c r="JC775" s="18"/>
      <c r="KN775" s="18"/>
      <c r="KO775" s="18"/>
      <c r="KP775" s="18"/>
      <c r="KR775" s="18"/>
      <c r="KS775" s="18"/>
      <c r="KT775" s="18"/>
      <c r="KU775" s="18"/>
      <c r="KV775" s="18"/>
      <c r="KW775" s="18"/>
      <c r="KX775" s="18"/>
      <c r="KY775" s="18"/>
      <c r="KZ775" s="18"/>
      <c r="LA775" s="18"/>
      <c r="LB775" s="18"/>
      <c r="LC775" s="18"/>
      <c r="LD775" s="18"/>
      <c r="LE775" s="18"/>
      <c r="LF775" s="18"/>
      <c r="LG775" s="18"/>
      <c r="LH775" s="18"/>
      <c r="LZ775" s="18"/>
      <c r="MA775" s="18"/>
    </row>
    <row r="776" spans="1:339" x14ac:dyDescent="0.2">
      <c r="A776" s="65" t="s">
        <v>758</v>
      </c>
      <c r="B776" s="60"/>
      <c r="C776" s="24">
        <f>IF(B776="",+(C775+(IF(YEAR(A776)&gt;YEAR($M$98),-$Q$98,$E$98*+((($O$101-((YEAR(A776)-(YEAR($J$98)-$O$101))/$O$98))/100)+$Q$101)))+(C764*$G$98/12)),B776)</f>
        <v>1007552.4038617321</v>
      </c>
      <c r="D776" s="22" t="str">
        <f t="shared" si="236"/>
        <v/>
      </c>
      <c r="E776" s="59">
        <f t="shared" si="235"/>
        <v>-97.573016730719246</v>
      </c>
      <c r="S776" s="24" t="str">
        <f>IF(B776="","",(U776-B776))</f>
        <v/>
      </c>
      <c r="DY776" s="102"/>
      <c r="DZ776" s="102"/>
      <c r="EA776" s="102"/>
      <c r="EC776" s="102"/>
      <c r="ED776" s="102"/>
      <c r="EE776" s="102"/>
      <c r="EF776" s="102"/>
      <c r="EG776" s="102"/>
      <c r="EH776" s="102"/>
      <c r="EI776" s="102"/>
      <c r="EJ776" s="102"/>
      <c r="EK776" s="102"/>
      <c r="EL776" s="102"/>
      <c r="EM776" s="102"/>
      <c r="EN776" s="102"/>
      <c r="EO776" s="102"/>
      <c r="EP776" s="102"/>
      <c r="EQ776" s="102"/>
      <c r="ER776" s="102"/>
      <c r="ES776" s="102"/>
      <c r="GD776" s="102"/>
      <c r="GE776" s="102"/>
      <c r="GF776" s="102"/>
      <c r="GH776" s="102"/>
      <c r="GI776" s="102"/>
      <c r="GJ776" s="102"/>
      <c r="GK776" s="102"/>
      <c r="GL776" s="102"/>
      <c r="GM776" s="102"/>
      <c r="GN776" s="102"/>
      <c r="GO776" s="102"/>
      <c r="GP776" s="102"/>
      <c r="GQ776" s="102"/>
      <c r="GR776" s="102"/>
      <c r="GS776" s="102"/>
      <c r="GT776" s="102"/>
      <c r="GU776" s="102"/>
      <c r="GV776" s="102"/>
      <c r="GW776" s="102"/>
      <c r="GX776" s="102"/>
      <c r="II776" s="102"/>
      <c r="IJ776" s="102"/>
      <c r="IK776" s="102"/>
      <c r="IM776" s="102"/>
      <c r="IN776" s="102"/>
      <c r="IO776" s="102"/>
      <c r="IP776" s="102"/>
      <c r="IQ776" s="102"/>
      <c r="IR776" s="102"/>
      <c r="IS776" s="102"/>
      <c r="IT776" s="102"/>
      <c r="IU776" s="102"/>
      <c r="IV776" s="102"/>
      <c r="IW776" s="102"/>
      <c r="IX776" s="102"/>
      <c r="IY776" s="102"/>
      <c r="IZ776" s="102"/>
      <c r="JA776" s="102"/>
      <c r="JB776" s="102"/>
      <c r="JC776" s="102"/>
      <c r="KN776" s="102"/>
      <c r="KO776" s="102"/>
      <c r="KP776" s="102"/>
      <c r="KR776" s="102"/>
      <c r="KS776" s="102"/>
      <c r="KT776" s="102"/>
      <c r="KU776" s="102"/>
      <c r="KV776" s="102"/>
      <c r="KW776" s="102"/>
      <c r="KX776" s="102"/>
      <c r="KY776" s="102"/>
      <c r="KZ776" s="102"/>
      <c r="LA776" s="102"/>
      <c r="LB776" s="102"/>
      <c r="LC776" s="102"/>
      <c r="LD776" s="102"/>
      <c r="LE776" s="102"/>
      <c r="LF776" s="102"/>
      <c r="LG776" s="102"/>
      <c r="LH776" s="102"/>
      <c r="LZ776" s="102"/>
      <c r="MA776" s="102"/>
    </row>
    <row r="777" spans="1:339" x14ac:dyDescent="0.2">
      <c r="A777" s="66" t="s">
        <v>232</v>
      </c>
      <c r="B777" s="69"/>
      <c r="C777" s="24">
        <f>IF(B777="",+(C776+(IF(YEAR(A777)&gt;YEAR($M$98),-$Q$98,$E$98*+((($O$101-((YEAR(A777)-(YEAR($J$98)-$O$101))/$O$98))/100)+$Q$101)))+(C765*$G$98/12)),B777)</f>
        <v>1007454.5168939767</v>
      </c>
      <c r="D777" s="22" t="str">
        <f t="shared" si="236"/>
        <v/>
      </c>
      <c r="E777" s="59">
        <f t="shared" si="235"/>
        <v>-97.886967755388469</v>
      </c>
      <c r="S777" s="24" t="str">
        <f>IF(B777="","",(U777-B777))</f>
        <v/>
      </c>
      <c r="U777" s="43"/>
      <c r="DY777" s="120"/>
      <c r="DZ777" s="18"/>
      <c r="EA777" s="2"/>
      <c r="EC777" s="2"/>
      <c r="ED777" s="20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120"/>
      <c r="EQ777" s="18"/>
      <c r="ER777" s="2"/>
      <c r="ES777" s="12"/>
      <c r="GD777" s="120"/>
      <c r="GE777" s="18"/>
      <c r="GF777" s="2"/>
      <c r="GH777" s="2"/>
      <c r="GI777" s="20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120"/>
      <c r="GV777" s="18"/>
      <c r="GW777" s="2"/>
      <c r="GX777" s="12"/>
      <c r="II777" s="120"/>
      <c r="IJ777" s="18"/>
      <c r="IK777" s="2"/>
      <c r="IM777" s="2"/>
      <c r="IN777" s="20"/>
      <c r="IO777" s="2"/>
      <c r="IP777" s="2"/>
      <c r="IQ777" s="2"/>
      <c r="IR777" s="2"/>
      <c r="IS777" s="2"/>
      <c r="IT777" s="2"/>
      <c r="IU777" s="2"/>
      <c r="IV777" s="2"/>
      <c r="IW777" s="2"/>
      <c r="IX777" s="2"/>
      <c r="IY777" s="2"/>
      <c r="IZ777" s="120"/>
      <c r="JA777" s="18"/>
      <c r="JB777" s="2"/>
      <c r="JC777" s="12"/>
      <c r="KN777" s="120"/>
      <c r="KO777" s="18"/>
      <c r="KP777" s="2"/>
      <c r="KR777" s="2"/>
      <c r="KS777" s="20"/>
      <c r="KT777" s="2"/>
      <c r="KU777" s="2"/>
      <c r="KV777" s="2"/>
      <c r="KW777" s="2"/>
      <c r="KX777" s="2"/>
      <c r="KY777" s="2"/>
      <c r="KZ777" s="2"/>
      <c r="LA777" s="2"/>
      <c r="LB777" s="2"/>
      <c r="LC777" s="2"/>
      <c r="LD777" s="2"/>
      <c r="LE777" s="120"/>
      <c r="LF777" s="18"/>
      <c r="LG777" s="2"/>
      <c r="LH777" s="12"/>
      <c r="LZ777" s="2"/>
      <c r="MA777" s="12"/>
    </row>
    <row r="778" spans="1:339" x14ac:dyDescent="0.2">
      <c r="A778" s="65" t="s">
        <v>759</v>
      </c>
      <c r="B778" s="60"/>
      <c r="C778" s="24">
        <f>IF(B778="",+(C777+(IF(YEAR(A778)&gt;YEAR($M$98),-$Q$98,$E$98*+((($O$101-((YEAR(A778)-(YEAR($J$98)-$O$101))/$O$98))/100)+$Q$101)))+(C766*$G$98/12)),B778)</f>
        <v>1007356.3149650276</v>
      </c>
      <c r="D778" s="22" t="str">
        <f t="shared" si="236"/>
        <v/>
      </c>
      <c r="E778" s="59">
        <f t="shared" si="235"/>
        <v>-98.201928949099965</v>
      </c>
      <c r="S778" s="24" t="str">
        <f>IF(B778="","",(U778-B778))</f>
        <v/>
      </c>
      <c r="DY778" s="2"/>
      <c r="DZ778" s="18"/>
      <c r="EC778" s="2"/>
      <c r="ED778" s="65"/>
      <c r="EP778" s="2"/>
      <c r="EQ778" s="18"/>
      <c r="ES778" s="12"/>
      <c r="GD778" s="2"/>
      <c r="GE778" s="18"/>
      <c r="GH778" s="2"/>
      <c r="GI778" s="65"/>
      <c r="GU778" s="2"/>
      <c r="GV778" s="18"/>
      <c r="GX778" s="12"/>
      <c r="II778" s="2"/>
      <c r="IJ778" s="18"/>
      <c r="IM778" s="2"/>
      <c r="IN778" s="65"/>
      <c r="IZ778" s="2"/>
      <c r="JA778" s="18"/>
      <c r="JC778" s="12"/>
      <c r="KN778" s="2"/>
      <c r="KO778" s="18"/>
      <c r="KR778" s="2"/>
      <c r="KS778" s="65"/>
      <c r="LE778" s="2"/>
      <c r="LF778" s="18"/>
      <c r="LH778" s="12"/>
      <c r="MA778" s="12"/>
    </row>
    <row r="779" spans="1:339" x14ac:dyDescent="0.2">
      <c r="A779" s="65" t="s">
        <v>760</v>
      </c>
      <c r="B779" s="60"/>
      <c r="C779" s="24">
        <f>IF(B779="",+(C778+(IF(YEAR(A779)&gt;YEAR($M$98),-$Q$98,$E$98*+((($O$101-((YEAR(A779)-(YEAR($J$98)-$O$101))/$O$98))/100)+$Q$101)))+(C767*$G$98/12)),B779)</f>
        <v>1007257.7970614653</v>
      </c>
      <c r="D779" s="22" t="str">
        <f t="shared" si="236"/>
        <v/>
      </c>
      <c r="E779" s="59">
        <f t="shared" si="235"/>
        <v>-98.517903562285937</v>
      </c>
      <c r="S779" s="24" t="str">
        <f>IF(B779="","",(U779-B779))</f>
        <v/>
      </c>
      <c r="DY779" s="121"/>
      <c r="DZ779" s="18"/>
      <c r="EA779" s="122"/>
      <c r="EC779" s="2"/>
      <c r="ED779" s="124"/>
      <c r="EE779" s="122"/>
      <c r="EF779" s="122"/>
      <c r="EG779" s="122"/>
      <c r="EH779" s="122"/>
      <c r="EI779" s="122"/>
      <c r="EJ779" s="122"/>
      <c r="EK779" s="122"/>
      <c r="EL779" s="122"/>
      <c r="EM779" s="122"/>
      <c r="EN779" s="122"/>
      <c r="EO779" s="122"/>
      <c r="EP779" s="121"/>
      <c r="EQ779" s="18"/>
      <c r="ER779" s="122"/>
      <c r="ES779" s="12"/>
      <c r="GD779" s="121"/>
      <c r="GE779" s="18"/>
      <c r="GF779" s="122"/>
      <c r="GH779" s="2"/>
      <c r="GI779" s="124"/>
      <c r="GJ779" s="122"/>
      <c r="GK779" s="122"/>
      <c r="GL779" s="122"/>
      <c r="GM779" s="122"/>
      <c r="GN779" s="122"/>
      <c r="GO779" s="122"/>
      <c r="GP779" s="122"/>
      <c r="GQ779" s="122"/>
      <c r="GR779" s="122"/>
      <c r="GS779" s="122"/>
      <c r="GT779" s="122"/>
      <c r="GU779" s="121"/>
      <c r="GV779" s="18"/>
      <c r="GW779" s="122"/>
      <c r="GX779" s="12"/>
      <c r="II779" s="121"/>
      <c r="IJ779" s="18"/>
      <c r="IK779" s="122"/>
      <c r="IM779" s="2"/>
      <c r="IN779" s="124"/>
      <c r="IO779" s="122"/>
      <c r="IP779" s="122"/>
      <c r="IQ779" s="122"/>
      <c r="IR779" s="122"/>
      <c r="IS779" s="122"/>
      <c r="IT779" s="122"/>
      <c r="IU779" s="122"/>
      <c r="IV779" s="122"/>
      <c r="IW779" s="122"/>
      <c r="IX779" s="122"/>
      <c r="IY779" s="122"/>
      <c r="IZ779" s="121"/>
      <c r="JA779" s="18"/>
      <c r="JB779" s="122"/>
      <c r="JC779" s="12"/>
      <c r="KN779" s="121"/>
      <c r="KO779" s="18"/>
      <c r="KP779" s="122"/>
      <c r="KR779" s="2"/>
      <c r="KS779" s="124"/>
      <c r="KT779" s="122"/>
      <c r="KU779" s="122"/>
      <c r="KV779" s="122"/>
      <c r="KW779" s="122"/>
      <c r="KX779" s="122"/>
      <c r="KY779" s="122"/>
      <c r="KZ779" s="122"/>
      <c r="LA779" s="122"/>
      <c r="LB779" s="122"/>
      <c r="LC779" s="122"/>
      <c r="LD779" s="122"/>
      <c r="LE779" s="121"/>
      <c r="LF779" s="18"/>
      <c r="LG779" s="122"/>
      <c r="LH779" s="12"/>
      <c r="LZ779" s="122"/>
      <c r="MA779" s="12"/>
    </row>
    <row r="780" spans="1:339" x14ac:dyDescent="0.2">
      <c r="A780" s="65" t="s">
        <v>761</v>
      </c>
      <c r="B780" s="60"/>
      <c r="C780" s="24">
        <f>IF(B780="",+(C779+(IF(YEAR(A780)&gt;YEAR($M$98),-$Q$98,$E$98*+((($O$101-((YEAR(A780)-(YEAR($J$98)-$O$101))/$O$98))/100)+$Q$101)))+(C768*$G$98/12)),B780)</f>
        <v>1007158.9621666097</v>
      </c>
      <c r="D780" s="22" t="str">
        <f t="shared" si="236"/>
        <v/>
      </c>
      <c r="E780" s="59">
        <f t="shared" si="235"/>
        <v>-98.834894855623133</v>
      </c>
      <c r="S780" s="24" t="str">
        <f>IF(B780="","",(U780-B780))</f>
        <v/>
      </c>
      <c r="DZ780" s="18"/>
      <c r="EA780" s="24"/>
      <c r="EC780" s="2"/>
      <c r="ED780" s="25"/>
      <c r="EE780" s="24"/>
      <c r="EF780" s="24"/>
      <c r="EG780" s="24"/>
      <c r="EH780" s="24"/>
      <c r="EI780" s="24"/>
      <c r="EJ780" s="24"/>
      <c r="EK780" s="24"/>
      <c r="EL780" s="24"/>
      <c r="EM780" s="24"/>
      <c r="EN780" s="24"/>
      <c r="EO780" s="24"/>
      <c r="EQ780" s="18"/>
      <c r="ER780" s="24"/>
      <c r="ES780" s="12"/>
      <c r="GE780" s="18"/>
      <c r="GF780" s="24"/>
      <c r="GH780" s="2"/>
      <c r="GI780" s="25"/>
      <c r="GJ780" s="24"/>
      <c r="GK780" s="24"/>
      <c r="GL780" s="24"/>
      <c r="GM780" s="24"/>
      <c r="GN780" s="24"/>
      <c r="GO780" s="24"/>
      <c r="GP780" s="24"/>
      <c r="GQ780" s="24"/>
      <c r="GR780" s="24"/>
      <c r="GS780" s="24"/>
      <c r="GT780" s="24"/>
      <c r="GV780" s="18"/>
      <c r="GW780" s="24"/>
      <c r="GX780" s="12"/>
      <c r="IJ780" s="18"/>
      <c r="IK780" s="24"/>
      <c r="IM780" s="2"/>
      <c r="IN780" s="25"/>
      <c r="IO780" s="24"/>
      <c r="IP780" s="24"/>
      <c r="IQ780" s="24"/>
      <c r="IR780" s="24"/>
      <c r="IS780" s="24"/>
      <c r="IT780" s="24"/>
      <c r="IU780" s="24"/>
      <c r="IV780" s="24"/>
      <c r="IW780" s="24"/>
      <c r="IX780" s="24"/>
      <c r="IY780" s="24"/>
      <c r="JA780" s="18"/>
      <c r="JB780" s="24"/>
      <c r="JC780" s="12"/>
      <c r="KO780" s="18"/>
      <c r="KP780" s="24"/>
      <c r="KR780" s="2"/>
      <c r="KS780" s="25"/>
      <c r="KT780" s="24"/>
      <c r="KU780" s="24"/>
      <c r="KV780" s="24"/>
      <c r="KW780" s="24"/>
      <c r="KX780" s="24"/>
      <c r="KY780" s="24"/>
      <c r="KZ780" s="24"/>
      <c r="LA780" s="24"/>
      <c r="LB780" s="24"/>
      <c r="LC780" s="24"/>
      <c r="LD780" s="24"/>
      <c r="LF780" s="18"/>
      <c r="LG780" s="24"/>
      <c r="LH780" s="12"/>
      <c r="LZ780" s="24"/>
      <c r="MA780" s="12"/>
    </row>
    <row r="781" spans="1:339" x14ac:dyDescent="0.2">
      <c r="A781" s="65" t="s">
        <v>762</v>
      </c>
      <c r="B781" s="60"/>
      <c r="C781" s="24">
        <f>IF(B781="",+(C780+(IF(YEAR(A781)&gt;YEAR($M$98),-$Q$98,$E$98*+((($O$101-((YEAR(A781)-(YEAR($J$98)-$O$101))/$O$98))/100)+$Q$101)))+(C769*$G$98/12)),B781)</f>
        <v>1007059.8092605092</v>
      </c>
      <c r="D781" s="22" t="str">
        <f t="shared" si="236"/>
        <v/>
      </c>
      <c r="E781" s="59">
        <f t="shared" si="235"/>
        <v>-99.152906100498512</v>
      </c>
      <c r="S781" s="24" t="str">
        <f>IF(B781="","",(U781-B781))</f>
        <v/>
      </c>
      <c r="DY781" s="121"/>
      <c r="DZ781" s="18"/>
      <c r="EA781" s="24"/>
      <c r="EC781" s="2"/>
      <c r="ED781" s="25"/>
      <c r="EE781" s="24"/>
      <c r="EF781" s="24"/>
      <c r="EG781" s="24"/>
      <c r="EH781" s="24"/>
      <c r="EI781" s="24"/>
      <c r="EJ781" s="24"/>
      <c r="EK781" s="24"/>
      <c r="EL781" s="24"/>
      <c r="EM781" s="24"/>
      <c r="EN781" s="24"/>
      <c r="EO781" s="24"/>
      <c r="EP781" s="121"/>
      <c r="EQ781" s="18"/>
      <c r="ER781" s="24"/>
      <c r="ES781" s="12"/>
      <c r="GD781" s="121"/>
      <c r="GE781" s="18"/>
      <c r="GF781" s="24"/>
      <c r="GH781" s="2"/>
      <c r="GI781" s="25"/>
      <c r="GJ781" s="24"/>
      <c r="GK781" s="24"/>
      <c r="GL781" s="24"/>
      <c r="GM781" s="24"/>
      <c r="GN781" s="24"/>
      <c r="GO781" s="24"/>
      <c r="GP781" s="24"/>
      <c r="GQ781" s="24"/>
      <c r="GR781" s="24"/>
      <c r="GS781" s="24"/>
      <c r="GT781" s="24"/>
      <c r="GU781" s="121"/>
      <c r="GV781" s="18"/>
      <c r="GW781" s="24"/>
      <c r="GX781" s="12"/>
      <c r="II781" s="121"/>
      <c r="IJ781" s="18"/>
      <c r="IK781" s="24"/>
      <c r="IM781" s="2"/>
      <c r="IN781" s="25"/>
      <c r="IO781" s="24"/>
      <c r="IP781" s="24"/>
      <c r="IQ781" s="24"/>
      <c r="IR781" s="24"/>
      <c r="IS781" s="24"/>
      <c r="IT781" s="24"/>
      <c r="IU781" s="24"/>
      <c r="IV781" s="24"/>
      <c r="IW781" s="24"/>
      <c r="IX781" s="24"/>
      <c r="IY781" s="24"/>
      <c r="IZ781" s="121"/>
      <c r="JA781" s="18"/>
      <c r="JB781" s="24"/>
      <c r="JC781" s="12"/>
      <c r="KN781" s="121"/>
      <c r="KO781" s="18"/>
      <c r="KP781" s="24"/>
      <c r="KR781" s="2"/>
      <c r="KS781" s="25"/>
      <c r="KT781" s="24"/>
      <c r="KU781" s="24"/>
      <c r="KV781" s="24"/>
      <c r="KW781" s="24"/>
      <c r="KX781" s="24"/>
      <c r="KY781" s="24"/>
      <c r="KZ781" s="24"/>
      <c r="LA781" s="24"/>
      <c r="LB781" s="24"/>
      <c r="LC781" s="24"/>
      <c r="LD781" s="24"/>
      <c r="LE781" s="121"/>
      <c r="LF781" s="18"/>
      <c r="LG781" s="24"/>
      <c r="LH781" s="12"/>
      <c r="LZ781" s="24"/>
      <c r="MA781" s="12"/>
    </row>
    <row r="782" spans="1:339" x14ac:dyDescent="0.2">
      <c r="A782" s="65" t="s">
        <v>763</v>
      </c>
      <c r="B782" s="60"/>
      <c r="C782" s="24">
        <f>IF(B782="",+(C781+(IF(YEAR(A782)&gt;YEAR($M$98),-$Q$98,$E$98*+((($O$101-((YEAR(A782)-(YEAR($J$98)-$O$101))/$O$98))/100)+$Q$101)))+(C770*$G$98/12)),B782)</f>
        <v>1006960.3373199307</v>
      </c>
      <c r="D782" s="22" t="str">
        <f t="shared" si="236"/>
        <v/>
      </c>
      <c r="E782" s="59">
        <f t="shared" si="235"/>
        <v>-99.471940578543581</v>
      </c>
      <c r="S782" s="24" t="str">
        <f>IF(B782="","",(U782-B782))</f>
        <v/>
      </c>
      <c r="DZ782" s="18"/>
      <c r="EA782" s="24"/>
      <c r="EC782" s="2"/>
      <c r="ED782" s="25"/>
      <c r="EE782" s="24"/>
      <c r="EF782" s="24"/>
      <c r="EG782" s="24"/>
      <c r="EH782" s="24"/>
      <c r="EI782" s="24"/>
      <c r="EJ782" s="24"/>
      <c r="EK782" s="24"/>
      <c r="EL782" s="24"/>
      <c r="EM782" s="24"/>
      <c r="EN782" s="24"/>
      <c r="EO782" s="24"/>
      <c r="EQ782" s="18"/>
      <c r="ER782" s="24"/>
      <c r="ES782" s="15"/>
      <c r="GE782" s="18"/>
      <c r="GF782" s="24"/>
      <c r="GH782" s="2"/>
      <c r="GI782" s="25"/>
      <c r="GJ782" s="24"/>
      <c r="GK782" s="24"/>
      <c r="GL782" s="24"/>
      <c r="GM782" s="24"/>
      <c r="GN782" s="24"/>
      <c r="GO782" s="24"/>
      <c r="GP782" s="24"/>
      <c r="GQ782" s="24"/>
      <c r="GR782" s="24"/>
      <c r="GS782" s="24"/>
      <c r="GT782" s="24"/>
      <c r="GV782" s="18"/>
      <c r="GW782" s="24"/>
      <c r="GX782" s="15"/>
      <c r="IJ782" s="18"/>
      <c r="IK782" s="24"/>
      <c r="IM782" s="2"/>
      <c r="IN782" s="25"/>
      <c r="IO782" s="24"/>
      <c r="IP782" s="24"/>
      <c r="IQ782" s="24"/>
      <c r="IR782" s="24"/>
      <c r="IS782" s="24"/>
      <c r="IT782" s="24"/>
      <c r="IU782" s="24"/>
      <c r="IV782" s="24"/>
      <c r="IW782" s="24"/>
      <c r="IX782" s="24"/>
      <c r="IY782" s="24"/>
      <c r="JA782" s="18"/>
      <c r="JB782" s="24"/>
      <c r="JC782" s="15"/>
      <c r="KO782" s="18"/>
      <c r="KP782" s="24"/>
      <c r="KR782" s="2"/>
      <c r="KS782" s="25"/>
      <c r="KT782" s="24"/>
      <c r="KU782" s="24"/>
      <c r="KV782" s="24"/>
      <c r="KW782" s="24"/>
      <c r="KX782" s="24"/>
      <c r="KY782" s="24"/>
      <c r="KZ782" s="24"/>
      <c r="LA782" s="24"/>
      <c r="LB782" s="24"/>
      <c r="LC782" s="24"/>
      <c r="LD782" s="24"/>
      <c r="LF782" s="18"/>
      <c r="LG782" s="24"/>
      <c r="LH782" s="15"/>
      <c r="LZ782" s="24"/>
      <c r="MA782" s="15"/>
    </row>
    <row r="783" spans="1:339" x14ac:dyDescent="0.2">
      <c r="A783" s="65" t="s">
        <v>764</v>
      </c>
      <c r="B783" s="60"/>
      <c r="C783" s="24">
        <f>IF(B783="",+(C782+(IF(YEAR(A783)&gt;YEAR($M$98),-$Q$98,$E$98*+((($O$101-((YEAR(A783)-(YEAR($J$98)-$O$101))/$O$98))/100)+$Q$101)))+(C771*$G$98/12)),B783)</f>
        <v>1006860.5453183484</v>
      </c>
      <c r="D783" s="22" t="str">
        <f t="shared" si="236"/>
        <v/>
      </c>
      <c r="E783" s="59">
        <f t="shared" si="235"/>
        <v>-99.792001582216471</v>
      </c>
      <c r="S783" s="24" t="str">
        <f>IF(B783="","",(U783-B783))</f>
        <v/>
      </c>
      <c r="DZ783" s="24"/>
      <c r="EA783" s="24"/>
      <c r="EC783" s="2"/>
      <c r="ED783" s="25"/>
      <c r="EE783" s="24"/>
      <c r="EF783" s="24"/>
      <c r="EG783" s="24"/>
      <c r="EH783" s="24"/>
      <c r="EI783" s="24"/>
      <c r="EJ783" s="24"/>
      <c r="EK783" s="24"/>
      <c r="EL783" s="24"/>
      <c r="EM783" s="24"/>
      <c r="EN783" s="24"/>
      <c r="EO783" s="24"/>
      <c r="EQ783" s="24"/>
      <c r="ER783" s="24"/>
      <c r="ES783" s="15"/>
      <c r="GE783" s="24"/>
      <c r="GF783" s="24"/>
      <c r="GH783" s="2"/>
      <c r="GI783" s="25"/>
      <c r="GJ783" s="24"/>
      <c r="GK783" s="24"/>
      <c r="GL783" s="24"/>
      <c r="GM783" s="24"/>
      <c r="GN783" s="24"/>
      <c r="GO783" s="24"/>
      <c r="GP783" s="24"/>
      <c r="GQ783" s="24"/>
      <c r="GR783" s="24"/>
      <c r="GS783" s="24"/>
      <c r="GT783" s="24"/>
      <c r="GV783" s="24"/>
      <c r="GW783" s="24"/>
      <c r="GX783" s="15"/>
      <c r="IJ783" s="24"/>
      <c r="IK783" s="24"/>
      <c r="IM783" s="2"/>
      <c r="IN783" s="25"/>
      <c r="IO783" s="24"/>
      <c r="IP783" s="24"/>
      <c r="IQ783" s="24"/>
      <c r="IR783" s="24"/>
      <c r="IS783" s="24"/>
      <c r="IT783" s="24"/>
      <c r="IU783" s="24"/>
      <c r="IV783" s="24"/>
      <c r="IW783" s="24"/>
      <c r="IX783" s="24"/>
      <c r="IY783" s="24"/>
      <c r="JA783" s="24"/>
      <c r="JB783" s="24"/>
      <c r="JC783" s="15"/>
      <c r="KO783" s="24"/>
      <c r="KP783" s="24"/>
      <c r="KR783" s="2"/>
      <c r="KS783" s="25"/>
      <c r="KT783" s="24"/>
      <c r="KU783" s="24"/>
      <c r="KV783" s="24"/>
      <c r="KW783" s="24"/>
      <c r="KX783" s="24"/>
      <c r="KY783" s="24"/>
      <c r="KZ783" s="24"/>
      <c r="LA783" s="24"/>
      <c r="LB783" s="24"/>
      <c r="LC783" s="24"/>
      <c r="LD783" s="24"/>
      <c r="LF783" s="24"/>
      <c r="LG783" s="24"/>
      <c r="LH783" s="15"/>
      <c r="LZ783" s="24"/>
      <c r="MA783" s="15"/>
    </row>
    <row r="784" spans="1:339" x14ac:dyDescent="0.2">
      <c r="A784" s="65" t="s">
        <v>765</v>
      </c>
      <c r="B784" s="60"/>
      <c r="C784" s="24">
        <f>IF(B784="",+(C783+(IF(YEAR(A784)&gt;YEAR($M$98),-$Q$98,$E$98*+((($O$101-((YEAR(A784)-(YEAR($J$98)-$O$101))/$O$98))/100)+$Q$101)))+(C772*$G$98/12)),B784)</f>
        <v>1006760.4322259339</v>
      </c>
      <c r="D784" s="22" t="str">
        <f t="shared" si="236"/>
        <v/>
      </c>
      <c r="E784" s="59">
        <f t="shared" si="235"/>
        <v>-100.11309241456911</v>
      </c>
      <c r="S784" s="24" t="str">
        <f>IF(B784="","",(U784-B784))</f>
        <v/>
      </c>
      <c r="DZ784" s="24"/>
      <c r="EA784" s="24"/>
      <c r="EC784" s="2"/>
      <c r="ED784" s="25"/>
      <c r="EE784" s="24"/>
      <c r="EF784" s="24"/>
      <c r="EG784" s="24"/>
      <c r="EH784" s="24"/>
      <c r="EI784" s="24"/>
      <c r="EJ784" s="24"/>
      <c r="EK784" s="24"/>
      <c r="EL784" s="24"/>
      <c r="EM784" s="24"/>
      <c r="EN784" s="24"/>
      <c r="EO784" s="24"/>
      <c r="EQ784" s="24"/>
      <c r="ER784" s="24"/>
      <c r="ES784" s="15"/>
      <c r="GE784" s="24"/>
      <c r="GF784" s="24"/>
      <c r="GH784" s="2"/>
      <c r="GI784" s="25"/>
      <c r="GJ784" s="24"/>
      <c r="GK784" s="24"/>
      <c r="GL784" s="24"/>
      <c r="GM784" s="24"/>
      <c r="GN784" s="24"/>
      <c r="GO784" s="24"/>
      <c r="GP784" s="24"/>
      <c r="GQ784" s="24"/>
      <c r="GR784" s="24"/>
      <c r="GS784" s="24"/>
      <c r="GT784" s="24"/>
      <c r="GV784" s="24"/>
      <c r="GW784" s="24"/>
      <c r="GX784" s="15"/>
      <c r="IJ784" s="24"/>
      <c r="IK784" s="24"/>
      <c r="IM784" s="2"/>
      <c r="IN784" s="25"/>
      <c r="IO784" s="24"/>
      <c r="IP784" s="24"/>
      <c r="IQ784" s="24"/>
      <c r="IR784" s="24"/>
      <c r="IS784" s="24"/>
      <c r="IT784" s="24"/>
      <c r="IU784" s="24"/>
      <c r="IV784" s="24"/>
      <c r="IW784" s="24"/>
      <c r="IX784" s="24"/>
      <c r="IY784" s="24"/>
      <c r="JA784" s="24"/>
      <c r="JB784" s="24"/>
      <c r="JC784" s="15"/>
      <c r="KO784" s="24"/>
      <c r="KP784" s="24"/>
      <c r="KR784" s="2"/>
      <c r="KS784" s="25"/>
      <c r="KT784" s="24"/>
      <c r="KU784" s="24"/>
      <c r="KV784" s="24"/>
      <c r="KW784" s="24"/>
      <c r="KX784" s="24"/>
      <c r="KY784" s="24"/>
      <c r="KZ784" s="24"/>
      <c r="LA784" s="24"/>
      <c r="LB784" s="24"/>
      <c r="LC784" s="24"/>
      <c r="LD784" s="24"/>
      <c r="LF784" s="24"/>
      <c r="LG784" s="24"/>
      <c r="LH784" s="15"/>
      <c r="LZ784" s="24"/>
      <c r="MA784" s="15"/>
    </row>
    <row r="785" spans="1:339" x14ac:dyDescent="0.2">
      <c r="A785" s="65" t="s">
        <v>766</v>
      </c>
      <c r="B785" s="60"/>
      <c r="C785" s="24">
        <f>IF(B785="",+(C784+(IF(YEAR(A785)&gt;YEAR($M$98),-$Q$98,$E$98*+((($O$101-((YEAR(A785)-(YEAR($J$98)-$O$101))/$O$98))/100)+$Q$101)))+(C773*$G$98/12)),B785)</f>
        <v>1006659.997009545</v>
      </c>
      <c r="D785" s="22" t="str">
        <f t="shared" si="236"/>
        <v/>
      </c>
      <c r="E785" s="59">
        <f t="shared" si="235"/>
        <v>-100.43521638889797</v>
      </c>
      <c r="S785" s="24" t="str">
        <f>IF(B785="","",(U785-B785))</f>
        <v/>
      </c>
      <c r="DZ785" s="24"/>
      <c r="EA785" s="24"/>
      <c r="EC785" s="2"/>
      <c r="ED785" s="25"/>
      <c r="EE785" s="24"/>
      <c r="EF785" s="24"/>
      <c r="EG785" s="24"/>
      <c r="EH785" s="24"/>
      <c r="EI785" s="24"/>
      <c r="EJ785" s="24"/>
      <c r="EK785" s="24"/>
      <c r="EL785" s="24"/>
      <c r="EM785" s="24"/>
      <c r="EN785" s="24"/>
      <c r="EO785" s="24"/>
      <c r="EQ785" s="24"/>
      <c r="ER785" s="24"/>
      <c r="ES785" s="15"/>
      <c r="GE785" s="24"/>
      <c r="GF785" s="24"/>
      <c r="GH785" s="2"/>
      <c r="GI785" s="25"/>
      <c r="GJ785" s="24"/>
      <c r="GK785" s="24"/>
      <c r="GL785" s="24"/>
      <c r="GM785" s="24"/>
      <c r="GN785" s="24"/>
      <c r="GO785" s="24"/>
      <c r="GP785" s="24"/>
      <c r="GQ785" s="24"/>
      <c r="GR785" s="24"/>
      <c r="GS785" s="24"/>
      <c r="GT785" s="24"/>
      <c r="GV785" s="24"/>
      <c r="GW785" s="24"/>
      <c r="GX785" s="15"/>
      <c r="IJ785" s="24"/>
      <c r="IK785" s="24"/>
      <c r="IM785" s="2"/>
      <c r="IN785" s="25"/>
      <c r="IO785" s="24"/>
      <c r="IP785" s="24"/>
      <c r="IQ785" s="24"/>
      <c r="IR785" s="24"/>
      <c r="IS785" s="24"/>
      <c r="IT785" s="24"/>
      <c r="IU785" s="24"/>
      <c r="IV785" s="24"/>
      <c r="IW785" s="24"/>
      <c r="IX785" s="24"/>
      <c r="IY785" s="24"/>
      <c r="JA785" s="24"/>
      <c r="JB785" s="24"/>
      <c r="JC785" s="15"/>
      <c r="KO785" s="24"/>
      <c r="KP785" s="24"/>
      <c r="KR785" s="2"/>
      <c r="KS785" s="25"/>
      <c r="KT785" s="24"/>
      <c r="KU785" s="24"/>
      <c r="KV785" s="24"/>
      <c r="KW785" s="24"/>
      <c r="KX785" s="24"/>
      <c r="KY785" s="24"/>
      <c r="KZ785" s="24"/>
      <c r="LA785" s="24"/>
      <c r="LB785" s="24"/>
      <c r="LC785" s="24"/>
      <c r="LD785" s="24"/>
      <c r="LF785" s="24"/>
      <c r="LG785" s="24"/>
      <c r="LH785" s="15"/>
      <c r="LZ785" s="24"/>
      <c r="MA785" s="15"/>
    </row>
    <row r="786" spans="1:339" x14ac:dyDescent="0.2">
      <c r="A786" s="65" t="s">
        <v>767</v>
      </c>
      <c r="B786" s="60"/>
      <c r="C786" s="24">
        <f>IF(B786="",+(C785+(IF(YEAR(A786)&gt;YEAR($M$98),-$Q$98,$E$98*+((($O$101-((YEAR(A786)-(YEAR($J$98)-$O$101))/$O$98))/100)+$Q$101)))+(C774*$G$98/12)),B786)</f>
        <v>1006559.2386327153</v>
      </c>
      <c r="D786" s="22" t="str">
        <f t="shared" si="236"/>
        <v/>
      </c>
      <c r="E786" s="59">
        <f t="shared" si="235"/>
        <v>-100.7583768296754</v>
      </c>
      <c r="S786" s="24" t="str">
        <f>IF(B786="","",(U786-B786))</f>
        <v/>
      </c>
      <c r="DZ786" s="24"/>
      <c r="EA786" s="24"/>
      <c r="EC786" s="2"/>
      <c r="ED786" s="25"/>
      <c r="EE786" s="24"/>
      <c r="EF786" s="24"/>
      <c r="EG786" s="24"/>
      <c r="EH786" s="24"/>
      <c r="EI786" s="24"/>
      <c r="EJ786" s="24"/>
      <c r="EK786" s="24"/>
      <c r="EL786" s="24"/>
      <c r="EM786" s="24"/>
      <c r="EN786" s="24"/>
      <c r="EO786" s="24"/>
      <c r="EQ786" s="24"/>
      <c r="ER786" s="24"/>
      <c r="ES786" s="15"/>
      <c r="GE786" s="24"/>
      <c r="GF786" s="24"/>
      <c r="GH786" s="2"/>
      <c r="GI786" s="25"/>
      <c r="GJ786" s="24"/>
      <c r="GK786" s="24"/>
      <c r="GL786" s="24"/>
      <c r="GM786" s="24"/>
      <c r="GN786" s="24"/>
      <c r="GO786" s="24"/>
      <c r="GP786" s="24"/>
      <c r="GQ786" s="24"/>
      <c r="GR786" s="24"/>
      <c r="GS786" s="24"/>
      <c r="GT786" s="24"/>
      <c r="GV786" s="24"/>
      <c r="GW786" s="24"/>
      <c r="GX786" s="15"/>
      <c r="IJ786" s="24"/>
      <c r="IK786" s="24"/>
      <c r="IM786" s="2"/>
      <c r="IN786" s="25"/>
      <c r="IO786" s="24"/>
      <c r="IP786" s="24"/>
      <c r="IQ786" s="24"/>
      <c r="IR786" s="24"/>
      <c r="IS786" s="24"/>
      <c r="IT786" s="24"/>
      <c r="IU786" s="24"/>
      <c r="IV786" s="24"/>
      <c r="IW786" s="24"/>
      <c r="IX786" s="24"/>
      <c r="IY786" s="24"/>
      <c r="JA786" s="24"/>
      <c r="JB786" s="24"/>
      <c r="JC786" s="15"/>
      <c r="KO786" s="24"/>
      <c r="KP786" s="24"/>
      <c r="KR786" s="2"/>
      <c r="KS786" s="25"/>
      <c r="KT786" s="24"/>
      <c r="KU786" s="24"/>
      <c r="KV786" s="24"/>
      <c r="KW786" s="24"/>
      <c r="KX786" s="24"/>
      <c r="KY786" s="24"/>
      <c r="KZ786" s="24"/>
      <c r="LA786" s="24"/>
      <c r="LB786" s="24"/>
      <c r="LC786" s="24"/>
      <c r="LD786" s="24"/>
      <c r="LF786" s="24"/>
      <c r="LG786" s="24"/>
      <c r="LH786" s="15"/>
      <c r="LZ786" s="24"/>
      <c r="MA786" s="15"/>
    </row>
    <row r="787" spans="1:339" x14ac:dyDescent="0.2">
      <c r="A787" s="65" t="s">
        <v>768</v>
      </c>
      <c r="B787" s="60"/>
      <c r="C787" s="24">
        <f>IF(B787="",+(C786+(IF(YEAR(A787)&gt;YEAR($M$98),-$Q$98,$E$98*+((($O$101-((YEAR(A787)-(YEAR($J$98)-$O$101))/$O$98))/100)+$Q$101)))+(C775*$G$98/12)),B787)</f>
        <v>1006458.1560556435</v>
      </c>
      <c r="D787" s="22" t="str">
        <f t="shared" si="236"/>
        <v/>
      </c>
      <c r="E787" s="59">
        <f t="shared" si="235"/>
        <v>-101.08257707185112</v>
      </c>
      <c r="S787" s="24" t="str">
        <f>IF(B787="","",(U787-B787))</f>
        <v/>
      </c>
      <c r="DZ787" s="24"/>
      <c r="EA787" s="24"/>
      <c r="EC787" s="2"/>
      <c r="ED787" s="25"/>
      <c r="EE787" s="24"/>
      <c r="EF787" s="24"/>
      <c r="EG787" s="24"/>
      <c r="EH787" s="24"/>
      <c r="EI787" s="24"/>
      <c r="EJ787" s="24"/>
      <c r="EK787" s="24"/>
      <c r="EL787" s="24"/>
      <c r="EM787" s="24"/>
      <c r="EN787" s="24"/>
      <c r="EO787" s="24"/>
      <c r="EQ787" s="24"/>
      <c r="ER787" s="24"/>
      <c r="ES787" s="15"/>
      <c r="GE787" s="24"/>
      <c r="GF787" s="24"/>
      <c r="GH787" s="2"/>
      <c r="GI787" s="25"/>
      <c r="GJ787" s="24"/>
      <c r="GK787" s="24"/>
      <c r="GL787" s="24"/>
      <c r="GM787" s="24"/>
      <c r="GN787" s="24"/>
      <c r="GO787" s="24"/>
      <c r="GP787" s="24"/>
      <c r="GQ787" s="24"/>
      <c r="GR787" s="24"/>
      <c r="GS787" s="24"/>
      <c r="GT787" s="24"/>
      <c r="GV787" s="24"/>
      <c r="GW787" s="24"/>
      <c r="GX787" s="15"/>
      <c r="IJ787" s="24"/>
      <c r="IK787" s="24"/>
      <c r="IM787" s="2"/>
      <c r="IN787" s="25"/>
      <c r="IO787" s="24"/>
      <c r="IP787" s="24"/>
      <c r="IQ787" s="24"/>
      <c r="IR787" s="24"/>
      <c r="IS787" s="24"/>
      <c r="IT787" s="24"/>
      <c r="IU787" s="24"/>
      <c r="IV787" s="24"/>
      <c r="IW787" s="24"/>
      <c r="IX787" s="24"/>
      <c r="IY787" s="24"/>
      <c r="JA787" s="24"/>
      <c r="JB787" s="24"/>
      <c r="JC787" s="15"/>
      <c r="KO787" s="24"/>
      <c r="KP787" s="24"/>
      <c r="KR787" s="2"/>
      <c r="KS787" s="25"/>
      <c r="KT787" s="24"/>
      <c r="KU787" s="24"/>
      <c r="KV787" s="24"/>
      <c r="KW787" s="24"/>
      <c r="KX787" s="24"/>
      <c r="KY787" s="24"/>
      <c r="KZ787" s="24"/>
      <c r="LA787" s="24"/>
      <c r="LB787" s="24"/>
      <c r="LC787" s="24"/>
      <c r="LD787" s="24"/>
      <c r="LF787" s="24"/>
      <c r="LG787" s="24"/>
      <c r="LH787" s="15"/>
      <c r="LZ787" s="24"/>
      <c r="MA787" s="15"/>
    </row>
    <row r="788" spans="1:339" x14ac:dyDescent="0.2">
      <c r="A788" s="65" t="s">
        <v>769</v>
      </c>
      <c r="B788" s="60"/>
      <c r="C788" s="24">
        <f>IF(B788="",+(C787+(IF(YEAR(A788)&gt;YEAR($M$98),-$Q$98,$E$98*+((($O$101-((YEAR(A788)-(YEAR($J$98)-$O$101))/$O$98))/100)+$Q$101)))+(C776*$G$98/12)),B788)</f>
        <v>1006356.7482351825</v>
      </c>
      <c r="D788" s="22" t="str">
        <f t="shared" si="236"/>
        <v/>
      </c>
      <c r="E788" s="59">
        <f t="shared" si="235"/>
        <v>-101.40782046096865</v>
      </c>
      <c r="S788" s="24" t="str">
        <f>IF(B788="","",(U788-B788))</f>
        <v/>
      </c>
      <c r="DZ788" s="24"/>
      <c r="EA788" s="31"/>
      <c r="EC788" s="2"/>
      <c r="ED788" s="28"/>
      <c r="EE788" s="31"/>
      <c r="EF788" s="31"/>
      <c r="EG788" s="31"/>
      <c r="EH788" s="31"/>
      <c r="EI788" s="31"/>
      <c r="EJ788" s="31"/>
      <c r="EK788" s="31"/>
      <c r="EL788" s="31"/>
      <c r="EM788" s="31"/>
      <c r="EN788" s="31"/>
      <c r="EO788" s="31"/>
      <c r="EQ788" s="24"/>
      <c r="ER788" s="31"/>
      <c r="ES788" s="17"/>
      <c r="GE788" s="24"/>
      <c r="GF788" s="31"/>
      <c r="GH788" s="2"/>
      <c r="GI788" s="28"/>
      <c r="GJ788" s="31"/>
      <c r="GK788" s="31"/>
      <c r="GL788" s="31"/>
      <c r="GM788" s="31"/>
      <c r="GN788" s="31"/>
      <c r="GO788" s="31"/>
      <c r="GP788" s="31"/>
      <c r="GQ788" s="31"/>
      <c r="GR788" s="31"/>
      <c r="GS788" s="31"/>
      <c r="GT788" s="31"/>
      <c r="GV788" s="24"/>
      <c r="GW788" s="31"/>
      <c r="GX788" s="17"/>
      <c r="IJ788" s="24"/>
      <c r="IK788" s="31"/>
      <c r="IM788" s="2"/>
      <c r="IN788" s="28"/>
      <c r="IO788" s="31"/>
      <c r="IP788" s="31"/>
      <c r="IQ788" s="31"/>
      <c r="IR788" s="31"/>
      <c r="IS788" s="31"/>
      <c r="IT788" s="31"/>
      <c r="IU788" s="31"/>
      <c r="IV788" s="31"/>
      <c r="IW788" s="31"/>
      <c r="IX788" s="31"/>
      <c r="IY788" s="31"/>
      <c r="JA788" s="24"/>
      <c r="JB788" s="31"/>
      <c r="JC788" s="17"/>
      <c r="KO788" s="24"/>
      <c r="KP788" s="31"/>
      <c r="KR788" s="2"/>
      <c r="KS788" s="28"/>
      <c r="KT788" s="31"/>
      <c r="KU788" s="31"/>
      <c r="KV788" s="31"/>
      <c r="KW788" s="31"/>
      <c r="KX788" s="31"/>
      <c r="KY788" s="31"/>
      <c r="KZ788" s="31"/>
      <c r="LA788" s="31"/>
      <c r="LB788" s="31"/>
      <c r="LC788" s="31"/>
      <c r="LD788" s="31"/>
      <c r="LF788" s="24"/>
      <c r="LG788" s="31"/>
      <c r="LH788" s="17"/>
      <c r="LZ788" s="31"/>
      <c r="MA788" s="17"/>
    </row>
    <row r="789" spans="1:339" x14ac:dyDescent="0.2">
      <c r="A789" s="66" t="s">
        <v>234</v>
      </c>
      <c r="B789" s="69"/>
      <c r="C789" s="24">
        <f>IF(B789="",+(C788+(IF(YEAR(A789)&gt;YEAR($M$98),-$Q$98,$E$98*+((($O$101-((YEAR(A789)-(YEAR($J$98)-$O$101))/$O$98))/100)+$Q$101)))+(C777*$G$98/12)),B789)</f>
        <v>1006255.014124829</v>
      </c>
      <c r="D789" s="22" t="str">
        <f t="shared" si="236"/>
        <v/>
      </c>
      <c r="E789" s="59">
        <f t="shared" si="235"/>
        <v>-101.73411035351455</v>
      </c>
      <c r="S789" s="24" t="str">
        <f>IF(B789="","",(U789-B789))</f>
        <v/>
      </c>
      <c r="U789" s="43"/>
      <c r="DZ789" s="24"/>
      <c r="EA789" s="122"/>
      <c r="EC789" s="2"/>
      <c r="ED789" s="124"/>
      <c r="EE789" s="122"/>
      <c r="EF789" s="122"/>
      <c r="EG789" s="122"/>
      <c r="EH789" s="122"/>
      <c r="EI789" s="122"/>
      <c r="EJ789" s="122"/>
      <c r="EK789" s="122"/>
      <c r="EL789" s="122"/>
      <c r="EM789" s="122"/>
      <c r="EN789" s="122"/>
      <c r="EO789" s="122"/>
      <c r="EQ789" s="24"/>
      <c r="ER789" s="122"/>
      <c r="ES789" s="16"/>
      <c r="GE789" s="24"/>
      <c r="GF789" s="122"/>
      <c r="GH789" s="2"/>
      <c r="GI789" s="124"/>
      <c r="GJ789" s="122"/>
      <c r="GK789" s="122"/>
      <c r="GL789" s="122"/>
      <c r="GM789" s="122"/>
      <c r="GN789" s="122"/>
      <c r="GO789" s="122"/>
      <c r="GP789" s="122"/>
      <c r="GQ789" s="122"/>
      <c r="GR789" s="122"/>
      <c r="GS789" s="122"/>
      <c r="GT789" s="122"/>
      <c r="GV789" s="24"/>
      <c r="GW789" s="122"/>
      <c r="GX789" s="16"/>
      <c r="IJ789" s="24"/>
      <c r="IK789" s="122"/>
      <c r="IM789" s="2"/>
      <c r="IN789" s="124"/>
      <c r="IO789" s="122"/>
      <c r="IP789" s="122"/>
      <c r="IQ789" s="122"/>
      <c r="IR789" s="122"/>
      <c r="IS789" s="122"/>
      <c r="IT789" s="122"/>
      <c r="IU789" s="122"/>
      <c r="IV789" s="122"/>
      <c r="IW789" s="122"/>
      <c r="IX789" s="122"/>
      <c r="IY789" s="122"/>
      <c r="JA789" s="24"/>
      <c r="JB789" s="122"/>
      <c r="JC789" s="16"/>
      <c r="KO789" s="24"/>
      <c r="KP789" s="122"/>
      <c r="KR789" s="2"/>
      <c r="KS789" s="124"/>
      <c r="KT789" s="122"/>
      <c r="KU789" s="122"/>
      <c r="KV789" s="122"/>
      <c r="KW789" s="122"/>
      <c r="KX789" s="122"/>
      <c r="KY789" s="122"/>
      <c r="KZ789" s="122"/>
      <c r="LA789" s="122"/>
      <c r="LB789" s="122"/>
      <c r="LC789" s="122"/>
      <c r="LD789" s="122"/>
      <c r="LF789" s="24"/>
      <c r="LG789" s="122"/>
      <c r="LH789" s="16"/>
      <c r="LZ789" s="122"/>
      <c r="MA789" s="16"/>
    </row>
    <row r="790" spans="1:339" x14ac:dyDescent="0.2">
      <c r="A790" s="65" t="s">
        <v>770</v>
      </c>
      <c r="B790" s="60"/>
      <c r="C790" s="24">
        <f>IF(B790="",+(C789+(IF(YEAR(A790)&gt;YEAR($M$98),-$Q$98,$E$98*+((($O$101-((YEAR(A790)-(YEAR($J$98)-$O$101))/$O$98))/100)+$Q$101)))+(C778*$G$98/12)),B790)</f>
        <v>1006152.9526747123</v>
      </c>
      <c r="D790" s="22" t="str">
        <f t="shared" si="236"/>
        <v/>
      </c>
      <c r="E790" s="59">
        <f t="shared" si="235"/>
        <v>-102.06145011668559</v>
      </c>
      <c r="S790" s="24" t="str">
        <f>IF(B790="","",(U790-B790))</f>
        <v/>
      </c>
      <c r="DY790" s="121"/>
      <c r="DZ790" s="24"/>
      <c r="EA790" s="24"/>
      <c r="EC790" s="2"/>
      <c r="ED790" s="25"/>
      <c r="EE790" s="24"/>
      <c r="EF790" s="24"/>
      <c r="EG790" s="24"/>
      <c r="EH790" s="24"/>
      <c r="EI790" s="24"/>
      <c r="EJ790" s="24"/>
      <c r="EK790" s="24"/>
      <c r="EL790" s="24"/>
      <c r="EM790" s="24"/>
      <c r="EN790" s="24"/>
      <c r="EO790" s="24"/>
      <c r="EP790" s="121"/>
      <c r="EQ790" s="24"/>
      <c r="ER790" s="24"/>
      <c r="ES790" s="13"/>
      <c r="GD790" s="121"/>
      <c r="GE790" s="24"/>
      <c r="GF790" s="24"/>
      <c r="GH790" s="2"/>
      <c r="GI790" s="25"/>
      <c r="GJ790" s="24"/>
      <c r="GK790" s="24"/>
      <c r="GL790" s="24"/>
      <c r="GM790" s="24"/>
      <c r="GN790" s="24"/>
      <c r="GO790" s="24"/>
      <c r="GP790" s="24"/>
      <c r="GQ790" s="24"/>
      <c r="GR790" s="24"/>
      <c r="GS790" s="24"/>
      <c r="GT790" s="24"/>
      <c r="GU790" s="121"/>
      <c r="GV790" s="24"/>
      <c r="GW790" s="24"/>
      <c r="GX790" s="13"/>
      <c r="II790" s="121"/>
      <c r="IJ790" s="24"/>
      <c r="IK790" s="24"/>
      <c r="IM790" s="2"/>
      <c r="IN790" s="25"/>
      <c r="IO790" s="24"/>
      <c r="IP790" s="24"/>
      <c r="IQ790" s="24"/>
      <c r="IR790" s="24"/>
      <c r="IS790" s="24"/>
      <c r="IT790" s="24"/>
      <c r="IU790" s="24"/>
      <c r="IV790" s="24"/>
      <c r="IW790" s="24"/>
      <c r="IX790" s="24"/>
      <c r="IY790" s="24"/>
      <c r="IZ790" s="121"/>
      <c r="JA790" s="24"/>
      <c r="JB790" s="24"/>
      <c r="JC790" s="13"/>
      <c r="KN790" s="121"/>
      <c r="KO790" s="24"/>
      <c r="KP790" s="24"/>
      <c r="KR790" s="2"/>
      <c r="KS790" s="25"/>
      <c r="KT790" s="24"/>
      <c r="KU790" s="24"/>
      <c r="KV790" s="24"/>
      <c r="KW790" s="24"/>
      <c r="KX790" s="24"/>
      <c r="KY790" s="24"/>
      <c r="KZ790" s="24"/>
      <c r="LA790" s="24"/>
      <c r="LB790" s="24"/>
      <c r="LC790" s="24"/>
      <c r="LD790" s="24"/>
      <c r="LE790" s="121"/>
      <c r="LF790" s="24"/>
      <c r="LG790" s="24"/>
      <c r="LH790" s="13"/>
      <c r="LZ790" s="24"/>
      <c r="MA790" s="13"/>
    </row>
    <row r="791" spans="1:339" x14ac:dyDescent="0.2">
      <c r="A791" s="65" t="s">
        <v>771</v>
      </c>
      <c r="B791" s="60"/>
      <c r="C791" s="24">
        <f>IF(B791="",+(C790+(IF(YEAR(A791)&gt;YEAR($M$98),-$Q$98,$E$98*+((($O$101-((YEAR(A791)-(YEAR($J$98)-$O$101))/$O$98))/100)+$Q$101)))+(C779*$G$98/12)),B791)</f>
        <v>1006050.5628315838</v>
      </c>
      <c r="D791" s="22" t="str">
        <f t="shared" si="236"/>
        <v/>
      </c>
      <c r="E791" s="59">
        <f t="shared" si="235"/>
        <v>-102.38984312850516</v>
      </c>
      <c r="S791" s="24" t="str">
        <f>IF(B791="","",(U791-B791))</f>
        <v/>
      </c>
      <c r="DZ791" s="24"/>
      <c r="EA791" s="24"/>
      <c r="EC791" s="2"/>
      <c r="ED791" s="25"/>
      <c r="EE791" s="24"/>
      <c r="EF791" s="24"/>
      <c r="EG791" s="24"/>
      <c r="EH791" s="24"/>
      <c r="EI791" s="24"/>
      <c r="EJ791" s="24"/>
      <c r="EK791" s="24"/>
      <c r="EL791" s="24"/>
      <c r="EM791" s="24"/>
      <c r="EN791" s="24"/>
      <c r="EO791" s="24"/>
      <c r="EQ791" s="24"/>
      <c r="ER791" s="24"/>
      <c r="ES791" s="15"/>
      <c r="GE791" s="24"/>
      <c r="GF791" s="24"/>
      <c r="GH791" s="2"/>
      <c r="GI791" s="25"/>
      <c r="GJ791" s="24"/>
      <c r="GK791" s="24"/>
      <c r="GL791" s="24"/>
      <c r="GM791" s="24"/>
      <c r="GN791" s="24"/>
      <c r="GO791" s="24"/>
      <c r="GP791" s="24"/>
      <c r="GQ791" s="24"/>
      <c r="GR791" s="24"/>
      <c r="GS791" s="24"/>
      <c r="GT791" s="24"/>
      <c r="GV791" s="24"/>
      <c r="GW791" s="24"/>
      <c r="GX791" s="15"/>
      <c r="IJ791" s="24"/>
      <c r="IK791" s="24"/>
      <c r="IM791" s="2"/>
      <c r="IN791" s="25"/>
      <c r="IO791" s="24"/>
      <c r="IP791" s="24"/>
      <c r="IQ791" s="24"/>
      <c r="IR791" s="24"/>
      <c r="IS791" s="24"/>
      <c r="IT791" s="24"/>
      <c r="IU791" s="24"/>
      <c r="IV791" s="24"/>
      <c r="IW791" s="24"/>
      <c r="IX791" s="24"/>
      <c r="IY791" s="24"/>
      <c r="JA791" s="24"/>
      <c r="JB791" s="24"/>
      <c r="JC791" s="15"/>
      <c r="KO791" s="24"/>
      <c r="KP791" s="24"/>
      <c r="KR791" s="2"/>
      <c r="KS791" s="25"/>
      <c r="KT791" s="24"/>
      <c r="KU791" s="24"/>
      <c r="KV791" s="24"/>
      <c r="KW791" s="24"/>
      <c r="KX791" s="24"/>
      <c r="KY791" s="24"/>
      <c r="KZ791" s="24"/>
      <c r="LA791" s="24"/>
      <c r="LB791" s="24"/>
      <c r="LC791" s="24"/>
      <c r="LD791" s="24"/>
      <c r="LF791" s="24"/>
      <c r="LG791" s="24"/>
      <c r="LH791" s="15"/>
      <c r="LZ791" s="24"/>
      <c r="MA791" s="15"/>
    </row>
    <row r="792" spans="1:339" x14ac:dyDescent="0.2">
      <c r="A792" s="65" t="s">
        <v>772</v>
      </c>
      <c r="B792" s="60"/>
      <c r="C792" s="24">
        <f>IF(B792="",+(C791+(IF(YEAR(A792)&gt;YEAR($M$98),-$Q$98,$E$98*+((($O$101-((YEAR(A792)-(YEAR($J$98)-$O$101))/$O$98))/100)+$Q$101)))+(C780*$G$98/12)),B792)</f>
        <v>1005947.8435388057</v>
      </c>
      <c r="D792" s="22" t="str">
        <f t="shared" si="236"/>
        <v/>
      </c>
      <c r="E792" s="59">
        <f t="shared" si="235"/>
        <v>-102.71929277805611</v>
      </c>
      <c r="S792" s="24" t="str">
        <f>IF(B792="","",(U792-B792))</f>
        <v/>
      </c>
      <c r="DZ792" s="24"/>
      <c r="EA792" s="24"/>
      <c r="EC792" s="2"/>
      <c r="ED792" s="25"/>
      <c r="EE792" s="24"/>
      <c r="EF792" s="24"/>
      <c r="EG792" s="24"/>
      <c r="EH792" s="24"/>
      <c r="EI792" s="24"/>
      <c r="EJ792" s="24"/>
      <c r="EK792" s="24"/>
      <c r="EL792" s="24"/>
      <c r="EM792" s="24"/>
      <c r="EN792" s="24"/>
      <c r="EO792" s="24"/>
      <c r="EQ792" s="24"/>
      <c r="ER792" s="24"/>
      <c r="ES792" s="15"/>
      <c r="GE792" s="24"/>
      <c r="GF792" s="24"/>
      <c r="GH792" s="2"/>
      <c r="GI792" s="25"/>
      <c r="GJ792" s="24"/>
      <c r="GK792" s="24"/>
      <c r="GL792" s="24"/>
      <c r="GM792" s="24"/>
      <c r="GN792" s="24"/>
      <c r="GO792" s="24"/>
      <c r="GP792" s="24"/>
      <c r="GQ792" s="24"/>
      <c r="GR792" s="24"/>
      <c r="GS792" s="24"/>
      <c r="GT792" s="24"/>
      <c r="GV792" s="24"/>
      <c r="GW792" s="24"/>
      <c r="GX792" s="15"/>
      <c r="IJ792" s="24"/>
      <c r="IK792" s="24"/>
      <c r="IM792" s="2"/>
      <c r="IN792" s="25"/>
      <c r="IO792" s="24"/>
      <c r="IP792" s="24"/>
      <c r="IQ792" s="24"/>
      <c r="IR792" s="24"/>
      <c r="IS792" s="24"/>
      <c r="IT792" s="24"/>
      <c r="IU792" s="24"/>
      <c r="IV792" s="24"/>
      <c r="IW792" s="24"/>
      <c r="IX792" s="24"/>
      <c r="IY792" s="24"/>
      <c r="JA792" s="24"/>
      <c r="JB792" s="24"/>
      <c r="JC792" s="15"/>
      <c r="KO792" s="24"/>
      <c r="KP792" s="24"/>
      <c r="KR792" s="2"/>
      <c r="KS792" s="25"/>
      <c r="KT792" s="24"/>
      <c r="KU792" s="24"/>
      <c r="KV792" s="24"/>
      <c r="KW792" s="24"/>
      <c r="KX792" s="24"/>
      <c r="KY792" s="24"/>
      <c r="KZ792" s="24"/>
      <c r="LA792" s="24"/>
      <c r="LB792" s="24"/>
      <c r="LC792" s="24"/>
      <c r="LD792" s="24"/>
      <c r="LF792" s="24"/>
      <c r="LG792" s="24"/>
      <c r="LH792" s="15"/>
      <c r="LZ792" s="24"/>
      <c r="MA792" s="15"/>
    </row>
    <row r="793" spans="1:339" x14ac:dyDescent="0.2">
      <c r="A793" s="65" t="s">
        <v>773</v>
      </c>
      <c r="B793" s="60"/>
      <c r="C793" s="24">
        <f>IF(B793="",+(C792+(IF(YEAR(A793)&gt;YEAR($M$98),-$Q$98,$E$98*+((($O$101-((YEAR(A793)-(YEAR($J$98)-$O$101))/$O$98))/100)+$Q$101)))+(C781*$G$98/12)),B793)</f>
        <v>1005844.7937363407</v>
      </c>
      <c r="D793" s="22" t="str">
        <f t="shared" si="236"/>
        <v/>
      </c>
      <c r="E793" s="59">
        <f t="shared" si="235"/>
        <v>-103.04980246501509</v>
      </c>
      <c r="S793" s="24" t="str">
        <f>IF(B793="","",(U793-B793))</f>
        <v/>
      </c>
      <c r="DZ793" s="24"/>
      <c r="EA793" s="24"/>
      <c r="EC793" s="2"/>
      <c r="ED793" s="25"/>
      <c r="EE793" s="24"/>
      <c r="EF793" s="24"/>
      <c r="EG793" s="24"/>
      <c r="EH793" s="24"/>
      <c r="EI793" s="24"/>
      <c r="EJ793" s="24"/>
      <c r="EK793" s="24"/>
      <c r="EL793" s="24"/>
      <c r="EM793" s="24"/>
      <c r="EN793" s="24"/>
      <c r="EO793" s="24"/>
      <c r="EQ793" s="24"/>
      <c r="ER793" s="24"/>
      <c r="ES793" s="15"/>
      <c r="GE793" s="24"/>
      <c r="GF793" s="24"/>
      <c r="GH793" s="2"/>
      <c r="GI793" s="25"/>
      <c r="GJ793" s="24"/>
      <c r="GK793" s="24"/>
      <c r="GL793" s="24"/>
      <c r="GM793" s="24"/>
      <c r="GN793" s="24"/>
      <c r="GO793" s="24"/>
      <c r="GP793" s="24"/>
      <c r="GQ793" s="24"/>
      <c r="GR793" s="24"/>
      <c r="GS793" s="24"/>
      <c r="GT793" s="24"/>
      <c r="GV793" s="24"/>
      <c r="GW793" s="24"/>
      <c r="GX793" s="15"/>
      <c r="IJ793" s="24"/>
      <c r="IK793" s="24"/>
      <c r="IM793" s="2"/>
      <c r="IN793" s="25"/>
      <c r="IO793" s="24"/>
      <c r="IP793" s="24"/>
      <c r="IQ793" s="24"/>
      <c r="IR793" s="24"/>
      <c r="IS793" s="24"/>
      <c r="IT793" s="24"/>
      <c r="IU793" s="24"/>
      <c r="IV793" s="24"/>
      <c r="IW793" s="24"/>
      <c r="IX793" s="24"/>
      <c r="IY793" s="24"/>
      <c r="JA793" s="24"/>
      <c r="JB793" s="24"/>
      <c r="JC793" s="15"/>
      <c r="KO793" s="24"/>
      <c r="KP793" s="24"/>
      <c r="KR793" s="2"/>
      <c r="KS793" s="25"/>
      <c r="KT793" s="24"/>
      <c r="KU793" s="24"/>
      <c r="KV793" s="24"/>
      <c r="KW793" s="24"/>
      <c r="KX793" s="24"/>
      <c r="KY793" s="24"/>
      <c r="KZ793" s="24"/>
      <c r="LA793" s="24"/>
      <c r="LB793" s="24"/>
      <c r="LC793" s="24"/>
      <c r="LD793" s="24"/>
      <c r="LF793" s="24"/>
      <c r="LG793" s="24"/>
      <c r="LH793" s="15"/>
      <c r="LZ793" s="24"/>
      <c r="MA793" s="15"/>
    </row>
    <row r="794" spans="1:339" x14ac:dyDescent="0.2">
      <c r="A794" s="65" t="s">
        <v>774</v>
      </c>
      <c r="B794" s="60"/>
      <c r="C794" s="24">
        <f>IF(B794="",+(C793+(IF(YEAR(A794)&gt;YEAR($M$98),-$Q$98,$E$98*+((($O$101-((YEAR(A794)-(YEAR($J$98)-$O$101))/$O$98))/100)+$Q$101)))+(C782*$G$98/12)),B794)</f>
        <v>1005741.4123607405</v>
      </c>
      <c r="D794" s="22" t="str">
        <f t="shared" si="236"/>
        <v/>
      </c>
      <c r="E794" s="59">
        <f t="shared" si="235"/>
        <v>-103.38137560023461</v>
      </c>
      <c r="S794" s="24" t="str">
        <f>IF(B794="","",(U794-B794))</f>
        <v/>
      </c>
      <c r="DZ794" s="24"/>
      <c r="EA794" s="24"/>
      <c r="EC794" s="2"/>
      <c r="ED794" s="25"/>
      <c r="EE794" s="24"/>
      <c r="EF794" s="24"/>
      <c r="EG794" s="24"/>
      <c r="EH794" s="24"/>
      <c r="EI794" s="24"/>
      <c r="EJ794" s="24"/>
      <c r="EK794" s="24"/>
      <c r="EL794" s="24"/>
      <c r="EM794" s="24"/>
      <c r="EN794" s="24"/>
      <c r="EO794" s="24"/>
      <c r="EQ794" s="24"/>
      <c r="ER794" s="24"/>
      <c r="ES794" s="15"/>
      <c r="GE794" s="24"/>
      <c r="GF794" s="24"/>
      <c r="GH794" s="2"/>
      <c r="GI794" s="25"/>
      <c r="GJ794" s="24"/>
      <c r="GK794" s="24"/>
      <c r="GL794" s="24"/>
      <c r="GM794" s="24"/>
      <c r="GN794" s="24"/>
      <c r="GO794" s="24"/>
      <c r="GP794" s="24"/>
      <c r="GQ794" s="24"/>
      <c r="GR794" s="24"/>
      <c r="GS794" s="24"/>
      <c r="GT794" s="24"/>
      <c r="GV794" s="24"/>
      <c r="GW794" s="24"/>
      <c r="GX794" s="15"/>
      <c r="IJ794" s="24"/>
      <c r="IK794" s="24"/>
      <c r="IM794" s="2"/>
      <c r="IN794" s="25"/>
      <c r="IO794" s="24"/>
      <c r="IP794" s="24"/>
      <c r="IQ794" s="24"/>
      <c r="IR794" s="24"/>
      <c r="IS794" s="24"/>
      <c r="IT794" s="24"/>
      <c r="IU794" s="24"/>
      <c r="IV794" s="24"/>
      <c r="IW794" s="24"/>
      <c r="IX794" s="24"/>
      <c r="IY794" s="24"/>
      <c r="JA794" s="24"/>
      <c r="JB794" s="24"/>
      <c r="JC794" s="15"/>
      <c r="KO794" s="24"/>
      <c r="KP794" s="24"/>
      <c r="KR794" s="2"/>
      <c r="KS794" s="25"/>
      <c r="KT794" s="24"/>
      <c r="KU794" s="24"/>
      <c r="KV794" s="24"/>
      <c r="KW794" s="24"/>
      <c r="KX794" s="24"/>
      <c r="KY794" s="24"/>
      <c r="KZ794" s="24"/>
      <c r="LA794" s="24"/>
      <c r="LB794" s="24"/>
      <c r="LC794" s="24"/>
      <c r="LD794" s="24"/>
      <c r="LF794" s="24"/>
      <c r="LG794" s="24"/>
      <c r="LH794" s="15"/>
      <c r="LZ794" s="24"/>
      <c r="MA794" s="15"/>
    </row>
    <row r="795" spans="1:339" x14ac:dyDescent="0.2">
      <c r="A795" s="65" t="s">
        <v>775</v>
      </c>
      <c r="B795" s="60"/>
      <c r="C795" s="24">
        <f>IF(B795="",+(C794+(IF(YEAR(A795)&gt;YEAR($M$98),-$Q$98,$E$98*+((($O$101-((YEAR(A795)-(YEAR($J$98)-$O$101))/$O$98))/100)+$Q$101)))+(C783*$G$98/12)),B795)</f>
        <v>1005637.698345135</v>
      </c>
      <c r="D795" s="22" t="str">
        <f t="shared" si="236"/>
        <v/>
      </c>
      <c r="E795" s="59">
        <f t="shared" si="235"/>
        <v>-103.71401560551021</v>
      </c>
      <c r="S795" s="24" t="str">
        <f>IF(B795="","",(U795-B795))</f>
        <v/>
      </c>
      <c r="DZ795" s="24"/>
      <c r="EA795" s="24"/>
      <c r="EC795" s="2"/>
      <c r="ED795" s="25"/>
      <c r="EE795" s="24"/>
      <c r="EF795" s="24"/>
      <c r="EG795" s="24"/>
      <c r="EH795" s="24"/>
      <c r="EI795" s="24"/>
      <c r="EJ795" s="24"/>
      <c r="EK795" s="24"/>
      <c r="EL795" s="24"/>
      <c r="EM795" s="24"/>
      <c r="EN795" s="24"/>
      <c r="EO795" s="24"/>
      <c r="EQ795" s="24"/>
      <c r="ER795" s="24"/>
      <c r="ES795" s="15"/>
      <c r="GE795" s="24"/>
      <c r="GF795" s="24"/>
      <c r="GH795" s="2"/>
      <c r="GI795" s="25"/>
      <c r="GJ795" s="24"/>
      <c r="GK795" s="24"/>
      <c r="GL795" s="24"/>
      <c r="GM795" s="24"/>
      <c r="GN795" s="24"/>
      <c r="GO795" s="24"/>
      <c r="GP795" s="24"/>
      <c r="GQ795" s="24"/>
      <c r="GR795" s="24"/>
      <c r="GS795" s="24"/>
      <c r="GT795" s="24"/>
      <c r="GV795" s="24"/>
      <c r="GW795" s="24"/>
      <c r="GX795" s="15"/>
      <c r="IJ795" s="24"/>
      <c r="IK795" s="24"/>
      <c r="IM795" s="2"/>
      <c r="IN795" s="25"/>
      <c r="IO795" s="24"/>
      <c r="IP795" s="24"/>
      <c r="IQ795" s="24"/>
      <c r="IR795" s="24"/>
      <c r="IS795" s="24"/>
      <c r="IT795" s="24"/>
      <c r="IU795" s="24"/>
      <c r="IV795" s="24"/>
      <c r="IW795" s="24"/>
      <c r="IX795" s="24"/>
      <c r="IY795" s="24"/>
      <c r="JA795" s="24"/>
      <c r="JB795" s="24"/>
      <c r="JC795" s="15"/>
      <c r="KO795" s="24"/>
      <c r="KP795" s="24"/>
      <c r="KR795" s="2"/>
      <c r="KS795" s="25"/>
      <c r="KT795" s="24"/>
      <c r="KU795" s="24"/>
      <c r="KV795" s="24"/>
      <c r="KW795" s="24"/>
      <c r="KX795" s="24"/>
      <c r="KY795" s="24"/>
      <c r="KZ795" s="24"/>
      <c r="LA795" s="24"/>
      <c r="LB795" s="24"/>
      <c r="LC795" s="24"/>
      <c r="LD795" s="24"/>
      <c r="LF795" s="24"/>
      <c r="LG795" s="24"/>
      <c r="LH795" s="15"/>
      <c r="LZ795" s="24"/>
      <c r="MA795" s="15"/>
    </row>
    <row r="796" spans="1:339" x14ac:dyDescent="0.2">
      <c r="A796" s="65" t="s">
        <v>776</v>
      </c>
      <c r="B796" s="60"/>
      <c r="C796" s="24">
        <f>IF(B796="",+(C795+(IF(YEAR(A796)&gt;YEAR($M$98),-$Q$98,$E$98*+((($O$101-((YEAR(A796)-(YEAR($J$98)-$O$101))/$O$98))/100)+$Q$101)))+(C784*$G$98/12)),B796)</f>
        <v>1005533.6506192214</v>
      </c>
      <c r="D796" s="22" t="str">
        <f t="shared" si="236"/>
        <v/>
      </c>
      <c r="E796" s="59">
        <f t="shared" si="235"/>
        <v>-104.04772591358051</v>
      </c>
      <c r="S796" s="24" t="str">
        <f>IF(B796="","",(U796-B796))</f>
        <v/>
      </c>
      <c r="DZ796" s="24"/>
      <c r="EA796" s="31"/>
      <c r="EC796" s="2"/>
      <c r="ED796" s="28"/>
      <c r="EE796" s="31"/>
      <c r="EF796" s="31"/>
      <c r="EG796" s="31"/>
      <c r="EH796" s="31"/>
      <c r="EI796" s="31"/>
      <c r="EJ796" s="31"/>
      <c r="EK796" s="31"/>
      <c r="EL796" s="31"/>
      <c r="EM796" s="31"/>
      <c r="EN796" s="31"/>
      <c r="EO796" s="31"/>
      <c r="EQ796" s="24"/>
      <c r="ER796" s="31"/>
      <c r="ES796" s="17"/>
      <c r="GE796" s="24"/>
      <c r="GF796" s="31"/>
      <c r="GH796" s="2"/>
      <c r="GI796" s="28"/>
      <c r="GJ796" s="31"/>
      <c r="GK796" s="31"/>
      <c r="GL796" s="31"/>
      <c r="GM796" s="31"/>
      <c r="GN796" s="31"/>
      <c r="GO796" s="31"/>
      <c r="GP796" s="31"/>
      <c r="GQ796" s="31"/>
      <c r="GR796" s="31"/>
      <c r="GS796" s="31"/>
      <c r="GT796" s="31"/>
      <c r="GV796" s="24"/>
      <c r="GW796" s="31"/>
      <c r="GX796" s="17"/>
      <c r="IJ796" s="24"/>
      <c r="IK796" s="31"/>
      <c r="IM796" s="2"/>
      <c r="IN796" s="28"/>
      <c r="IO796" s="31"/>
      <c r="IP796" s="31"/>
      <c r="IQ796" s="31"/>
      <c r="IR796" s="31"/>
      <c r="IS796" s="31"/>
      <c r="IT796" s="31"/>
      <c r="IU796" s="31"/>
      <c r="IV796" s="31"/>
      <c r="IW796" s="31"/>
      <c r="IX796" s="31"/>
      <c r="IY796" s="31"/>
      <c r="JA796" s="24"/>
      <c r="JB796" s="31"/>
      <c r="JC796" s="17"/>
      <c r="KO796" s="24"/>
      <c r="KP796" s="31"/>
      <c r="KR796" s="2"/>
      <c r="KS796" s="28"/>
      <c r="KT796" s="31"/>
      <c r="KU796" s="31"/>
      <c r="KV796" s="31"/>
      <c r="KW796" s="31"/>
      <c r="KX796" s="31"/>
      <c r="KY796" s="31"/>
      <c r="KZ796" s="31"/>
      <c r="LA796" s="31"/>
      <c r="LB796" s="31"/>
      <c r="LC796" s="31"/>
      <c r="LD796" s="31"/>
      <c r="LF796" s="24"/>
      <c r="LG796" s="31"/>
      <c r="LH796" s="17"/>
      <c r="LZ796" s="31"/>
      <c r="MA796" s="17"/>
    </row>
    <row r="797" spans="1:339" x14ac:dyDescent="0.2">
      <c r="A797" s="65" t="s">
        <v>777</v>
      </c>
      <c r="B797" s="60"/>
      <c r="C797" s="24">
        <f>IF(B797="",+(C796+(IF(YEAR(A797)&gt;YEAR($M$98),-$Q$98,$E$98*+((($O$101-((YEAR(A797)-(YEAR($J$98)-$O$101))/$O$98))/100)+$Q$101)))+(C785*$G$98/12)),B797)</f>
        <v>1005429.2681092531</v>
      </c>
      <c r="D797" s="22" t="str">
        <f t="shared" si="236"/>
        <v/>
      </c>
      <c r="E797" s="59">
        <f t="shared" si="235"/>
        <v>-104.38250996824354</v>
      </c>
      <c r="S797" s="24" t="str">
        <f>IF(B797="","",(U797-B797))</f>
        <v/>
      </c>
      <c r="DZ797" s="24"/>
      <c r="EA797" s="122"/>
      <c r="EC797" s="2"/>
      <c r="ED797" s="124"/>
      <c r="EE797" s="122"/>
      <c r="EF797" s="122"/>
      <c r="EG797" s="122"/>
      <c r="EH797" s="122"/>
      <c r="EI797" s="122"/>
      <c r="EJ797" s="122"/>
      <c r="EK797" s="122"/>
      <c r="EL797" s="122"/>
      <c r="EM797" s="122"/>
      <c r="EN797" s="122"/>
      <c r="EO797" s="122"/>
      <c r="EQ797" s="24"/>
      <c r="ER797" s="122"/>
      <c r="ES797" s="16"/>
      <c r="GE797" s="24"/>
      <c r="GF797" s="122"/>
      <c r="GH797" s="2"/>
      <c r="GI797" s="124"/>
      <c r="GJ797" s="122"/>
      <c r="GK797" s="122"/>
      <c r="GL797" s="122"/>
      <c r="GM797" s="122"/>
      <c r="GN797" s="122"/>
      <c r="GO797" s="122"/>
      <c r="GP797" s="122"/>
      <c r="GQ797" s="122"/>
      <c r="GR797" s="122"/>
      <c r="GS797" s="122"/>
      <c r="GT797" s="122"/>
      <c r="GV797" s="24"/>
      <c r="GW797" s="122"/>
      <c r="GX797" s="16"/>
      <c r="IJ797" s="24"/>
      <c r="IK797" s="122"/>
      <c r="IM797" s="2"/>
      <c r="IN797" s="124"/>
      <c r="IO797" s="122"/>
      <c r="IP797" s="122"/>
      <c r="IQ797" s="122"/>
      <c r="IR797" s="122"/>
      <c r="IS797" s="122"/>
      <c r="IT797" s="122"/>
      <c r="IU797" s="122"/>
      <c r="IV797" s="122"/>
      <c r="IW797" s="122"/>
      <c r="IX797" s="122"/>
      <c r="IY797" s="122"/>
      <c r="JA797" s="24"/>
      <c r="JB797" s="122"/>
      <c r="JC797" s="16"/>
      <c r="KO797" s="24"/>
      <c r="KP797" s="122"/>
      <c r="KR797" s="2"/>
      <c r="KS797" s="124"/>
      <c r="KT797" s="122"/>
      <c r="KU797" s="122"/>
      <c r="KV797" s="122"/>
      <c r="KW797" s="122"/>
      <c r="KX797" s="122"/>
      <c r="KY797" s="122"/>
      <c r="KZ797" s="122"/>
      <c r="LA797" s="122"/>
      <c r="LB797" s="122"/>
      <c r="LC797" s="122"/>
      <c r="LD797" s="122"/>
      <c r="LF797" s="24"/>
      <c r="LG797" s="122"/>
      <c r="LH797" s="16"/>
      <c r="LZ797" s="122"/>
      <c r="MA797" s="16"/>
    </row>
    <row r="798" spans="1:339" x14ac:dyDescent="0.2">
      <c r="A798" s="65" t="s">
        <v>778</v>
      </c>
      <c r="B798" s="60"/>
      <c r="C798" s="24">
        <f>IF(B798="",+(C797+(IF(YEAR(A798)&gt;YEAR($M$98),-$Q$98,$E$98*+((($O$101-((YEAR(A798)-(YEAR($J$98)-$O$101))/$O$98))/100)+$Q$101)))+(C786*$G$98/12)),B798)</f>
        <v>1005324.5497380288</v>
      </c>
      <c r="D798" s="22" t="str">
        <f t="shared" si="236"/>
        <v/>
      </c>
      <c r="E798" s="59">
        <f t="shared" si="235"/>
        <v>-104.71837122435682</v>
      </c>
      <c r="S798" s="24" t="str">
        <f>IF(B798="","",(U798-B798))</f>
        <v/>
      </c>
      <c r="DZ798" s="24"/>
      <c r="EA798" s="24"/>
      <c r="EC798" s="2"/>
      <c r="ED798" s="25"/>
      <c r="EE798" s="24"/>
      <c r="EF798" s="24"/>
      <c r="EG798" s="24"/>
      <c r="EH798" s="24"/>
      <c r="EI798" s="24"/>
      <c r="EJ798" s="24"/>
      <c r="EK798" s="24"/>
      <c r="EL798" s="24"/>
      <c r="EM798" s="24"/>
      <c r="EN798" s="24"/>
      <c r="EO798" s="24"/>
      <c r="EQ798" s="24"/>
      <c r="ER798" s="24"/>
      <c r="ES798" s="13"/>
      <c r="GE798" s="24"/>
      <c r="GF798" s="24"/>
      <c r="GH798" s="2"/>
      <c r="GI798" s="25"/>
      <c r="GJ798" s="24"/>
      <c r="GK798" s="24"/>
      <c r="GL798" s="24"/>
      <c r="GM798" s="24"/>
      <c r="GN798" s="24"/>
      <c r="GO798" s="24"/>
      <c r="GP798" s="24"/>
      <c r="GQ798" s="24"/>
      <c r="GR798" s="24"/>
      <c r="GS798" s="24"/>
      <c r="GT798" s="24"/>
      <c r="GV798" s="24"/>
      <c r="GW798" s="24"/>
      <c r="GX798" s="13"/>
      <c r="IJ798" s="24"/>
      <c r="IK798" s="24"/>
      <c r="IM798" s="2"/>
      <c r="IN798" s="25"/>
      <c r="IO798" s="24"/>
      <c r="IP798" s="24"/>
      <c r="IQ798" s="24"/>
      <c r="IR798" s="24"/>
      <c r="IS798" s="24"/>
      <c r="IT798" s="24"/>
      <c r="IU798" s="24"/>
      <c r="IV798" s="24"/>
      <c r="IW798" s="24"/>
      <c r="IX798" s="24"/>
      <c r="IY798" s="24"/>
      <c r="JA798" s="24"/>
      <c r="JB798" s="24"/>
      <c r="JC798" s="13"/>
      <c r="KO798" s="24"/>
      <c r="KP798" s="24"/>
      <c r="KR798" s="2"/>
      <c r="KS798" s="25"/>
      <c r="KT798" s="24"/>
      <c r="KU798" s="24"/>
      <c r="KV798" s="24"/>
      <c r="KW798" s="24"/>
      <c r="KX798" s="24"/>
      <c r="KY798" s="24"/>
      <c r="KZ798" s="24"/>
      <c r="LA798" s="24"/>
      <c r="LB798" s="24"/>
      <c r="LC798" s="24"/>
      <c r="LD798" s="24"/>
      <c r="LF798" s="24"/>
      <c r="LG798" s="24"/>
      <c r="LH798" s="13"/>
      <c r="LZ798" s="24"/>
      <c r="MA798" s="13"/>
    </row>
    <row r="799" spans="1:339" x14ac:dyDescent="0.2">
      <c r="A799" s="65" t="s">
        <v>779</v>
      </c>
      <c r="B799" s="60"/>
      <c r="C799" s="24">
        <f>IF(B799="",+(C798+(IF(YEAR(A799)&gt;YEAR($M$98),-$Q$98,$E$98*+((($O$101-((YEAR(A799)-(YEAR($J$98)-$O$101))/$O$98))/100)+$Q$101)))+(C787*$G$98/12)),B799)</f>
        <v>1005219.4944248808</v>
      </c>
      <c r="D799" s="22" t="str">
        <f t="shared" si="236"/>
        <v/>
      </c>
      <c r="E799" s="59">
        <f t="shared" si="235"/>
        <v>-105.05531314795371</v>
      </c>
      <c r="S799" s="24" t="str">
        <f>IF(B799="","",(U799-B799))</f>
        <v/>
      </c>
      <c r="DZ799" s="24"/>
      <c r="EA799" s="24"/>
      <c r="EC799" s="2"/>
      <c r="ED799" s="25"/>
      <c r="EE799" s="24"/>
      <c r="EF799" s="24"/>
      <c r="EG799" s="24"/>
      <c r="EH799" s="24"/>
      <c r="EI799" s="24"/>
      <c r="EJ799" s="24"/>
      <c r="EK799" s="24"/>
      <c r="EL799" s="24"/>
      <c r="EM799" s="24"/>
      <c r="EN799" s="24"/>
      <c r="EO799" s="24"/>
      <c r="EQ799" s="24"/>
      <c r="ER799" s="24"/>
      <c r="ES799" s="15"/>
      <c r="GE799" s="24"/>
      <c r="GF799" s="24"/>
      <c r="GH799" s="2"/>
      <c r="GI799" s="25"/>
      <c r="GJ799" s="24"/>
      <c r="GK799" s="24"/>
      <c r="GL799" s="24"/>
      <c r="GM799" s="24"/>
      <c r="GN799" s="24"/>
      <c r="GO799" s="24"/>
      <c r="GP799" s="24"/>
      <c r="GQ799" s="24"/>
      <c r="GR799" s="24"/>
      <c r="GS799" s="24"/>
      <c r="GT799" s="24"/>
      <c r="GV799" s="24"/>
      <c r="GW799" s="24"/>
      <c r="GX799" s="15"/>
      <c r="IJ799" s="24"/>
      <c r="IK799" s="24"/>
      <c r="IM799" s="2"/>
      <c r="IN799" s="25"/>
      <c r="IO799" s="24"/>
      <c r="IP799" s="24"/>
      <c r="IQ799" s="24"/>
      <c r="IR799" s="24"/>
      <c r="IS799" s="24"/>
      <c r="IT799" s="24"/>
      <c r="IU799" s="24"/>
      <c r="IV799" s="24"/>
      <c r="IW799" s="24"/>
      <c r="IX799" s="24"/>
      <c r="IY799" s="24"/>
      <c r="JA799" s="24"/>
      <c r="JB799" s="24"/>
      <c r="JC799" s="15"/>
      <c r="KO799" s="24"/>
      <c r="KP799" s="24"/>
      <c r="KR799" s="2"/>
      <c r="KS799" s="25"/>
      <c r="KT799" s="24"/>
      <c r="KU799" s="24"/>
      <c r="KV799" s="24"/>
      <c r="KW799" s="24"/>
      <c r="KX799" s="24"/>
      <c r="KY799" s="24"/>
      <c r="KZ799" s="24"/>
      <c r="LA799" s="24"/>
      <c r="LB799" s="24"/>
      <c r="LC799" s="24"/>
      <c r="LD799" s="24"/>
      <c r="LF799" s="24"/>
      <c r="LG799" s="24"/>
      <c r="LH799" s="15"/>
      <c r="LZ799" s="24"/>
      <c r="MA799" s="15"/>
    </row>
    <row r="800" spans="1:339" x14ac:dyDescent="0.2">
      <c r="A800" s="65" t="s">
        <v>780</v>
      </c>
      <c r="B800" s="60"/>
      <c r="C800" s="24">
        <f>IF(B800="",+(C799+(IF(YEAR(A800)&gt;YEAR($M$98),-$Q$98,$E$98*+((($O$101-((YEAR(A800)-(YEAR($J$98)-$O$101))/$O$98))/100)+$Q$101)))+(C788*$G$98/12)),B800)</f>
        <v>1005114.1010856647</v>
      </c>
      <c r="D800" s="22" t="str">
        <f t="shared" si="236"/>
        <v/>
      </c>
      <c r="E800" s="59">
        <f t="shared" si="235"/>
        <v>-105.39333921612706</v>
      </c>
      <c r="S800" s="24" t="str">
        <f>IF(B800="","",(U800-B800))</f>
        <v/>
      </c>
      <c r="DZ800" s="24"/>
      <c r="EA800" s="24"/>
      <c r="EC800" s="2"/>
      <c r="ED800" s="25"/>
      <c r="EE800" s="24"/>
      <c r="EF800" s="24"/>
      <c r="EG800" s="24"/>
      <c r="EH800" s="24"/>
      <c r="EI800" s="24"/>
      <c r="EJ800" s="24"/>
      <c r="EK800" s="24"/>
      <c r="EL800" s="24"/>
      <c r="EM800" s="24"/>
      <c r="EN800" s="24"/>
      <c r="EO800" s="24"/>
      <c r="EQ800" s="24"/>
      <c r="ER800" s="24"/>
      <c r="ES800" s="12"/>
      <c r="GE800" s="24"/>
      <c r="GF800" s="24"/>
      <c r="GH800" s="2"/>
      <c r="GI800" s="25"/>
      <c r="GJ800" s="24"/>
      <c r="GK800" s="24"/>
      <c r="GL800" s="24"/>
      <c r="GM800" s="24"/>
      <c r="GN800" s="24"/>
      <c r="GO800" s="24"/>
      <c r="GP800" s="24"/>
      <c r="GQ800" s="24"/>
      <c r="GR800" s="24"/>
      <c r="GS800" s="24"/>
      <c r="GT800" s="24"/>
      <c r="GV800" s="24"/>
      <c r="GW800" s="24"/>
      <c r="GX800" s="12"/>
      <c r="IJ800" s="24"/>
      <c r="IK800" s="24"/>
      <c r="IM800" s="2"/>
      <c r="IN800" s="25"/>
      <c r="IO800" s="24"/>
      <c r="IP800" s="24"/>
      <c r="IQ800" s="24"/>
      <c r="IR800" s="24"/>
      <c r="IS800" s="24"/>
      <c r="IT800" s="24"/>
      <c r="IU800" s="24"/>
      <c r="IV800" s="24"/>
      <c r="IW800" s="24"/>
      <c r="IX800" s="24"/>
      <c r="IY800" s="24"/>
      <c r="JA800" s="24"/>
      <c r="JB800" s="24"/>
      <c r="JC800" s="12"/>
      <c r="KO800" s="24"/>
      <c r="KP800" s="24"/>
      <c r="KR800" s="2"/>
      <c r="KS800" s="25"/>
      <c r="KT800" s="24"/>
      <c r="KU800" s="24"/>
      <c r="KV800" s="24"/>
      <c r="KW800" s="24"/>
      <c r="KX800" s="24"/>
      <c r="KY800" s="24"/>
      <c r="KZ800" s="24"/>
      <c r="LA800" s="24"/>
      <c r="LB800" s="24"/>
      <c r="LC800" s="24"/>
      <c r="LD800" s="24"/>
      <c r="LF800" s="24"/>
      <c r="LG800" s="24"/>
      <c r="LH800" s="12"/>
      <c r="LZ800" s="24"/>
      <c r="MA800" s="12"/>
    </row>
    <row r="801" spans="1:339" x14ac:dyDescent="0.2">
      <c r="A801" s="66" t="s">
        <v>236</v>
      </c>
      <c r="B801" s="69"/>
      <c r="C801" s="24">
        <f>IF(B801="",+(C800+(IF(YEAR(A801)&gt;YEAR($M$98),-$Q$98,$E$98*+((($O$101-((YEAR(A801)-(YEAR($J$98)-$O$101))/$O$98))/100)+$Q$101)))+(C789*$G$98/12)),B801)</f>
        <v>1005008.3686327474</v>
      </c>
      <c r="D801" s="22" t="str">
        <f t="shared" si="236"/>
        <v/>
      </c>
      <c r="E801" s="59">
        <f t="shared" si="235"/>
        <v>-105.73245291726198</v>
      </c>
      <c r="S801" s="24" t="str">
        <f>IF(B801="","",(U801-B801))</f>
        <v/>
      </c>
      <c r="U801" s="43"/>
      <c r="DZ801" s="24"/>
      <c r="EA801" s="24"/>
      <c r="EC801" s="2"/>
      <c r="ED801" s="25"/>
      <c r="EE801" s="24"/>
      <c r="EF801" s="24"/>
      <c r="EG801" s="24"/>
      <c r="EH801" s="24"/>
      <c r="EI801" s="24"/>
      <c r="EJ801" s="24"/>
      <c r="EK801" s="24"/>
      <c r="EL801" s="24"/>
      <c r="EM801" s="24"/>
      <c r="EN801" s="24"/>
      <c r="EO801" s="24"/>
      <c r="EQ801" s="24"/>
      <c r="ER801" s="24"/>
      <c r="ES801" s="14"/>
      <c r="GE801" s="24"/>
      <c r="GF801" s="24"/>
      <c r="GH801" s="2"/>
      <c r="GI801" s="25"/>
      <c r="GJ801" s="24"/>
      <c r="GK801" s="24"/>
      <c r="GL801" s="24"/>
      <c r="GM801" s="24"/>
      <c r="GN801" s="24"/>
      <c r="GO801" s="24"/>
      <c r="GP801" s="24"/>
      <c r="GQ801" s="24"/>
      <c r="GR801" s="24"/>
      <c r="GS801" s="24"/>
      <c r="GT801" s="24"/>
      <c r="GV801" s="24"/>
      <c r="GW801" s="24"/>
      <c r="GX801" s="14"/>
      <c r="IJ801" s="24"/>
      <c r="IK801" s="24"/>
      <c r="IM801" s="2"/>
      <c r="IN801" s="25"/>
      <c r="IO801" s="24"/>
      <c r="IP801" s="24"/>
      <c r="IQ801" s="24"/>
      <c r="IR801" s="24"/>
      <c r="IS801" s="24"/>
      <c r="IT801" s="24"/>
      <c r="IU801" s="24"/>
      <c r="IV801" s="24"/>
      <c r="IW801" s="24"/>
      <c r="IX801" s="24"/>
      <c r="IY801" s="24"/>
      <c r="JA801" s="24"/>
      <c r="JB801" s="24"/>
      <c r="JC801" s="14"/>
      <c r="KO801" s="24"/>
      <c r="KP801" s="24"/>
      <c r="KR801" s="2"/>
      <c r="KS801" s="25"/>
      <c r="KT801" s="24"/>
      <c r="KU801" s="24"/>
      <c r="KV801" s="24"/>
      <c r="KW801" s="24"/>
      <c r="KX801" s="24"/>
      <c r="KY801" s="24"/>
      <c r="KZ801" s="24"/>
      <c r="LA801" s="24"/>
      <c r="LB801" s="24"/>
      <c r="LC801" s="24"/>
      <c r="LD801" s="24"/>
      <c r="LF801" s="24"/>
      <c r="LG801" s="24"/>
      <c r="LH801" s="14"/>
      <c r="LZ801" s="24"/>
      <c r="MA801" s="14"/>
    </row>
    <row r="802" spans="1:339" x14ac:dyDescent="0.2">
      <c r="A802" s="65" t="s">
        <v>781</v>
      </c>
      <c r="B802" s="60"/>
      <c r="C802" s="24">
        <f>IF(B802="",+(C801+(IF(YEAR(A802)&gt;YEAR($M$98),-$Q$98,$E$98*+((($O$101-((YEAR(A802)-(YEAR($J$98)-$O$101))/$O$98))/100)+$Q$101)))+(C790*$G$98/12)),B802)</f>
        <v>1004902.2959749964</v>
      </c>
      <c r="D802" s="22" t="str">
        <f t="shared" si="236"/>
        <v/>
      </c>
      <c r="E802" s="59">
        <f t="shared" si="235"/>
        <v>-106.07265775103588</v>
      </c>
      <c r="S802" s="24" t="str">
        <f>IF(B802="","",(U802-B802))</f>
        <v/>
      </c>
      <c r="DY802" s="121"/>
      <c r="DZ802" s="24"/>
      <c r="EA802" s="95"/>
      <c r="EC802" s="2"/>
      <c r="ED802" s="119"/>
      <c r="EE802" s="95"/>
      <c r="EF802" s="95"/>
      <c r="EG802" s="95"/>
      <c r="EH802" s="95"/>
      <c r="EI802" s="95"/>
      <c r="EJ802" s="95"/>
      <c r="EK802" s="95"/>
      <c r="EL802" s="95"/>
      <c r="EM802" s="95"/>
      <c r="EN802" s="95"/>
      <c r="EO802" s="95"/>
      <c r="EP802" s="121"/>
      <c r="EQ802" s="24"/>
      <c r="ER802" s="95"/>
      <c r="ES802" s="14"/>
      <c r="GD802" s="121"/>
      <c r="GE802" s="24"/>
      <c r="GF802" s="95"/>
      <c r="GH802" s="2"/>
      <c r="GI802" s="119"/>
      <c r="GJ802" s="95"/>
      <c r="GK802" s="95"/>
      <c r="GL802" s="95"/>
      <c r="GM802" s="95"/>
      <c r="GN802" s="95"/>
      <c r="GO802" s="95"/>
      <c r="GP802" s="95"/>
      <c r="GQ802" s="95"/>
      <c r="GR802" s="95"/>
      <c r="GS802" s="95"/>
      <c r="GT802" s="95"/>
      <c r="GU802" s="121"/>
      <c r="GV802" s="24"/>
      <c r="GW802" s="95"/>
      <c r="GX802" s="14"/>
      <c r="II802" s="121"/>
      <c r="IJ802" s="24"/>
      <c r="IK802" s="95"/>
      <c r="IM802" s="2"/>
      <c r="IN802" s="119"/>
      <c r="IO802" s="95"/>
      <c r="IP802" s="95"/>
      <c r="IQ802" s="95"/>
      <c r="IR802" s="95"/>
      <c r="IS802" s="95"/>
      <c r="IT802" s="95"/>
      <c r="IU802" s="95"/>
      <c r="IV802" s="95"/>
      <c r="IW802" s="95"/>
      <c r="IX802" s="95"/>
      <c r="IY802" s="95"/>
      <c r="IZ802" s="121"/>
      <c r="JA802" s="24"/>
      <c r="JB802" s="95"/>
      <c r="JC802" s="14"/>
      <c r="KN802" s="121"/>
      <c r="KO802" s="24"/>
      <c r="KP802" s="95"/>
      <c r="KR802" s="2"/>
      <c r="KS802" s="119"/>
      <c r="KT802" s="95"/>
      <c r="KU802" s="95"/>
      <c r="KV802" s="95"/>
      <c r="KW802" s="95"/>
      <c r="KX802" s="95"/>
      <c r="KY802" s="95"/>
      <c r="KZ802" s="95"/>
      <c r="LA802" s="95"/>
      <c r="LB802" s="95"/>
      <c r="LC802" s="95"/>
      <c r="LD802" s="95"/>
      <c r="LE802" s="121"/>
      <c r="LF802" s="24"/>
      <c r="LG802" s="95"/>
      <c r="LH802" s="14"/>
      <c r="LZ802" s="95"/>
      <c r="MA802" s="14"/>
    </row>
    <row r="803" spans="1:339" x14ac:dyDescent="0.2">
      <c r="A803" s="65" t="s">
        <v>782</v>
      </c>
      <c r="B803" s="60"/>
      <c r="C803" s="24">
        <f>IF(B803="",+(C802+(IF(YEAR(A803)&gt;YEAR($M$98),-$Q$98,$E$98*+((($O$101-((YEAR(A803)-(YEAR($J$98)-$O$101))/$O$98))/100)+$Q$101)))+(C791*$G$98/12)),B803)</f>
        <v>1004795.8820177683</v>
      </c>
      <c r="D803" s="22" t="str">
        <f t="shared" si="236"/>
        <v/>
      </c>
      <c r="E803" s="59">
        <f t="shared" si="235"/>
        <v>-106.41395722806919</v>
      </c>
      <c r="S803" s="24" t="str">
        <f>IF(B803="","",(U803-B803))</f>
        <v/>
      </c>
      <c r="DY803" s="125"/>
      <c r="DZ803" s="125"/>
      <c r="EA803" s="125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125"/>
      <c r="EQ803" s="125"/>
      <c r="ER803" s="125"/>
      <c r="ES803" s="15"/>
      <c r="GD803" s="125"/>
      <c r="GE803" s="125"/>
      <c r="GF803" s="125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125"/>
      <c r="GV803" s="125"/>
      <c r="GW803" s="125"/>
      <c r="GX803" s="15"/>
      <c r="II803" s="125"/>
      <c r="IJ803" s="125"/>
      <c r="IK803" s="125"/>
      <c r="IM803" s="2"/>
      <c r="IN803" s="2"/>
      <c r="IO803" s="2"/>
      <c r="IP803" s="2"/>
      <c r="IQ803" s="2"/>
      <c r="IR803" s="2"/>
      <c r="IS803" s="2"/>
      <c r="IT803" s="2"/>
      <c r="IU803" s="2"/>
      <c r="IV803" s="2"/>
      <c r="IW803" s="2"/>
      <c r="IX803" s="2"/>
      <c r="IY803" s="2"/>
      <c r="IZ803" s="125"/>
      <c r="JA803" s="125"/>
      <c r="JB803" s="125"/>
      <c r="JC803" s="15"/>
      <c r="KN803" s="125"/>
      <c r="KO803" s="125"/>
      <c r="KP803" s="125"/>
      <c r="KR803" s="2"/>
      <c r="KS803" s="2"/>
      <c r="KT803" s="2"/>
      <c r="KU803" s="2"/>
      <c r="KV803" s="2"/>
      <c r="KW803" s="2"/>
      <c r="KX803" s="2"/>
      <c r="KY803" s="2"/>
      <c r="KZ803" s="2"/>
      <c r="LA803" s="2"/>
      <c r="LB803" s="2"/>
      <c r="LC803" s="2"/>
      <c r="LD803" s="2"/>
      <c r="LE803" s="125"/>
      <c r="LF803" s="125"/>
      <c r="LG803" s="125"/>
      <c r="LH803" s="15"/>
      <c r="LZ803" s="125"/>
      <c r="MA803" s="15"/>
    </row>
    <row r="804" spans="1:339" x14ac:dyDescent="0.2">
      <c r="A804" s="65" t="s">
        <v>783</v>
      </c>
      <c r="B804" s="60"/>
      <c r="C804" s="24">
        <f>IF(B804="",+(C803+(IF(YEAR(A804)&gt;YEAR($M$98),-$Q$98,$E$98*+((($O$101-((YEAR(A804)-(YEAR($J$98)-$O$101))/$O$98))/100)+$Q$101)))+(C792*$G$98/12)),B804)</f>
        <v>1004689.1256628976</v>
      </c>
      <c r="D804" s="22" t="str">
        <f t="shared" si="236"/>
        <v/>
      </c>
      <c r="E804" s="59">
        <f t="shared" si="235"/>
        <v>-106.75635487074032</v>
      </c>
      <c r="S804" s="24" t="str">
        <f>IF(B804="","",(U804-B804))</f>
        <v/>
      </c>
      <c r="DY804" s="2"/>
      <c r="DZ804" s="2"/>
      <c r="EA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15"/>
      <c r="GD804" s="2"/>
      <c r="GE804" s="2"/>
      <c r="GF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15"/>
      <c r="II804" s="2"/>
      <c r="IJ804" s="2"/>
      <c r="IK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  <c r="IW804" s="2"/>
      <c r="IX804" s="2"/>
      <c r="IY804" s="2"/>
      <c r="IZ804" s="2"/>
      <c r="JA804" s="2"/>
      <c r="JB804" s="2"/>
      <c r="JC804" s="15"/>
      <c r="KN804" s="2"/>
      <c r="KO804" s="2"/>
      <c r="KP804" s="2"/>
      <c r="KR804" s="2"/>
      <c r="KS804" s="2"/>
      <c r="KT804" s="2"/>
      <c r="KU804" s="2"/>
      <c r="KV804" s="2"/>
      <c r="KW804" s="2"/>
      <c r="KX804" s="2"/>
      <c r="KY804" s="2"/>
      <c r="KZ804" s="2"/>
      <c r="LA804" s="2"/>
      <c r="LB804" s="2"/>
      <c r="LC804" s="2"/>
      <c r="LD804" s="2"/>
      <c r="LE804" s="2"/>
      <c r="LF804" s="2"/>
      <c r="LG804" s="2"/>
      <c r="LH804" s="15"/>
      <c r="LZ804" s="2"/>
      <c r="MA804" s="15"/>
    </row>
    <row r="805" spans="1:339" x14ac:dyDescent="0.2">
      <c r="A805" s="65" t="s">
        <v>784</v>
      </c>
      <c r="B805" s="60"/>
      <c r="C805" s="24">
        <f>IF(B805="",+(C804+(IF(YEAR(A805)&gt;YEAR($M$98),-$Q$98,$E$98*+((($O$101-((YEAR(A805)-(YEAR($J$98)-$O$101))/$O$98))/100)+$Q$101)))+(C793*$G$98/12)),B805)</f>
        <v>1004582.0258086853</v>
      </c>
      <c r="D805" s="22" t="str">
        <f t="shared" si="236"/>
        <v/>
      </c>
      <c r="E805" s="59">
        <f t="shared" si="235"/>
        <v>-107.09985421225429</v>
      </c>
      <c r="S805" s="24" t="str">
        <f>IF(B805="","",(U805-B805))</f>
        <v/>
      </c>
      <c r="DY805" s="126"/>
      <c r="DZ805" s="126"/>
      <c r="EA805" s="126"/>
      <c r="EC805" s="126"/>
      <c r="ED805" s="126"/>
      <c r="EE805" s="126"/>
      <c r="EF805" s="126"/>
      <c r="EG805" s="126"/>
      <c r="EH805" s="126"/>
      <c r="EI805" s="126"/>
      <c r="EJ805" s="126"/>
      <c r="EK805" s="50"/>
      <c r="EL805" s="50"/>
      <c r="EM805" s="50"/>
      <c r="EN805" s="50"/>
      <c r="EO805" s="50"/>
      <c r="EP805" s="126"/>
      <c r="EQ805" s="126"/>
      <c r="ER805" s="126"/>
      <c r="ES805" s="17"/>
      <c r="GD805" s="126"/>
      <c r="GE805" s="126"/>
      <c r="GF805" s="126"/>
      <c r="GH805" s="126"/>
      <c r="GI805" s="126"/>
      <c r="GJ805" s="126"/>
      <c r="GK805" s="126"/>
      <c r="GL805" s="126"/>
      <c r="GM805" s="126"/>
      <c r="GN805" s="126"/>
      <c r="GO805" s="126"/>
      <c r="GP805" s="50"/>
      <c r="GQ805" s="50"/>
      <c r="GR805" s="50"/>
      <c r="GS805" s="50"/>
      <c r="GT805" s="50"/>
      <c r="GU805" s="126"/>
      <c r="GV805" s="126"/>
      <c r="GW805" s="126"/>
      <c r="GX805" s="17"/>
      <c r="II805" s="126"/>
      <c r="IJ805" s="126"/>
      <c r="IK805" s="126"/>
      <c r="IM805" s="126"/>
      <c r="IN805" s="126"/>
      <c r="IO805" s="126"/>
      <c r="IP805" s="126"/>
      <c r="IQ805" s="126"/>
      <c r="IR805" s="126"/>
      <c r="IS805" s="126"/>
      <c r="IT805" s="126"/>
      <c r="IU805" s="50"/>
      <c r="IV805" s="50"/>
      <c r="IW805" s="50"/>
      <c r="IX805" s="50"/>
      <c r="IY805" s="50"/>
      <c r="IZ805" s="126"/>
      <c r="JA805" s="126"/>
      <c r="JB805" s="126"/>
      <c r="JC805" s="17"/>
      <c r="KN805" s="126"/>
      <c r="KO805" s="126"/>
      <c r="KP805" s="126"/>
      <c r="KR805" s="126"/>
      <c r="KS805" s="126"/>
      <c r="KT805" s="126"/>
      <c r="KU805" s="126"/>
      <c r="KV805" s="126"/>
      <c r="KW805" s="126"/>
      <c r="KX805" s="126"/>
      <c r="KY805" s="126"/>
      <c r="KZ805" s="50"/>
      <c r="LA805" s="50"/>
      <c r="LB805" s="50"/>
      <c r="LC805" s="50"/>
      <c r="LD805" s="50"/>
      <c r="LE805" s="126"/>
      <c r="LF805" s="126"/>
      <c r="LG805" s="126"/>
      <c r="LH805" s="17"/>
      <c r="LZ805" s="126"/>
      <c r="MA805" s="17"/>
    </row>
    <row r="806" spans="1:339" x14ac:dyDescent="0.2">
      <c r="A806" s="65" t="s">
        <v>785</v>
      </c>
      <c r="B806" s="60"/>
      <c r="C806" s="24">
        <f>IF(B806="",+(C805+(IF(YEAR(A806)&gt;YEAR($M$98),-$Q$98,$E$98*+((($O$101-((YEAR(A806)-(YEAR($J$98)-$O$101))/$O$98))/100)+$Q$101)))+(C794*$G$98/12)),B806)</f>
        <v>1004474.5813498878</v>
      </c>
      <c r="D806" s="22" t="str">
        <f t="shared" si="236"/>
        <v/>
      </c>
      <c r="E806" s="59">
        <f t="shared" si="235"/>
        <v>-107.44445879757404</v>
      </c>
      <c r="S806" s="24" t="str">
        <f>IF(B806="","",(U806-B806))</f>
        <v/>
      </c>
      <c r="DY806" s="1"/>
      <c r="DZ806" s="1"/>
      <c r="EA806" s="1"/>
      <c r="EC806" s="1"/>
      <c r="ED806" s="1"/>
      <c r="EE806" s="1"/>
      <c r="EF806" s="1"/>
      <c r="EG806" s="1"/>
      <c r="EH806" s="1"/>
      <c r="EI806" s="1"/>
      <c r="EJ806" s="1"/>
      <c r="EP806" s="1"/>
      <c r="EQ806" s="1"/>
      <c r="ER806" s="1"/>
      <c r="ES806" s="1"/>
      <c r="GD806" s="1"/>
      <c r="GE806" s="1"/>
      <c r="GF806" s="1"/>
      <c r="GH806" s="1"/>
      <c r="GI806" s="1"/>
      <c r="GJ806" s="1"/>
      <c r="GK806" s="1"/>
      <c r="GL806" s="1"/>
      <c r="GM806" s="1"/>
      <c r="GN806" s="1"/>
      <c r="GO806" s="1"/>
      <c r="GU806" s="1"/>
      <c r="GV806" s="1"/>
      <c r="GW806" s="1"/>
      <c r="GX806" s="1"/>
      <c r="II806" s="1"/>
      <c r="IJ806" s="1"/>
      <c r="IK806" s="1"/>
      <c r="IM806" s="1"/>
      <c r="IN806" s="1"/>
      <c r="IO806" s="1"/>
      <c r="IP806" s="1"/>
      <c r="IQ806" s="1"/>
      <c r="IR806" s="1"/>
      <c r="IS806" s="1"/>
      <c r="IT806" s="1"/>
      <c r="IZ806" s="1"/>
      <c r="JA806" s="1"/>
      <c r="JB806" s="1"/>
      <c r="JC806" s="1"/>
      <c r="KN806" s="1"/>
      <c r="KO806" s="1"/>
      <c r="KP806" s="1"/>
      <c r="KR806" s="1"/>
      <c r="KS806" s="1"/>
      <c r="KT806" s="1"/>
      <c r="KU806" s="1"/>
      <c r="KV806" s="1"/>
      <c r="KW806" s="1"/>
      <c r="KX806" s="1"/>
      <c r="KY806" s="1"/>
      <c r="LE806" s="1"/>
      <c r="LF806" s="1"/>
      <c r="LG806" s="1"/>
      <c r="LH806" s="1"/>
      <c r="LZ806" s="1"/>
      <c r="MA806" s="1"/>
    </row>
    <row r="807" spans="1:339" x14ac:dyDescent="0.2">
      <c r="A807" s="65" t="s">
        <v>786</v>
      </c>
      <c r="B807" s="60"/>
      <c r="C807" s="24">
        <f>IF(B807="",+(C806+(IF(YEAR(A807)&gt;YEAR($M$98),-$Q$98,$E$98*+((($O$101-((YEAR(A807)-(YEAR($J$98)-$O$101))/$O$98))/100)+$Q$101)))+(C795*$G$98/12)),B807)</f>
        <v>1004366.7911777048</v>
      </c>
      <c r="D807" s="22" t="str">
        <f t="shared" si="236"/>
        <v/>
      </c>
      <c r="E807" s="59">
        <f t="shared" si="235"/>
        <v>-107.79017218295485</v>
      </c>
      <c r="S807" s="24" t="str">
        <f>IF(B807="","",(U807-B807))</f>
        <v/>
      </c>
      <c r="DY807" s="1"/>
      <c r="DZ807" s="1"/>
      <c r="EA807" s="1"/>
      <c r="EC807" s="1"/>
      <c r="ED807" s="1"/>
      <c r="EE807" s="1"/>
      <c r="EF807" s="1"/>
      <c r="EG807" s="1"/>
      <c r="EH807" s="1"/>
      <c r="EI807" s="1"/>
      <c r="EJ807" s="1"/>
      <c r="EP807" s="1"/>
      <c r="EQ807" s="1"/>
      <c r="ER807" s="1"/>
      <c r="ES807" s="1"/>
      <c r="GD807" s="1"/>
      <c r="GE807" s="1"/>
      <c r="GF807" s="1"/>
      <c r="GH807" s="1"/>
      <c r="GI807" s="1"/>
      <c r="GJ807" s="1"/>
      <c r="GK807" s="1"/>
      <c r="GL807" s="1"/>
      <c r="GM807" s="1"/>
      <c r="GN807" s="1"/>
      <c r="GO807" s="1"/>
      <c r="GU807" s="1"/>
      <c r="GV807" s="1"/>
      <c r="GW807" s="1"/>
      <c r="GX807" s="1"/>
      <c r="II807" s="1"/>
      <c r="IJ807" s="1"/>
      <c r="IK807" s="1"/>
      <c r="IM807" s="1"/>
      <c r="IN807" s="1"/>
      <c r="IO807" s="1"/>
      <c r="IP807" s="1"/>
      <c r="IQ807" s="1"/>
      <c r="IR807" s="1"/>
      <c r="IS807" s="1"/>
      <c r="IT807" s="1"/>
      <c r="IZ807" s="1"/>
      <c r="JA807" s="1"/>
      <c r="JB807" s="1"/>
      <c r="JC807" s="1"/>
      <c r="KN807" s="1"/>
      <c r="KO807" s="1"/>
      <c r="KP807" s="1"/>
      <c r="KR807" s="1"/>
      <c r="KS807" s="1"/>
      <c r="KT807" s="1"/>
      <c r="KU807" s="1"/>
      <c r="KV807" s="1"/>
      <c r="KW807" s="1"/>
      <c r="KX807" s="1"/>
      <c r="KY807" s="1"/>
      <c r="LE807" s="1"/>
      <c r="LF807" s="1"/>
      <c r="LG807" s="1"/>
      <c r="LH807" s="1"/>
      <c r="LZ807" s="1"/>
      <c r="MA807" s="1"/>
    </row>
    <row r="808" spans="1:339" x14ac:dyDescent="0.2">
      <c r="A808" s="65" t="s">
        <v>787</v>
      </c>
      <c r="B808" s="60"/>
      <c r="C808" s="24">
        <f>IF(B808="",+(C807+(IF(YEAR(A808)&gt;YEAR($M$98),-$Q$98,$E$98*+((($O$101-((YEAR(A808)-(YEAR($J$98)-$O$101))/$O$98))/100)+$Q$101)))+(C796*$G$98/12)),B808)</f>
        <v>1004258.6541797689</v>
      </c>
      <c r="D808" s="22" t="str">
        <f t="shared" si="236"/>
        <v/>
      </c>
      <c r="E808" s="59">
        <f t="shared" si="235"/>
        <v>-108.13699793594424</v>
      </c>
      <c r="S808" s="24" t="str">
        <f>IF(B808="","",(U808-B808))</f>
        <v/>
      </c>
      <c r="DY808" s="1"/>
      <c r="DZ808" s="1"/>
      <c r="EA808" s="1"/>
      <c r="EC808" s="1"/>
      <c r="ED808" s="1"/>
      <c r="EE808" s="1"/>
      <c r="EF808" s="1"/>
      <c r="EG808" s="1"/>
      <c r="EH808" s="1"/>
      <c r="EI808" s="1"/>
      <c r="EJ808" s="1"/>
      <c r="EP808" s="1"/>
      <c r="EQ808" s="1"/>
      <c r="ER808" s="1"/>
      <c r="ES808" s="1"/>
      <c r="GD808" s="1"/>
      <c r="GE808" s="1"/>
      <c r="GF808" s="1"/>
      <c r="GH808" s="1"/>
      <c r="GI808" s="1"/>
      <c r="GJ808" s="1"/>
      <c r="GK808" s="1"/>
      <c r="GL808" s="1"/>
      <c r="GM808" s="1"/>
      <c r="GN808" s="1"/>
      <c r="GO808" s="1"/>
      <c r="GU808" s="1"/>
      <c r="GV808" s="1"/>
      <c r="GW808" s="1"/>
      <c r="GX808" s="1"/>
      <c r="II808" s="1"/>
      <c r="IJ808" s="1"/>
      <c r="IK808" s="1"/>
      <c r="IM808" s="1"/>
      <c r="IN808" s="1"/>
      <c r="IO808" s="1"/>
      <c r="IP808" s="1"/>
      <c r="IQ808" s="1"/>
      <c r="IR808" s="1"/>
      <c r="IS808" s="1"/>
      <c r="IT808" s="1"/>
      <c r="IZ808" s="1"/>
      <c r="JA808" s="1"/>
      <c r="JB808" s="1"/>
      <c r="JC808" s="1"/>
      <c r="KN808" s="1"/>
      <c r="KO808" s="1"/>
      <c r="KP808" s="1"/>
      <c r="KR808" s="1"/>
      <c r="KS808" s="1"/>
      <c r="KT808" s="1"/>
      <c r="KU808" s="1"/>
      <c r="KV808" s="1"/>
      <c r="KW808" s="1"/>
      <c r="KX808" s="1"/>
      <c r="KY808" s="1"/>
      <c r="LE808" s="1"/>
      <c r="LF808" s="1"/>
      <c r="LG808" s="1"/>
      <c r="LH808" s="1"/>
      <c r="LZ808" s="1"/>
      <c r="MA808" s="1"/>
    </row>
    <row r="809" spans="1:339" x14ac:dyDescent="0.2">
      <c r="A809" s="65" t="s">
        <v>788</v>
      </c>
      <c r="B809" s="60"/>
      <c r="C809" s="24">
        <f>IF(B809="",+(C808+(IF(YEAR(A809)&gt;YEAR($M$98),-$Q$98,$E$98*+((($O$101-((YEAR(A809)-(YEAR($J$98)-$O$101))/$O$98))/100)+$Q$101)))+(C797*$G$98/12)),B809)</f>
        <v>1004150.169240133</v>
      </c>
      <c r="D809" s="22" t="str">
        <f t="shared" si="236"/>
        <v/>
      </c>
      <c r="E809" s="59">
        <f t="shared" si="235"/>
        <v>-108.4849396358477</v>
      </c>
      <c r="S809" s="24" t="str">
        <f>IF(B809="","",(U809-B809))</f>
        <v/>
      </c>
      <c r="DY809" s="1"/>
      <c r="DZ809" s="1"/>
      <c r="EA809" s="1"/>
      <c r="EC809" s="1"/>
      <c r="ED809" s="1"/>
      <c r="EE809" s="1"/>
      <c r="EF809" s="1"/>
      <c r="EG809" s="1"/>
      <c r="EH809" s="1"/>
      <c r="EI809" s="1"/>
      <c r="EJ809" s="1"/>
      <c r="EP809" s="1"/>
      <c r="EQ809" s="1"/>
      <c r="ER809" s="1"/>
      <c r="ES809" s="1"/>
      <c r="GD809" s="1"/>
      <c r="GE809" s="1"/>
      <c r="GF809" s="1"/>
      <c r="GH809" s="1"/>
      <c r="GI809" s="1"/>
      <c r="GJ809" s="1"/>
      <c r="GK809" s="1"/>
      <c r="GL809" s="1"/>
      <c r="GM809" s="1"/>
      <c r="GN809" s="1"/>
      <c r="GO809" s="1"/>
      <c r="GU809" s="1"/>
      <c r="GV809" s="1"/>
      <c r="GW809" s="1"/>
      <c r="GX809" s="1"/>
      <c r="II809" s="1"/>
      <c r="IJ809" s="1"/>
      <c r="IK809" s="1"/>
      <c r="IM809" s="1"/>
      <c r="IN809" s="1"/>
      <c r="IO809" s="1"/>
      <c r="IP809" s="1"/>
      <c r="IQ809" s="1"/>
      <c r="IR809" s="1"/>
      <c r="IS809" s="1"/>
      <c r="IT809" s="1"/>
      <c r="IZ809" s="1"/>
      <c r="JA809" s="1"/>
      <c r="JB809" s="1"/>
      <c r="JC809" s="1"/>
      <c r="KN809" s="1"/>
      <c r="KO809" s="1"/>
      <c r="KP809" s="1"/>
      <c r="KR809" s="1"/>
      <c r="KS809" s="1"/>
      <c r="KT809" s="1"/>
      <c r="KU809" s="1"/>
      <c r="KV809" s="1"/>
      <c r="KW809" s="1"/>
      <c r="KX809" s="1"/>
      <c r="KY809" s="1"/>
      <c r="LE809" s="1"/>
      <c r="LF809" s="1"/>
      <c r="LG809" s="1"/>
      <c r="LH809" s="1"/>
      <c r="LZ809" s="1"/>
      <c r="MA809" s="1"/>
    </row>
    <row r="810" spans="1:339" x14ac:dyDescent="0.2">
      <c r="A810" s="65" t="s">
        <v>789</v>
      </c>
      <c r="B810" s="60"/>
      <c r="C810" s="24">
        <f>IF(B810="",+(C809+(IF(YEAR(A810)&gt;YEAR($M$98),-$Q$98,$E$98*+((($O$101-((YEAR(A810)-(YEAR($J$98)-$O$101))/$O$98))/100)+$Q$101)))+(C798*$G$98/12)),B810)</f>
        <v>1004041.3352392598</v>
      </c>
      <c r="D810" s="22" t="str">
        <f t="shared" si="236"/>
        <v/>
      </c>
      <c r="E810" s="59">
        <f t="shared" si="235"/>
        <v>-108.83400087326299</v>
      </c>
      <c r="S810" s="24" t="str">
        <f>IF(B810="","",(U810-B810))</f>
        <v/>
      </c>
      <c r="DY810" s="1"/>
      <c r="DZ810" s="1"/>
      <c r="EA810" s="1"/>
      <c r="EC810" s="1"/>
      <c r="ED810" s="1"/>
      <c r="EE810" s="1"/>
      <c r="EF810" s="1"/>
      <c r="EG810" s="1"/>
      <c r="EH810" s="1"/>
      <c r="EI810" s="1"/>
      <c r="EJ810" s="1"/>
      <c r="EP810" s="1"/>
      <c r="EQ810" s="1"/>
      <c r="ER810" s="1"/>
      <c r="ES810" s="1"/>
      <c r="GD810" s="1"/>
      <c r="GE810" s="1"/>
      <c r="GF810" s="1"/>
      <c r="GH810" s="1"/>
      <c r="GI810" s="1"/>
      <c r="GJ810" s="1"/>
      <c r="GK810" s="1"/>
      <c r="GL810" s="1"/>
      <c r="GM810" s="1"/>
      <c r="GN810" s="1"/>
      <c r="GO810" s="1"/>
      <c r="GU810" s="1"/>
      <c r="GV810" s="1"/>
      <c r="GW810" s="1"/>
      <c r="GX810" s="1"/>
      <c r="II810" s="1"/>
      <c r="IJ810" s="1"/>
      <c r="IK810" s="1"/>
      <c r="IM810" s="1"/>
      <c r="IN810" s="1"/>
      <c r="IO810" s="1"/>
      <c r="IP810" s="1"/>
      <c r="IQ810" s="1"/>
      <c r="IR810" s="1"/>
      <c r="IS810" s="1"/>
      <c r="IT810" s="1"/>
      <c r="IZ810" s="1"/>
      <c r="JA810" s="1"/>
      <c r="JB810" s="1"/>
      <c r="JC810" s="1"/>
      <c r="KN810" s="1"/>
      <c r="KO810" s="1"/>
      <c r="KP810" s="1"/>
      <c r="KR810" s="1"/>
      <c r="KS810" s="1"/>
      <c r="KT810" s="1"/>
      <c r="KU810" s="1"/>
      <c r="KV810" s="1"/>
      <c r="KW810" s="1"/>
      <c r="KX810" s="1"/>
      <c r="KY810" s="1"/>
      <c r="LE810" s="1"/>
      <c r="LF810" s="1"/>
      <c r="LG810" s="1"/>
      <c r="LH810" s="1"/>
      <c r="LZ810" s="1"/>
      <c r="MA810" s="1"/>
    </row>
    <row r="811" spans="1:339" x14ac:dyDescent="0.2">
      <c r="A811" s="65" t="s">
        <v>790</v>
      </c>
      <c r="B811" s="60"/>
      <c r="C811" s="24">
        <f>IF(B811="",+(C810+(IF(YEAR(A811)&gt;YEAR($M$98),-$Q$98,$E$98*+((($O$101-((YEAR(A811)-(YEAR($J$98)-$O$101))/$O$98))/100)+$Q$101)))+(C799*$G$98/12)),B811)</f>
        <v>1003932.1510540093</v>
      </c>
      <c r="D811" s="22" t="str">
        <f t="shared" si="236"/>
        <v/>
      </c>
      <c r="E811" s="59">
        <f t="shared" ref="E811:E861" si="237">+C811-C810</f>
        <v>-109.18418525042944</v>
      </c>
      <c r="S811" s="24" t="str">
        <f>IF(B811="","",(U811-B811))</f>
        <v/>
      </c>
      <c r="DY811" s="1"/>
      <c r="DZ811" s="1"/>
      <c r="EA811" s="1"/>
      <c r="EC811" s="1"/>
      <c r="ED811" s="1"/>
      <c r="EE811" s="1"/>
      <c r="EF811" s="1"/>
      <c r="EG811" s="1"/>
      <c r="EH811" s="1"/>
      <c r="EI811" s="1"/>
      <c r="EJ811" s="1"/>
      <c r="EP811" s="1"/>
      <c r="EQ811" s="1"/>
      <c r="ER811" s="1"/>
      <c r="ES811" s="1"/>
      <c r="GD811" s="1"/>
      <c r="GE811" s="1"/>
      <c r="GF811" s="1"/>
      <c r="GH811" s="1"/>
      <c r="GI811" s="1"/>
      <c r="GJ811" s="1"/>
      <c r="GK811" s="1"/>
      <c r="GL811" s="1"/>
      <c r="GM811" s="1"/>
      <c r="GN811" s="1"/>
      <c r="GO811" s="1"/>
      <c r="GU811" s="1"/>
      <c r="GV811" s="1"/>
      <c r="GW811" s="1"/>
      <c r="GX811" s="1"/>
      <c r="II811" s="1"/>
      <c r="IJ811" s="1"/>
      <c r="IK811" s="1"/>
      <c r="IM811" s="1"/>
      <c r="IN811" s="1"/>
      <c r="IO811" s="1"/>
      <c r="IP811" s="1"/>
      <c r="IQ811" s="1"/>
      <c r="IR811" s="1"/>
      <c r="IS811" s="1"/>
      <c r="IT811" s="1"/>
      <c r="IZ811" s="1"/>
      <c r="JA811" s="1"/>
      <c r="JB811" s="1"/>
      <c r="JC811" s="1"/>
      <c r="KN811" s="1"/>
      <c r="KO811" s="1"/>
      <c r="KP811" s="1"/>
      <c r="KR811" s="1"/>
      <c r="KS811" s="1"/>
      <c r="KT811" s="1"/>
      <c r="KU811" s="1"/>
      <c r="KV811" s="1"/>
      <c r="KW811" s="1"/>
      <c r="KX811" s="1"/>
      <c r="KY811" s="1"/>
      <c r="LE811" s="1"/>
      <c r="LF811" s="1"/>
      <c r="LG811" s="1"/>
      <c r="LH811" s="1"/>
      <c r="LZ811" s="1"/>
      <c r="MA811" s="1"/>
    </row>
    <row r="812" spans="1:339" x14ac:dyDescent="0.2">
      <c r="A812" s="65" t="s">
        <v>791</v>
      </c>
      <c r="B812" s="60"/>
      <c r="C812" s="24">
        <f>IF(B812="",+(C811+(IF(YEAR(A812)&gt;YEAR($M$98),-$Q$98,$E$98*+((($O$101-((YEAR(A812)-(YEAR($J$98)-$O$101))/$O$98))/100)+$Q$101)))+(C800*$G$98/12)),B812)</f>
        <v>1003822.6155576281</v>
      </c>
      <c r="D812" s="22" t="str">
        <f t="shared" si="236"/>
        <v/>
      </c>
      <c r="E812" s="59">
        <f t="shared" si="237"/>
        <v>-109.53549638122786</v>
      </c>
      <c r="S812" s="24" t="str">
        <f>IF(B812="","",(U812-B812))</f>
        <v/>
      </c>
      <c r="DY812" s="1"/>
      <c r="DZ812" s="1"/>
      <c r="EA812" s="1"/>
      <c r="EC812" s="1"/>
      <c r="ED812" s="1"/>
      <c r="EE812" s="1"/>
      <c r="EF812" s="1"/>
      <c r="EG812" s="1"/>
      <c r="EH812" s="1"/>
      <c r="EI812" s="1"/>
      <c r="EJ812" s="1"/>
      <c r="EP812" s="1"/>
      <c r="EQ812" s="1"/>
      <c r="ER812" s="1"/>
      <c r="ES812" s="1"/>
      <c r="GD812" s="1"/>
      <c r="GE812" s="1"/>
      <c r="GF812" s="1"/>
      <c r="GH812" s="1"/>
      <c r="GI812" s="1"/>
      <c r="GJ812" s="1"/>
      <c r="GK812" s="1"/>
      <c r="GL812" s="1"/>
      <c r="GM812" s="1"/>
      <c r="GN812" s="1"/>
      <c r="GO812" s="1"/>
      <c r="GU812" s="1"/>
      <c r="GV812" s="1"/>
      <c r="GW812" s="1"/>
      <c r="GX812" s="1"/>
      <c r="II812" s="1"/>
      <c r="IJ812" s="1"/>
      <c r="IK812" s="1"/>
      <c r="IM812" s="1"/>
      <c r="IN812" s="1"/>
      <c r="IO812" s="1"/>
      <c r="IP812" s="1"/>
      <c r="IQ812" s="1"/>
      <c r="IR812" s="1"/>
      <c r="IS812" s="1"/>
      <c r="IT812" s="1"/>
      <c r="IZ812" s="1"/>
      <c r="JA812" s="1"/>
      <c r="JB812" s="1"/>
      <c r="JC812" s="1"/>
      <c r="KN812" s="1"/>
      <c r="KO812" s="1"/>
      <c r="KP812" s="1"/>
      <c r="KR812" s="1"/>
      <c r="KS812" s="1"/>
      <c r="KT812" s="1"/>
      <c r="KU812" s="1"/>
      <c r="KV812" s="1"/>
      <c r="KW812" s="1"/>
      <c r="KX812" s="1"/>
      <c r="KY812" s="1"/>
      <c r="LE812" s="1"/>
      <c r="LF812" s="1"/>
      <c r="LG812" s="1"/>
      <c r="LH812" s="1"/>
      <c r="LZ812" s="1"/>
      <c r="MA812" s="1"/>
    </row>
    <row r="813" spans="1:339" x14ac:dyDescent="0.2">
      <c r="A813" s="66" t="s">
        <v>237</v>
      </c>
      <c r="B813" s="69"/>
      <c r="C813" s="24">
        <f>IF(B813="",+(C812+(IF(YEAR(A813)&gt;YEAR($M$98),-$Q$98,$E$98*+((($O$101-((YEAR(A813)-(YEAR($J$98)-$O$101))/$O$98))/100)+$Q$101)))+(C801*$G$98/12)),B813)</f>
        <v>1003712.7276197372</v>
      </c>
      <c r="D813" s="22" t="str">
        <f t="shared" ref="D813:D861" si="238">IF(YEAR(A813)=YEAR($M$98),$M$97,IF(YEAR(A813)=YEAR($J$98),"RIP",""))</f>
        <v/>
      </c>
      <c r="E813" s="59">
        <f t="shared" si="237"/>
        <v>-109.8879378909478</v>
      </c>
      <c r="S813" s="24" t="str">
        <f>IF(B813="","",(U813-B813))</f>
        <v/>
      </c>
      <c r="U813" s="43"/>
      <c r="DY813" s="1"/>
      <c r="DZ813" s="1"/>
      <c r="EA813" s="1"/>
      <c r="EC813" s="1"/>
      <c r="ED813" s="1"/>
      <c r="EE813" s="1"/>
      <c r="EF813" s="1"/>
      <c r="EG813" s="1"/>
      <c r="EH813" s="1"/>
      <c r="EI813" s="1"/>
      <c r="EJ813" s="1"/>
      <c r="EP813" s="1"/>
      <c r="EQ813" s="1"/>
      <c r="ER813" s="1"/>
      <c r="ES813" s="1"/>
      <c r="GD813" s="1"/>
      <c r="GE813" s="1"/>
      <c r="GF813" s="1"/>
      <c r="GH813" s="1"/>
      <c r="GI813" s="1"/>
      <c r="GJ813" s="1"/>
      <c r="GK813" s="1"/>
      <c r="GL813" s="1"/>
      <c r="GM813" s="1"/>
      <c r="GN813" s="1"/>
      <c r="GO813" s="1"/>
      <c r="GU813" s="1"/>
      <c r="GV813" s="1"/>
      <c r="GW813" s="1"/>
      <c r="GX813" s="1"/>
      <c r="II813" s="1"/>
      <c r="IJ813" s="1"/>
      <c r="IK813" s="1"/>
      <c r="IM813" s="1"/>
      <c r="IN813" s="1"/>
      <c r="IO813" s="1"/>
      <c r="IP813" s="1"/>
      <c r="IQ813" s="1"/>
      <c r="IR813" s="1"/>
      <c r="IS813" s="1"/>
      <c r="IT813" s="1"/>
      <c r="IZ813" s="1"/>
      <c r="JA813" s="1"/>
      <c r="JB813" s="1"/>
      <c r="JC813" s="1"/>
      <c r="KN813" s="1"/>
      <c r="KO813" s="1"/>
      <c r="KP813" s="1"/>
      <c r="KR813" s="1"/>
      <c r="KS813" s="1"/>
      <c r="KT813" s="1"/>
      <c r="KU813" s="1"/>
      <c r="KV813" s="1"/>
      <c r="KW813" s="1"/>
      <c r="KX813" s="1"/>
      <c r="KY813" s="1"/>
      <c r="LE813" s="1"/>
      <c r="LF813" s="1"/>
      <c r="LG813" s="1"/>
      <c r="LH813" s="1"/>
      <c r="LZ813" s="1"/>
      <c r="MA813" s="1"/>
    </row>
    <row r="814" spans="1:339" x14ac:dyDescent="0.2">
      <c r="A814" s="65" t="s">
        <v>792</v>
      </c>
      <c r="B814" s="60"/>
      <c r="C814" s="24">
        <f>IF(B814="",+(C813+(IF(YEAR(A814)&gt;YEAR($M$98),-$Q$98,$E$98*+((($O$101-((YEAR(A814)-(YEAR($J$98)-$O$101))/$O$98))/100)+$Q$101)))+(C802*$G$98/12)),B814)</f>
        <v>1003602.4861063204</v>
      </c>
      <c r="D814" s="22" t="str">
        <f t="shared" si="238"/>
        <v/>
      </c>
      <c r="E814" s="59">
        <f t="shared" si="237"/>
        <v>-110.24151341675315</v>
      </c>
      <c r="S814" s="24" t="str">
        <f>IF(B814="","",(U814-B814))</f>
        <v/>
      </c>
      <c r="DY814" s="1"/>
      <c r="DZ814" s="1"/>
      <c r="EA814" s="1"/>
      <c r="EC814" s="1"/>
      <c r="ED814" s="1"/>
      <c r="EE814" s="1"/>
      <c r="EF814" s="1"/>
      <c r="EG814" s="1"/>
      <c r="EH814" s="1"/>
      <c r="EI814" s="1"/>
      <c r="EJ814" s="1"/>
      <c r="EP814" s="1"/>
      <c r="EQ814" s="1"/>
      <c r="ER814" s="1"/>
      <c r="ES814" s="1"/>
      <c r="GD814" s="1"/>
      <c r="GE814" s="1"/>
      <c r="GF814" s="1"/>
      <c r="GH814" s="1"/>
      <c r="GI814" s="1"/>
      <c r="GJ814" s="1"/>
      <c r="GK814" s="1"/>
      <c r="GL814" s="1"/>
      <c r="GM814" s="1"/>
      <c r="GN814" s="1"/>
      <c r="GO814" s="1"/>
      <c r="GU814" s="1"/>
      <c r="GV814" s="1"/>
      <c r="GW814" s="1"/>
      <c r="GX814" s="1"/>
      <c r="II814" s="1"/>
      <c r="IJ814" s="1"/>
      <c r="IK814" s="1"/>
      <c r="IM814" s="1"/>
      <c r="IN814" s="1"/>
      <c r="IO814" s="1"/>
      <c r="IP814" s="1"/>
      <c r="IQ814" s="1"/>
      <c r="IR814" s="1"/>
      <c r="IS814" s="1"/>
      <c r="IT814" s="1"/>
      <c r="IZ814" s="1"/>
      <c r="JA814" s="1"/>
      <c r="JB814" s="1"/>
      <c r="JC814" s="1"/>
      <c r="KN814" s="1"/>
      <c r="KO814" s="1"/>
      <c r="KP814" s="1"/>
      <c r="KR814" s="1"/>
      <c r="KS814" s="1"/>
      <c r="KT814" s="1"/>
      <c r="KU814" s="1"/>
      <c r="KV814" s="1"/>
      <c r="KW814" s="1"/>
      <c r="KX814" s="1"/>
      <c r="KY814" s="1"/>
      <c r="LE814" s="1"/>
      <c r="LF814" s="1"/>
      <c r="LG814" s="1"/>
      <c r="LH814" s="1"/>
      <c r="LZ814" s="1"/>
      <c r="MA814" s="1"/>
    </row>
    <row r="815" spans="1:339" x14ac:dyDescent="0.2">
      <c r="A815" s="65" t="s">
        <v>793</v>
      </c>
      <c r="B815" s="60"/>
      <c r="C815" s="24">
        <f>IF(B815="",+(C814+(IF(YEAR(A815)&gt;YEAR($M$98),-$Q$98,$E$98*+((($O$101-((YEAR(A815)-(YEAR($J$98)-$O$101))/$O$98))/100)+$Q$101)))+(C803*$G$98/12)),B815)</f>
        <v>1003491.889879713</v>
      </c>
      <c r="D815" s="22" t="str">
        <f t="shared" si="238"/>
        <v/>
      </c>
      <c r="E815" s="59">
        <f t="shared" si="237"/>
        <v>-110.59622660744935</v>
      </c>
      <c r="S815" s="24" t="str">
        <f>IF(B815="","",(U815-B815))</f>
        <v/>
      </c>
      <c r="DY815" s="1"/>
      <c r="DZ815" s="1"/>
      <c r="EA815" s="1"/>
      <c r="EC815" s="1"/>
      <c r="ED815" s="1"/>
      <c r="EE815" s="1"/>
      <c r="EF815" s="1"/>
      <c r="EG815" s="1"/>
      <c r="EH815" s="1"/>
      <c r="EI815" s="1"/>
      <c r="EJ815" s="1"/>
      <c r="EP815" s="1"/>
      <c r="EQ815" s="1"/>
      <c r="ER815" s="1"/>
      <c r="ES815" s="1"/>
      <c r="GD815" s="1"/>
      <c r="GE815" s="1"/>
      <c r="GF815" s="1"/>
      <c r="GH815" s="1"/>
      <c r="GI815" s="1"/>
      <c r="GJ815" s="1"/>
      <c r="GK815" s="1"/>
      <c r="GL815" s="1"/>
      <c r="GM815" s="1"/>
      <c r="GN815" s="1"/>
      <c r="GO815" s="1"/>
      <c r="GU815" s="1"/>
      <c r="GV815" s="1"/>
      <c r="GW815" s="1"/>
      <c r="GX815" s="1"/>
      <c r="II815" s="1"/>
      <c r="IJ815" s="1"/>
      <c r="IK815" s="1"/>
      <c r="IM815" s="1"/>
      <c r="IN815" s="1"/>
      <c r="IO815" s="1"/>
      <c r="IP815" s="1"/>
      <c r="IQ815" s="1"/>
      <c r="IR815" s="1"/>
      <c r="IS815" s="1"/>
      <c r="IT815" s="1"/>
      <c r="IZ815" s="1"/>
      <c r="JA815" s="1"/>
      <c r="JB815" s="1"/>
      <c r="JC815" s="1"/>
      <c r="KN815" s="1"/>
      <c r="KO815" s="1"/>
      <c r="KP815" s="1"/>
      <c r="KR815" s="1"/>
      <c r="KS815" s="1"/>
      <c r="KT815" s="1"/>
      <c r="KU815" s="1"/>
      <c r="KV815" s="1"/>
      <c r="KW815" s="1"/>
      <c r="KX815" s="1"/>
      <c r="KY815" s="1"/>
      <c r="LE815" s="1"/>
      <c r="LF815" s="1"/>
      <c r="LG815" s="1"/>
      <c r="LH815" s="1"/>
      <c r="LZ815" s="1"/>
      <c r="MA815" s="1"/>
    </row>
    <row r="816" spans="1:339" x14ac:dyDescent="0.2">
      <c r="A816" s="65" t="s">
        <v>794</v>
      </c>
      <c r="B816" s="60"/>
      <c r="C816" s="24">
        <f>IF(B816="",+(C815+(IF(YEAR(A816)&gt;YEAR($M$98),-$Q$98,$E$98*+((($O$101-((YEAR(A816)-(YEAR($J$98)-$O$101))/$O$98))/100)+$Q$101)))+(C804*$G$98/12)),B816)</f>
        <v>1003380.9377985892</v>
      </c>
      <c r="D816" s="22" t="str">
        <f t="shared" si="238"/>
        <v/>
      </c>
      <c r="E816" s="59">
        <f t="shared" si="237"/>
        <v>-110.9520811237162</v>
      </c>
      <c r="S816" s="24" t="str">
        <f>IF(B816="","",(U816-B816))</f>
        <v/>
      </c>
      <c r="DY816" s="1"/>
      <c r="DZ816" s="1"/>
      <c r="EA816" s="1"/>
      <c r="EC816" s="1"/>
      <c r="ED816" s="1"/>
      <c r="EE816" s="1"/>
      <c r="EF816" s="1"/>
      <c r="EG816" s="1"/>
      <c r="EH816" s="1"/>
      <c r="EI816" s="1"/>
      <c r="EJ816" s="1"/>
      <c r="EP816" s="1"/>
      <c r="EQ816" s="1"/>
      <c r="ER816" s="1"/>
      <c r="ES816" s="1"/>
      <c r="GD816" s="1"/>
      <c r="GE816" s="1"/>
      <c r="GF816" s="1"/>
      <c r="GH816" s="1"/>
      <c r="GI816" s="1"/>
      <c r="GJ816" s="1"/>
      <c r="GK816" s="1"/>
      <c r="GL816" s="1"/>
      <c r="GM816" s="1"/>
      <c r="GN816" s="1"/>
      <c r="GO816" s="1"/>
      <c r="GU816" s="1"/>
      <c r="GV816" s="1"/>
      <c r="GW816" s="1"/>
      <c r="GX816" s="1"/>
      <c r="II816" s="1"/>
      <c r="IJ816" s="1"/>
      <c r="IK816" s="1"/>
      <c r="IM816" s="1"/>
      <c r="IN816" s="1"/>
      <c r="IO816" s="1"/>
      <c r="IP816" s="1"/>
      <c r="IQ816" s="1"/>
      <c r="IR816" s="1"/>
      <c r="IS816" s="1"/>
      <c r="IT816" s="1"/>
      <c r="IZ816" s="1"/>
      <c r="JA816" s="1"/>
      <c r="JB816" s="1"/>
      <c r="JC816" s="1"/>
      <c r="KN816" s="1"/>
      <c r="KO816" s="1"/>
      <c r="KP816" s="1"/>
      <c r="KR816" s="1"/>
      <c r="KS816" s="1"/>
      <c r="KT816" s="1"/>
      <c r="KU816" s="1"/>
      <c r="KV816" s="1"/>
      <c r="KW816" s="1"/>
      <c r="KX816" s="1"/>
      <c r="KY816" s="1"/>
      <c r="LE816" s="1"/>
      <c r="LF816" s="1"/>
      <c r="LG816" s="1"/>
      <c r="LH816" s="1"/>
      <c r="LZ816" s="1"/>
      <c r="MA816" s="1"/>
    </row>
    <row r="817" spans="1:339" x14ac:dyDescent="0.2">
      <c r="A817" s="65" t="s">
        <v>795</v>
      </c>
      <c r="B817" s="60"/>
      <c r="C817" s="24">
        <f>IF(B817="",+(C816+(IF(YEAR(A817)&gt;YEAR($M$98),-$Q$98,$E$98*+((($O$101-((YEAR(A817)-(YEAR($J$98)-$O$101))/$O$98))/100)+$Q$101)))+(C805*$G$98/12)),B817)</f>
        <v>1003269.6287179515</v>
      </c>
      <c r="D817" s="22" t="str">
        <f t="shared" si="238"/>
        <v/>
      </c>
      <c r="E817" s="59">
        <f t="shared" si="237"/>
        <v>-111.3090806377586</v>
      </c>
      <c r="S817" s="24" t="str">
        <f>IF(B817="","",(U817-B817))</f>
        <v/>
      </c>
      <c r="DY817" s="1"/>
      <c r="DZ817" s="1"/>
      <c r="EA817" s="1"/>
      <c r="EC817" s="1"/>
      <c r="ED817" s="1"/>
      <c r="EE817" s="1"/>
      <c r="EF817" s="1"/>
      <c r="EG817" s="1"/>
      <c r="EH817" s="1"/>
      <c r="EI817" s="1"/>
      <c r="EJ817" s="1"/>
      <c r="EP817" s="1"/>
      <c r="EQ817" s="1"/>
      <c r="ER817" s="1"/>
      <c r="ES817" s="1"/>
      <c r="GD817" s="1"/>
      <c r="GE817" s="1"/>
      <c r="GF817" s="1"/>
      <c r="GH817" s="1"/>
      <c r="GI817" s="1"/>
      <c r="GJ817" s="1"/>
      <c r="GK817" s="1"/>
      <c r="GL817" s="1"/>
      <c r="GM817" s="1"/>
      <c r="GN817" s="1"/>
      <c r="GO817" s="1"/>
      <c r="GU817" s="1"/>
      <c r="GV817" s="1"/>
      <c r="GW817" s="1"/>
      <c r="GX817" s="1"/>
      <c r="II817" s="1"/>
      <c r="IJ817" s="1"/>
      <c r="IK817" s="1"/>
      <c r="IM817" s="1"/>
      <c r="IN817" s="1"/>
      <c r="IO817" s="1"/>
      <c r="IP817" s="1"/>
      <c r="IQ817" s="1"/>
      <c r="IR817" s="1"/>
      <c r="IS817" s="1"/>
      <c r="IT817" s="1"/>
      <c r="IZ817" s="1"/>
      <c r="JA817" s="1"/>
      <c r="JB817" s="1"/>
      <c r="JC817" s="1"/>
      <c r="KN817" s="1"/>
      <c r="KO817" s="1"/>
      <c r="KP817" s="1"/>
      <c r="KR817" s="1"/>
      <c r="KS817" s="1"/>
      <c r="KT817" s="1"/>
      <c r="KU817" s="1"/>
      <c r="KV817" s="1"/>
      <c r="KW817" s="1"/>
      <c r="KX817" s="1"/>
      <c r="KY817" s="1"/>
      <c r="LE817" s="1"/>
      <c r="LF817" s="1"/>
      <c r="LG817" s="1"/>
      <c r="LH817" s="1"/>
      <c r="LZ817" s="1"/>
      <c r="MA817" s="1"/>
    </row>
    <row r="818" spans="1:339" x14ac:dyDescent="0.2">
      <c r="A818" s="65" t="s">
        <v>796</v>
      </c>
      <c r="B818" s="60"/>
      <c r="C818" s="24">
        <f>IF(B818="",+(C817+(IF(YEAR(A818)&gt;YEAR($M$98),-$Q$98,$E$98*+((($O$101-((YEAR(A818)-(YEAR($J$98)-$O$101))/$O$98))/100)+$Q$101)))+(C806*$G$98/12)),B818)</f>
        <v>1003157.9614891177</v>
      </c>
      <c r="D818" s="22" t="str">
        <f t="shared" si="238"/>
        <v/>
      </c>
      <c r="E818" s="59">
        <f t="shared" si="237"/>
        <v>-111.66722883377224</v>
      </c>
      <c r="S818" s="24" t="str">
        <f>IF(B818="","",(U818-B818))</f>
        <v/>
      </c>
      <c r="DY818" s="1"/>
      <c r="DZ818" s="1"/>
      <c r="EA818" s="1"/>
      <c r="EC818" s="1"/>
      <c r="ED818" s="1"/>
      <c r="EE818" s="1"/>
      <c r="EF818" s="1"/>
      <c r="EG818" s="1"/>
      <c r="EH818" s="1"/>
      <c r="EI818" s="1"/>
      <c r="EJ818" s="1"/>
      <c r="EP818" s="1"/>
      <c r="EQ818" s="1"/>
      <c r="ER818" s="1"/>
      <c r="ES818" s="1"/>
      <c r="GD818" s="1"/>
      <c r="GE818" s="1"/>
      <c r="GF818" s="1"/>
      <c r="GH818" s="1"/>
      <c r="GI818" s="1"/>
      <c r="GJ818" s="1"/>
      <c r="GK818" s="1"/>
      <c r="GL818" s="1"/>
      <c r="GM818" s="1"/>
      <c r="GN818" s="1"/>
      <c r="GO818" s="1"/>
      <c r="GU818" s="1"/>
      <c r="GV818" s="1"/>
      <c r="GW818" s="1"/>
      <c r="GX818" s="1"/>
      <c r="II818" s="1"/>
      <c r="IJ818" s="1"/>
      <c r="IK818" s="1"/>
      <c r="IM818" s="1"/>
      <c r="IN818" s="1"/>
      <c r="IO818" s="1"/>
      <c r="IP818" s="1"/>
      <c r="IQ818" s="1"/>
      <c r="IR818" s="1"/>
      <c r="IS818" s="1"/>
      <c r="IT818" s="1"/>
      <c r="IZ818" s="1"/>
      <c r="JA818" s="1"/>
      <c r="JB818" s="1"/>
      <c r="JC818" s="1"/>
      <c r="KN818" s="1"/>
      <c r="KO818" s="1"/>
      <c r="KP818" s="1"/>
      <c r="KR818" s="1"/>
      <c r="KS818" s="1"/>
      <c r="KT818" s="1"/>
      <c r="KU818" s="1"/>
      <c r="KV818" s="1"/>
      <c r="KW818" s="1"/>
      <c r="KX818" s="1"/>
      <c r="KY818" s="1"/>
      <c r="LE818" s="1"/>
      <c r="LF818" s="1"/>
      <c r="LG818" s="1"/>
      <c r="LH818" s="1"/>
      <c r="LZ818" s="1"/>
      <c r="MA818" s="1"/>
    </row>
    <row r="819" spans="1:339" x14ac:dyDescent="0.2">
      <c r="A819" s="65" t="s">
        <v>797</v>
      </c>
      <c r="B819" s="60"/>
      <c r="C819" s="24">
        <f>IF(B819="",+(C818+(IF(YEAR(A819)&gt;YEAR($M$98),-$Q$98,$E$98*+((($O$101-((YEAR(A819)-(YEAR($J$98)-$O$101))/$O$98))/100)+$Q$101)))+(C807*$G$98/12)),B819)</f>
        <v>1003045.93495971</v>
      </c>
      <c r="D819" s="22" t="str">
        <f t="shared" si="238"/>
        <v/>
      </c>
      <c r="E819" s="59">
        <f t="shared" si="237"/>
        <v>-112.02652940771077</v>
      </c>
      <c r="S819" s="24" t="str">
        <f>IF(B819="","",(U819-B819))</f>
        <v/>
      </c>
      <c r="DY819" s="1"/>
      <c r="DZ819" s="1"/>
      <c r="EA819" s="1"/>
      <c r="EC819" s="1"/>
      <c r="ED819" s="1"/>
      <c r="EE819" s="1"/>
      <c r="EF819" s="1"/>
      <c r="EG819" s="1"/>
      <c r="EH819" s="1"/>
      <c r="EI819" s="1"/>
      <c r="EJ819" s="1"/>
      <c r="EP819" s="1"/>
      <c r="EQ819" s="1"/>
      <c r="ER819" s="1"/>
      <c r="ES819" s="1"/>
      <c r="GD819" s="1"/>
      <c r="GE819" s="1"/>
      <c r="GF819" s="1"/>
      <c r="GH819" s="1"/>
      <c r="GI819" s="1"/>
      <c r="GJ819" s="1"/>
      <c r="GK819" s="1"/>
      <c r="GL819" s="1"/>
      <c r="GM819" s="1"/>
      <c r="GN819" s="1"/>
      <c r="GO819" s="1"/>
      <c r="GU819" s="1"/>
      <c r="GV819" s="1"/>
      <c r="GW819" s="1"/>
      <c r="GX819" s="1"/>
      <c r="II819" s="1"/>
      <c r="IJ819" s="1"/>
      <c r="IK819" s="1"/>
      <c r="IM819" s="1"/>
      <c r="IN819" s="1"/>
      <c r="IO819" s="1"/>
      <c r="IP819" s="1"/>
      <c r="IQ819" s="1"/>
      <c r="IR819" s="1"/>
      <c r="IS819" s="1"/>
      <c r="IT819" s="1"/>
      <c r="IZ819" s="1"/>
      <c r="JA819" s="1"/>
      <c r="JB819" s="1"/>
      <c r="JC819" s="1"/>
      <c r="KN819" s="1"/>
      <c r="KO819" s="1"/>
      <c r="KP819" s="1"/>
      <c r="KR819" s="1"/>
      <c r="KS819" s="1"/>
      <c r="KT819" s="1"/>
      <c r="KU819" s="1"/>
      <c r="KV819" s="1"/>
      <c r="KW819" s="1"/>
      <c r="KX819" s="1"/>
      <c r="KY819" s="1"/>
      <c r="LE819" s="1"/>
      <c r="LF819" s="1"/>
      <c r="LG819" s="1"/>
      <c r="LH819" s="1"/>
      <c r="LZ819" s="1"/>
      <c r="MA819" s="1"/>
    </row>
    <row r="820" spans="1:339" x14ac:dyDescent="0.2">
      <c r="A820" s="65" t="s">
        <v>798</v>
      </c>
      <c r="B820" s="60"/>
      <c r="C820" s="24">
        <f>IF(B820="",+(C819+(IF(YEAR(A820)&gt;YEAR($M$98),-$Q$98,$E$98*+((($O$101-((YEAR(A820)-(YEAR($J$98)-$O$101))/$O$98))/100)+$Q$101)))+(C808*$G$98/12)),B820)</f>
        <v>1002933.5479736425</v>
      </c>
      <c r="D820" s="22" t="str">
        <f t="shared" si="238"/>
        <v/>
      </c>
      <c r="E820" s="59">
        <f t="shared" si="237"/>
        <v>-112.38698606751859</v>
      </c>
      <c r="S820" s="24" t="str">
        <f>IF(B820="","",(U820-B820))</f>
        <v/>
      </c>
      <c r="DY820" s="1"/>
      <c r="DZ820" s="1"/>
      <c r="EA820" s="1"/>
      <c r="EC820" s="1"/>
      <c r="ED820" s="1"/>
      <c r="EE820" s="1"/>
      <c r="EF820" s="1"/>
      <c r="EG820" s="1"/>
      <c r="EH820" s="1"/>
      <c r="EI820" s="1"/>
      <c r="EJ820" s="1"/>
      <c r="EP820" s="1"/>
      <c r="EQ820" s="1"/>
      <c r="ER820" s="1"/>
      <c r="ES820" s="1"/>
      <c r="GD820" s="1"/>
      <c r="GE820" s="1"/>
      <c r="GF820" s="1"/>
      <c r="GH820" s="1"/>
      <c r="GI820" s="1"/>
      <c r="GJ820" s="1"/>
      <c r="GK820" s="1"/>
      <c r="GL820" s="1"/>
      <c r="GM820" s="1"/>
      <c r="GN820" s="1"/>
      <c r="GO820" s="1"/>
      <c r="GU820" s="1"/>
      <c r="GV820" s="1"/>
      <c r="GW820" s="1"/>
      <c r="GX820" s="1"/>
      <c r="II820" s="1"/>
      <c r="IJ820" s="1"/>
      <c r="IK820" s="1"/>
      <c r="IM820" s="1"/>
      <c r="IN820" s="1"/>
      <c r="IO820" s="1"/>
      <c r="IP820" s="1"/>
      <c r="IQ820" s="1"/>
      <c r="IR820" s="1"/>
      <c r="IS820" s="1"/>
      <c r="IT820" s="1"/>
      <c r="IZ820" s="1"/>
      <c r="JA820" s="1"/>
      <c r="JB820" s="1"/>
      <c r="JC820" s="1"/>
      <c r="KN820" s="1"/>
      <c r="KO820" s="1"/>
      <c r="KP820" s="1"/>
      <c r="KR820" s="1"/>
      <c r="KS820" s="1"/>
      <c r="KT820" s="1"/>
      <c r="KU820" s="1"/>
      <c r="KV820" s="1"/>
      <c r="KW820" s="1"/>
      <c r="KX820" s="1"/>
      <c r="KY820" s="1"/>
      <c r="LE820" s="1"/>
      <c r="LF820" s="1"/>
      <c r="LG820" s="1"/>
      <c r="LH820" s="1"/>
      <c r="LZ820" s="1"/>
      <c r="MA820" s="1"/>
    </row>
    <row r="821" spans="1:339" x14ac:dyDescent="0.2">
      <c r="A821" s="65" t="s">
        <v>799</v>
      </c>
      <c r="B821" s="60"/>
      <c r="C821" s="24">
        <f>IF(B821="",+(C820+(IF(YEAR(A821)&gt;YEAR($M$98),-$Q$98,$E$98*+((($O$101-((YEAR(A821)-(YEAR($J$98)-$O$101))/$O$98))/100)+$Q$101)))+(C809*$G$98/12)),B821)</f>
        <v>1002820.7993711096</v>
      </c>
      <c r="D821" s="22" t="str">
        <f t="shared" si="238"/>
        <v/>
      </c>
      <c r="E821" s="59">
        <f t="shared" si="237"/>
        <v>-112.74860253289808</v>
      </c>
      <c r="S821" s="24" t="str">
        <f>IF(B821="","",(U821-B821))</f>
        <v/>
      </c>
      <c r="DY821" s="1"/>
      <c r="DZ821" s="1"/>
      <c r="EA821" s="1"/>
      <c r="EC821" s="1"/>
      <c r="ED821" s="1"/>
      <c r="EE821" s="1"/>
      <c r="EF821" s="1"/>
      <c r="EG821" s="1"/>
      <c r="EH821" s="1"/>
      <c r="EI821" s="1"/>
      <c r="EJ821" s="1"/>
      <c r="EP821" s="1"/>
      <c r="EQ821" s="1"/>
      <c r="ER821" s="1"/>
      <c r="ES821" s="1"/>
      <c r="GD821" s="1"/>
      <c r="GE821" s="1"/>
      <c r="GF821" s="1"/>
      <c r="GH821" s="1"/>
      <c r="GI821" s="1"/>
      <c r="GJ821" s="1"/>
      <c r="GK821" s="1"/>
      <c r="GL821" s="1"/>
      <c r="GM821" s="1"/>
      <c r="GN821" s="1"/>
      <c r="GO821" s="1"/>
      <c r="GU821" s="1"/>
      <c r="GV821" s="1"/>
      <c r="GW821" s="1"/>
      <c r="GX821" s="1"/>
      <c r="II821" s="1"/>
      <c r="IJ821" s="1"/>
      <c r="IK821" s="1"/>
      <c r="IM821" s="1"/>
      <c r="IN821" s="1"/>
      <c r="IO821" s="1"/>
      <c r="IP821" s="1"/>
      <c r="IQ821" s="1"/>
      <c r="IR821" s="1"/>
      <c r="IS821" s="1"/>
      <c r="IT821" s="1"/>
      <c r="IZ821" s="1"/>
      <c r="JA821" s="1"/>
      <c r="JB821" s="1"/>
      <c r="JC821" s="1"/>
      <c r="KN821" s="1"/>
      <c r="KO821" s="1"/>
      <c r="KP821" s="1"/>
      <c r="KR821" s="1"/>
      <c r="KS821" s="1"/>
      <c r="KT821" s="1"/>
      <c r="KU821" s="1"/>
      <c r="KV821" s="1"/>
      <c r="KW821" s="1"/>
      <c r="KX821" s="1"/>
      <c r="KY821" s="1"/>
      <c r="LE821" s="1"/>
      <c r="LF821" s="1"/>
      <c r="LG821" s="1"/>
      <c r="LH821" s="1"/>
      <c r="LZ821" s="1"/>
      <c r="MA821" s="1"/>
    </row>
    <row r="822" spans="1:339" x14ac:dyDescent="0.2">
      <c r="A822" s="65" t="s">
        <v>800</v>
      </c>
      <c r="B822" s="60"/>
      <c r="C822" s="24">
        <f>IF(B822="",+(C821+(IF(YEAR(A822)&gt;YEAR($M$98),-$Q$98,$E$98*+((($O$101-((YEAR(A822)-(YEAR($J$98)-$O$101))/$O$98))/100)+$Q$101)))+(C810*$G$98/12)),B822)</f>
        <v>1002707.6879885737</v>
      </c>
      <c r="D822" s="22" t="str">
        <f t="shared" si="238"/>
        <v/>
      </c>
      <c r="E822" s="59">
        <f t="shared" si="237"/>
        <v>-113.11138253589161</v>
      </c>
      <c r="S822" s="24" t="str">
        <f>IF(B822="","",(U822-B822))</f>
        <v/>
      </c>
      <c r="DY822" s="1"/>
      <c r="DZ822" s="1"/>
      <c r="EA822" s="1"/>
      <c r="EC822" s="1"/>
      <c r="ED822" s="1"/>
      <c r="EE822" s="1"/>
      <c r="EF822" s="1"/>
      <c r="EG822" s="1"/>
      <c r="EH822" s="1"/>
      <c r="EI822" s="1"/>
      <c r="EJ822" s="1"/>
      <c r="EP822" s="1"/>
      <c r="EQ822" s="1"/>
      <c r="ER822" s="1"/>
      <c r="ES822" s="1"/>
      <c r="GD822" s="1"/>
      <c r="GE822" s="1"/>
      <c r="GF822" s="1"/>
      <c r="GH822" s="1"/>
      <c r="GI822" s="1"/>
      <c r="GJ822" s="1"/>
      <c r="GK822" s="1"/>
      <c r="GL822" s="1"/>
      <c r="GM822" s="1"/>
      <c r="GN822" s="1"/>
      <c r="GO822" s="1"/>
      <c r="GU822" s="1"/>
      <c r="GV822" s="1"/>
      <c r="GW822" s="1"/>
      <c r="GX822" s="1"/>
      <c r="II822" s="1"/>
      <c r="IJ822" s="1"/>
      <c r="IK822" s="1"/>
      <c r="IM822" s="1"/>
      <c r="IN822" s="1"/>
      <c r="IO822" s="1"/>
      <c r="IP822" s="1"/>
      <c r="IQ822" s="1"/>
      <c r="IR822" s="1"/>
      <c r="IS822" s="1"/>
      <c r="IT822" s="1"/>
      <c r="IZ822" s="1"/>
      <c r="JA822" s="1"/>
      <c r="JB822" s="1"/>
      <c r="JC822" s="1"/>
      <c r="KN822" s="1"/>
      <c r="KO822" s="1"/>
      <c r="KP822" s="1"/>
      <c r="KR822" s="1"/>
      <c r="KS822" s="1"/>
      <c r="KT822" s="1"/>
      <c r="KU822" s="1"/>
      <c r="KV822" s="1"/>
      <c r="KW822" s="1"/>
      <c r="KX822" s="1"/>
      <c r="KY822" s="1"/>
      <c r="LE822" s="1"/>
      <c r="LF822" s="1"/>
      <c r="LG822" s="1"/>
      <c r="LH822" s="1"/>
      <c r="LZ822" s="1"/>
      <c r="MA822" s="1"/>
    </row>
    <row r="823" spans="1:339" x14ac:dyDescent="0.2">
      <c r="A823" s="65" t="s">
        <v>801</v>
      </c>
      <c r="B823" s="60"/>
      <c r="C823" s="24">
        <f>IF(B823="",+(C822+(IF(YEAR(A823)&gt;YEAR($M$98),-$Q$98,$E$98*+((($O$101-((YEAR(A823)-(YEAR($J$98)-$O$101))/$O$98))/100)+$Q$101)))+(C811*$G$98/12)),B823)</f>
        <v>1002594.2126587536</v>
      </c>
      <c r="D823" s="22" t="str">
        <f t="shared" si="238"/>
        <v/>
      </c>
      <c r="E823" s="59">
        <f t="shared" si="237"/>
        <v>-113.47532982006669</v>
      </c>
      <c r="S823" s="24" t="str">
        <f>IF(B823="","",(U823-B823))</f>
        <v/>
      </c>
      <c r="DY823" s="1"/>
      <c r="DZ823" s="1"/>
      <c r="EA823" s="1"/>
      <c r="EC823" s="1"/>
      <c r="ED823" s="1"/>
      <c r="EE823" s="1"/>
      <c r="EF823" s="1"/>
      <c r="EG823" s="1"/>
      <c r="EH823" s="1"/>
      <c r="EI823" s="1"/>
      <c r="EJ823" s="1"/>
      <c r="EP823" s="1"/>
      <c r="EQ823" s="1"/>
      <c r="ER823" s="1"/>
      <c r="ES823" s="1"/>
      <c r="GD823" s="1"/>
      <c r="GE823" s="1"/>
      <c r="GF823" s="1"/>
      <c r="GH823" s="1"/>
      <c r="GI823" s="1"/>
      <c r="GJ823" s="1"/>
      <c r="GK823" s="1"/>
      <c r="GL823" s="1"/>
      <c r="GM823" s="1"/>
      <c r="GN823" s="1"/>
      <c r="GO823" s="1"/>
      <c r="GU823" s="1"/>
      <c r="GV823" s="1"/>
      <c r="GW823" s="1"/>
      <c r="GX823" s="1"/>
      <c r="II823" s="1"/>
      <c r="IJ823" s="1"/>
      <c r="IK823" s="1"/>
      <c r="IM823" s="1"/>
      <c r="IN823" s="1"/>
      <c r="IO823" s="1"/>
      <c r="IP823" s="1"/>
      <c r="IQ823" s="1"/>
      <c r="IR823" s="1"/>
      <c r="IS823" s="1"/>
      <c r="IT823" s="1"/>
      <c r="IZ823" s="1"/>
      <c r="JA823" s="1"/>
      <c r="JB823" s="1"/>
      <c r="JC823" s="1"/>
      <c r="KN823" s="1"/>
      <c r="KO823" s="1"/>
      <c r="KP823" s="1"/>
      <c r="KR823" s="1"/>
      <c r="KS823" s="1"/>
      <c r="KT823" s="1"/>
      <c r="KU823" s="1"/>
      <c r="KV823" s="1"/>
      <c r="KW823" s="1"/>
      <c r="KX823" s="1"/>
      <c r="KY823" s="1"/>
      <c r="LE823" s="1"/>
      <c r="LF823" s="1"/>
      <c r="LG823" s="1"/>
      <c r="LH823" s="1"/>
      <c r="LZ823" s="1"/>
      <c r="MA823" s="1"/>
    </row>
    <row r="824" spans="1:339" x14ac:dyDescent="0.2">
      <c r="A824" s="65" t="s">
        <v>802</v>
      </c>
      <c r="B824" s="60"/>
      <c r="C824" s="24">
        <f>IF(B824="",+(C823+(IF(YEAR(A824)&gt;YEAR($M$98),-$Q$98,$E$98*+((($O$101-((YEAR(A824)-(YEAR($J$98)-$O$101))/$O$98))/100)+$Q$101)))+(C812*$G$98/12)),B824)</f>
        <v>1002480.3722106123</v>
      </c>
      <c r="D824" s="22" t="str">
        <f t="shared" si="238"/>
        <v/>
      </c>
      <c r="E824" s="59">
        <f t="shared" si="237"/>
        <v>-113.84044814133085</v>
      </c>
      <c r="S824" s="24" t="str">
        <f>IF(B824="","",(U824-B824))</f>
        <v/>
      </c>
      <c r="DY824" s="1"/>
      <c r="DZ824" s="1"/>
      <c r="EA824" s="1"/>
      <c r="EC824" s="1"/>
      <c r="ED824" s="1"/>
      <c r="EE824" s="1"/>
      <c r="EF824" s="1"/>
      <c r="EG824" s="1"/>
      <c r="EH824" s="1"/>
      <c r="EI824" s="1"/>
      <c r="EJ824" s="1"/>
      <c r="EP824" s="1"/>
      <c r="EQ824" s="1"/>
      <c r="ER824" s="1"/>
      <c r="ES824" s="1"/>
      <c r="GD824" s="1"/>
      <c r="GE824" s="1"/>
      <c r="GF824" s="1"/>
      <c r="GH824" s="1"/>
      <c r="GI824" s="1"/>
      <c r="GJ824" s="1"/>
      <c r="GK824" s="1"/>
      <c r="GL824" s="1"/>
      <c r="GM824" s="1"/>
      <c r="GN824" s="1"/>
      <c r="GO824" s="1"/>
      <c r="GU824" s="1"/>
      <c r="GV824" s="1"/>
      <c r="GW824" s="1"/>
      <c r="GX824" s="1"/>
      <c r="II824" s="1"/>
      <c r="IJ824" s="1"/>
      <c r="IK824" s="1"/>
      <c r="IM824" s="1"/>
      <c r="IN824" s="1"/>
      <c r="IO824" s="1"/>
      <c r="IP824" s="1"/>
      <c r="IQ824" s="1"/>
      <c r="IR824" s="1"/>
      <c r="IS824" s="1"/>
      <c r="IT824" s="1"/>
      <c r="IZ824" s="1"/>
      <c r="JA824" s="1"/>
      <c r="JB824" s="1"/>
      <c r="JC824" s="1"/>
      <c r="KN824" s="1"/>
      <c r="KO824" s="1"/>
      <c r="KP824" s="1"/>
      <c r="KR824" s="1"/>
      <c r="KS824" s="1"/>
      <c r="KT824" s="1"/>
      <c r="KU824" s="1"/>
      <c r="KV824" s="1"/>
      <c r="KW824" s="1"/>
      <c r="KX824" s="1"/>
      <c r="KY824" s="1"/>
      <c r="LE824" s="1"/>
      <c r="LF824" s="1"/>
      <c r="LG824" s="1"/>
      <c r="LH824" s="1"/>
      <c r="LZ824" s="1"/>
      <c r="MA824" s="1"/>
    </row>
    <row r="825" spans="1:339" x14ac:dyDescent="0.2">
      <c r="A825" s="66" t="s">
        <v>239</v>
      </c>
      <c r="B825" s="69"/>
      <c r="C825" s="24">
        <f>IF(B825="",+(C824+(IF(YEAR(A825)&gt;YEAR($M$98),-$Q$98,$E$98*+((($O$101-((YEAR(A825)-(YEAR($J$98)-$O$101))/$O$98))/100)+$Q$101)))+(C813*$G$98/12)),B825)</f>
        <v>1002366.1654693447</v>
      </c>
      <c r="D825" s="22" t="str">
        <f t="shared" si="238"/>
        <v/>
      </c>
      <c r="E825" s="59">
        <f t="shared" si="237"/>
        <v>-114.2067412675824</v>
      </c>
      <c r="S825" s="24" t="str">
        <f>IF(B825="","",(U825-B825))</f>
        <v/>
      </c>
      <c r="U825" s="43"/>
      <c r="DY825" s="1"/>
      <c r="DZ825" s="1"/>
      <c r="EA825" s="1"/>
      <c r="EC825" s="1"/>
      <c r="ED825" s="1"/>
      <c r="EE825" s="1"/>
      <c r="EF825" s="1"/>
      <c r="EG825" s="1"/>
      <c r="EH825" s="1"/>
      <c r="EI825" s="1"/>
      <c r="EJ825" s="1"/>
      <c r="EP825" s="1"/>
      <c r="EQ825" s="1"/>
      <c r="ER825" s="1"/>
      <c r="ES825" s="1"/>
      <c r="GD825" s="1"/>
      <c r="GE825" s="1"/>
      <c r="GF825" s="1"/>
      <c r="GH825" s="1"/>
      <c r="GI825" s="1"/>
      <c r="GJ825" s="1"/>
      <c r="GK825" s="1"/>
      <c r="GL825" s="1"/>
      <c r="GM825" s="1"/>
      <c r="GN825" s="1"/>
      <c r="GO825" s="1"/>
      <c r="GU825" s="1"/>
      <c r="GV825" s="1"/>
      <c r="GW825" s="1"/>
      <c r="GX825" s="1"/>
      <c r="II825" s="1"/>
      <c r="IJ825" s="1"/>
      <c r="IK825" s="1"/>
      <c r="IM825" s="1"/>
      <c r="IN825" s="1"/>
      <c r="IO825" s="1"/>
      <c r="IP825" s="1"/>
      <c r="IQ825" s="1"/>
      <c r="IR825" s="1"/>
      <c r="IS825" s="1"/>
      <c r="IT825" s="1"/>
      <c r="IZ825" s="1"/>
      <c r="JA825" s="1"/>
      <c r="JB825" s="1"/>
      <c r="JC825" s="1"/>
      <c r="KN825" s="1"/>
      <c r="KO825" s="1"/>
      <c r="KP825" s="1"/>
      <c r="KR825" s="1"/>
      <c r="KS825" s="1"/>
      <c r="KT825" s="1"/>
      <c r="KU825" s="1"/>
      <c r="KV825" s="1"/>
      <c r="KW825" s="1"/>
      <c r="KX825" s="1"/>
      <c r="KY825" s="1"/>
      <c r="LE825" s="1"/>
      <c r="LF825" s="1"/>
      <c r="LG825" s="1"/>
      <c r="LH825" s="1"/>
      <c r="LZ825" s="1"/>
      <c r="MA825" s="1"/>
    </row>
    <row r="826" spans="1:339" x14ac:dyDescent="0.2">
      <c r="A826" s="65" t="s">
        <v>803</v>
      </c>
      <c r="B826" s="60"/>
      <c r="C826" s="24">
        <f>IF(B826="",+(C825+(IF(YEAR(A826)&gt;YEAR($M$98),-$Q$98,$E$98*+((($O$101-((YEAR(A826)-(YEAR($J$98)-$O$101))/$O$98))/100)+$Q$101)))+(C814*$G$98/12)),B826)</f>
        <v>1002251.5912563658</v>
      </c>
      <c r="D826" s="22" t="str">
        <f t="shared" si="238"/>
        <v/>
      </c>
      <c r="E826" s="59">
        <f t="shared" si="237"/>
        <v>-114.57421297894325</v>
      </c>
      <c r="S826" s="24" t="str">
        <f>IF(B826="","",(U826-B826))</f>
        <v/>
      </c>
      <c r="DY826" s="1"/>
      <c r="DZ826" s="1"/>
      <c r="EA826" s="1"/>
      <c r="EC826" s="1"/>
      <c r="ED826" s="1"/>
      <c r="EE826" s="1"/>
      <c r="EF826" s="1"/>
      <c r="EG826" s="1"/>
      <c r="EH826" s="1"/>
      <c r="EI826" s="1"/>
      <c r="EJ826" s="1"/>
      <c r="EP826" s="1"/>
      <c r="EQ826" s="1"/>
      <c r="ER826" s="1"/>
      <c r="ES826" s="1"/>
      <c r="GD826" s="1"/>
      <c r="GE826" s="1"/>
      <c r="GF826" s="1"/>
      <c r="GH826" s="1"/>
      <c r="GI826" s="1"/>
      <c r="GJ826" s="1"/>
      <c r="GK826" s="1"/>
      <c r="GL826" s="1"/>
      <c r="GM826" s="1"/>
      <c r="GN826" s="1"/>
      <c r="GO826" s="1"/>
      <c r="GU826" s="1"/>
      <c r="GV826" s="1"/>
      <c r="GW826" s="1"/>
      <c r="GX826" s="1"/>
      <c r="II826" s="1"/>
      <c r="IJ826" s="1"/>
      <c r="IK826" s="1"/>
      <c r="IM826" s="1"/>
      <c r="IN826" s="1"/>
      <c r="IO826" s="1"/>
      <c r="IP826" s="1"/>
      <c r="IQ826" s="1"/>
      <c r="IR826" s="1"/>
      <c r="IS826" s="1"/>
      <c r="IT826" s="1"/>
      <c r="IZ826" s="1"/>
      <c r="JA826" s="1"/>
      <c r="JB826" s="1"/>
      <c r="JC826" s="1"/>
      <c r="KN826" s="1"/>
      <c r="KO826" s="1"/>
      <c r="KP826" s="1"/>
      <c r="KR826" s="1"/>
      <c r="KS826" s="1"/>
      <c r="KT826" s="1"/>
      <c r="KU826" s="1"/>
      <c r="KV826" s="1"/>
      <c r="KW826" s="1"/>
      <c r="KX826" s="1"/>
      <c r="KY826" s="1"/>
      <c r="LE826" s="1"/>
      <c r="LF826" s="1"/>
      <c r="LG826" s="1"/>
      <c r="LH826" s="1"/>
      <c r="LZ826" s="1"/>
      <c r="MA826" s="1"/>
    </row>
    <row r="827" spans="1:339" x14ac:dyDescent="0.2">
      <c r="A827" s="65" t="s">
        <v>804</v>
      </c>
      <c r="B827" s="60"/>
      <c r="C827" s="24">
        <f>IF(B827="",+(C826+(IF(YEAR(A827)&gt;YEAR($M$98),-$Q$98,$E$98*+((($O$101-((YEAR(A827)-(YEAR($J$98)-$O$101))/$O$98))/100)+$Q$101)))+(C815*$G$98/12)),B827)</f>
        <v>1002136.6483892981</v>
      </c>
      <c r="D827" s="22" t="str">
        <f t="shared" si="238"/>
        <v/>
      </c>
      <c r="E827" s="59">
        <f t="shared" si="237"/>
        <v>-114.94286706764251</v>
      </c>
      <c r="S827" s="24" t="str">
        <f>IF(B827="","",(U827-B827))</f>
        <v/>
      </c>
      <c r="DY827" s="1"/>
      <c r="DZ827" s="1"/>
      <c r="EA827" s="1"/>
      <c r="EC827" s="1"/>
      <c r="ED827" s="1"/>
      <c r="EE827" s="1"/>
      <c r="EF827" s="1"/>
      <c r="EG827" s="1"/>
      <c r="EH827" s="1"/>
      <c r="EI827" s="1"/>
      <c r="EJ827" s="1"/>
      <c r="EP827" s="1"/>
      <c r="EQ827" s="1"/>
      <c r="ER827" s="1"/>
      <c r="ES827" s="1"/>
      <c r="GD827" s="1"/>
      <c r="GE827" s="1"/>
      <c r="GF827" s="1"/>
      <c r="GH827" s="1"/>
      <c r="GI827" s="1"/>
      <c r="GJ827" s="1"/>
      <c r="GK827" s="1"/>
      <c r="GL827" s="1"/>
      <c r="GM827" s="1"/>
      <c r="GN827" s="1"/>
      <c r="GO827" s="1"/>
      <c r="GU827" s="1"/>
      <c r="GV827" s="1"/>
      <c r="GW827" s="1"/>
      <c r="GX827" s="1"/>
      <c r="II827" s="1"/>
      <c r="IJ827" s="1"/>
      <c r="IK827" s="1"/>
      <c r="IM827" s="1"/>
      <c r="IN827" s="1"/>
      <c r="IO827" s="1"/>
      <c r="IP827" s="1"/>
      <c r="IQ827" s="1"/>
      <c r="IR827" s="1"/>
      <c r="IS827" s="1"/>
      <c r="IT827" s="1"/>
      <c r="IZ827" s="1"/>
      <c r="JA827" s="1"/>
      <c r="JB827" s="1"/>
      <c r="JC827" s="1"/>
      <c r="KN827" s="1"/>
      <c r="KO827" s="1"/>
      <c r="KP827" s="1"/>
      <c r="KR827" s="1"/>
      <c r="KS827" s="1"/>
      <c r="KT827" s="1"/>
      <c r="KU827" s="1"/>
      <c r="KV827" s="1"/>
      <c r="KW827" s="1"/>
      <c r="KX827" s="1"/>
      <c r="KY827" s="1"/>
      <c r="LE827" s="1"/>
      <c r="LF827" s="1"/>
      <c r="LG827" s="1"/>
      <c r="LH827" s="1"/>
      <c r="LZ827" s="1"/>
      <c r="MA827" s="1"/>
    </row>
    <row r="828" spans="1:339" x14ac:dyDescent="0.2">
      <c r="A828" s="65" t="s">
        <v>805</v>
      </c>
      <c r="B828" s="60"/>
      <c r="C828" s="24">
        <f>IF(B828="",+(C827+(IF(YEAR(A828)&gt;YEAR($M$98),-$Q$98,$E$98*+((($O$101-((YEAR(A828)-(YEAR($J$98)-$O$101))/$O$98))/100)+$Q$101)))+(C816*$G$98/12)),B828)</f>
        <v>1002021.33568196</v>
      </c>
      <c r="D828" s="22" t="str">
        <f t="shared" si="238"/>
        <v/>
      </c>
      <c r="E828" s="59">
        <f t="shared" si="237"/>
        <v>-115.3127073381329</v>
      </c>
      <c r="S828" s="24" t="str">
        <f>IF(B828="","",(U828-B828))</f>
        <v/>
      </c>
      <c r="DY828" s="1"/>
      <c r="DZ828" s="1"/>
      <c r="EA828" s="1"/>
      <c r="EC828" s="1"/>
      <c r="ED828" s="1"/>
      <c r="EE828" s="1"/>
      <c r="EF828" s="1"/>
      <c r="EG828" s="1"/>
      <c r="EH828" s="1"/>
      <c r="EI828" s="1"/>
      <c r="EJ828" s="1"/>
      <c r="EP828" s="1"/>
      <c r="EQ828" s="1"/>
      <c r="ER828" s="1"/>
      <c r="ES828" s="1"/>
      <c r="GD828" s="1"/>
      <c r="GE828" s="1"/>
      <c r="GF828" s="1"/>
      <c r="GH828" s="1"/>
      <c r="GI828" s="1"/>
      <c r="GJ828" s="1"/>
      <c r="GK828" s="1"/>
      <c r="GL828" s="1"/>
      <c r="GM828" s="1"/>
      <c r="GN828" s="1"/>
      <c r="GO828" s="1"/>
      <c r="GU828" s="1"/>
      <c r="GV828" s="1"/>
      <c r="GW828" s="1"/>
      <c r="GX828" s="1"/>
      <c r="II828" s="1"/>
      <c r="IJ828" s="1"/>
      <c r="IK828" s="1"/>
      <c r="IM828" s="1"/>
      <c r="IN828" s="1"/>
      <c r="IO828" s="1"/>
      <c r="IP828" s="1"/>
      <c r="IQ828" s="1"/>
      <c r="IR828" s="1"/>
      <c r="IS828" s="1"/>
      <c r="IT828" s="1"/>
      <c r="IZ828" s="1"/>
      <c r="JA828" s="1"/>
      <c r="JB828" s="1"/>
      <c r="JC828" s="1"/>
      <c r="KN828" s="1"/>
      <c r="KO828" s="1"/>
      <c r="KP828" s="1"/>
      <c r="KR828" s="1"/>
      <c r="KS828" s="1"/>
      <c r="KT828" s="1"/>
      <c r="KU828" s="1"/>
      <c r="KV828" s="1"/>
      <c r="KW828" s="1"/>
      <c r="KX828" s="1"/>
      <c r="KY828" s="1"/>
      <c r="LE828" s="1"/>
      <c r="LF828" s="1"/>
      <c r="LG828" s="1"/>
      <c r="LH828" s="1"/>
      <c r="LZ828" s="1"/>
      <c r="MA828" s="1"/>
    </row>
    <row r="829" spans="1:339" x14ac:dyDescent="0.2">
      <c r="A829" s="65" t="s">
        <v>806</v>
      </c>
      <c r="B829" s="60"/>
      <c r="C829" s="24">
        <f>IF(B829="",+(C828+(IF(YEAR(A829)&gt;YEAR($M$98),-$Q$98,$E$98*+((($O$101-((YEAR(A829)-(YEAR($J$98)-$O$101))/$O$98))/100)+$Q$101)))+(C817*$G$98/12)),B829)</f>
        <v>1001905.6519443531</v>
      </c>
      <c r="D829" s="22" t="str">
        <f t="shared" si="238"/>
        <v/>
      </c>
      <c r="E829" s="59">
        <f t="shared" si="237"/>
        <v>-115.6837376068579</v>
      </c>
      <c r="S829" s="24" t="str">
        <f>IF(B829="","",(U829-B829))</f>
        <v/>
      </c>
      <c r="DY829" s="1"/>
      <c r="DZ829" s="1"/>
      <c r="EA829" s="1"/>
      <c r="EC829" s="1"/>
      <c r="ED829" s="1"/>
      <c r="EE829" s="1"/>
      <c r="EF829" s="1"/>
      <c r="EG829" s="1"/>
      <c r="EH829" s="1"/>
      <c r="EI829" s="1"/>
      <c r="EJ829" s="1"/>
      <c r="EP829" s="1"/>
      <c r="EQ829" s="1"/>
      <c r="ER829" s="1"/>
      <c r="ES829" s="1"/>
      <c r="GD829" s="1"/>
      <c r="GE829" s="1"/>
      <c r="GF829" s="1"/>
      <c r="GH829" s="1"/>
      <c r="GI829" s="1"/>
      <c r="GJ829" s="1"/>
      <c r="GK829" s="1"/>
      <c r="GL829" s="1"/>
      <c r="GM829" s="1"/>
      <c r="GN829" s="1"/>
      <c r="GO829" s="1"/>
      <c r="GU829" s="1"/>
      <c r="GV829" s="1"/>
      <c r="GW829" s="1"/>
      <c r="GX829" s="1"/>
      <c r="II829" s="1"/>
      <c r="IJ829" s="1"/>
      <c r="IK829" s="1"/>
      <c r="IM829" s="1"/>
      <c r="IN829" s="1"/>
      <c r="IO829" s="1"/>
      <c r="IP829" s="1"/>
      <c r="IQ829" s="1"/>
      <c r="IR829" s="1"/>
      <c r="IS829" s="1"/>
      <c r="IT829" s="1"/>
      <c r="IZ829" s="1"/>
      <c r="JA829" s="1"/>
      <c r="JB829" s="1"/>
      <c r="JC829" s="1"/>
      <c r="KN829" s="1"/>
      <c r="KO829" s="1"/>
      <c r="KP829" s="1"/>
      <c r="KR829" s="1"/>
      <c r="KS829" s="1"/>
      <c r="KT829" s="1"/>
      <c r="KU829" s="1"/>
      <c r="KV829" s="1"/>
      <c r="KW829" s="1"/>
      <c r="KX829" s="1"/>
      <c r="KY829" s="1"/>
      <c r="LE829" s="1"/>
      <c r="LF829" s="1"/>
      <c r="LG829" s="1"/>
      <c r="LH829" s="1"/>
      <c r="LZ829" s="1"/>
      <c r="MA829" s="1"/>
    </row>
    <row r="830" spans="1:339" x14ac:dyDescent="0.2">
      <c r="A830" s="65" t="s">
        <v>807</v>
      </c>
      <c r="B830" s="60"/>
      <c r="C830" s="24">
        <f>IF(B830="",+(C829+(IF(YEAR(A830)&gt;YEAR($M$98),-$Q$98,$E$98*+((($O$101-((YEAR(A830)-(YEAR($J$98)-$O$101))/$O$98))/100)+$Q$101)))+(C818*$G$98/12)),B830)</f>
        <v>1001789.5959826502</v>
      </c>
      <c r="D830" s="22" t="str">
        <f t="shared" si="238"/>
        <v/>
      </c>
      <c r="E830" s="59">
        <f t="shared" si="237"/>
        <v>-116.0559617029503</v>
      </c>
      <c r="S830" s="24" t="str">
        <f>IF(B830="","",(U830-B830))</f>
        <v/>
      </c>
      <c r="DY830" s="1"/>
      <c r="DZ830" s="1"/>
      <c r="EA830" s="1"/>
      <c r="EC830" s="1"/>
      <c r="ED830" s="1"/>
      <c r="EE830" s="1"/>
      <c r="EF830" s="1"/>
      <c r="EG830" s="1"/>
      <c r="EH830" s="1"/>
      <c r="EI830" s="1"/>
      <c r="EJ830" s="1"/>
      <c r="EP830" s="1"/>
      <c r="EQ830" s="1"/>
      <c r="ER830" s="1"/>
      <c r="ES830" s="1"/>
      <c r="GD830" s="1"/>
      <c r="GE830" s="1"/>
      <c r="GF830" s="1"/>
      <c r="GH830" s="1"/>
      <c r="GI830" s="1"/>
      <c r="GJ830" s="1"/>
      <c r="GK830" s="1"/>
      <c r="GL830" s="1"/>
      <c r="GM830" s="1"/>
      <c r="GN830" s="1"/>
      <c r="GO830" s="1"/>
      <c r="GU830" s="1"/>
      <c r="GV830" s="1"/>
      <c r="GW830" s="1"/>
      <c r="GX830" s="1"/>
      <c r="II830" s="1"/>
      <c r="IJ830" s="1"/>
      <c r="IK830" s="1"/>
      <c r="IM830" s="1"/>
      <c r="IN830" s="1"/>
      <c r="IO830" s="1"/>
      <c r="IP830" s="1"/>
      <c r="IQ830" s="1"/>
      <c r="IR830" s="1"/>
      <c r="IS830" s="1"/>
      <c r="IT830" s="1"/>
      <c r="IZ830" s="1"/>
      <c r="JA830" s="1"/>
      <c r="JB830" s="1"/>
      <c r="JC830" s="1"/>
      <c r="KN830" s="1"/>
      <c r="KO830" s="1"/>
      <c r="KP830" s="1"/>
      <c r="KR830" s="1"/>
      <c r="KS830" s="1"/>
      <c r="KT830" s="1"/>
      <c r="KU830" s="1"/>
      <c r="KV830" s="1"/>
      <c r="KW830" s="1"/>
      <c r="KX830" s="1"/>
      <c r="KY830" s="1"/>
      <c r="LE830" s="1"/>
      <c r="LF830" s="1"/>
      <c r="LG830" s="1"/>
      <c r="LH830" s="1"/>
      <c r="LZ830" s="1"/>
      <c r="MA830" s="1"/>
    </row>
    <row r="831" spans="1:339" x14ac:dyDescent="0.2">
      <c r="A831" s="65" t="s">
        <v>808</v>
      </c>
      <c r="B831" s="60"/>
      <c r="C831" s="24">
        <f>IF(B831="",+(C830+(IF(YEAR(A831)&gt;YEAR($M$98),-$Q$98,$E$98*+((($O$101-((YEAR(A831)-(YEAR($J$98)-$O$101))/$O$98))/100)+$Q$101)))+(C819*$G$98/12)),B831)</f>
        <v>1001673.1665991825</v>
      </c>
      <c r="D831" s="22" t="str">
        <f t="shared" si="238"/>
        <v/>
      </c>
      <c r="E831" s="59">
        <f t="shared" si="237"/>
        <v>-116.42938346765004</v>
      </c>
      <c r="S831" s="24" t="str">
        <f>IF(B831="","",(U831-B831))</f>
        <v/>
      </c>
      <c r="DY831" s="1"/>
      <c r="DZ831" s="1"/>
      <c r="EA831" s="1"/>
      <c r="EC831" s="1"/>
      <c r="ED831" s="1"/>
      <c r="EE831" s="1"/>
      <c r="EF831" s="1"/>
      <c r="EG831" s="1"/>
      <c r="EH831" s="1"/>
      <c r="EI831" s="1"/>
      <c r="EJ831" s="1"/>
      <c r="EP831" s="1"/>
      <c r="EQ831" s="1"/>
      <c r="ER831" s="1"/>
      <c r="ES831" s="1"/>
      <c r="GD831" s="1"/>
      <c r="GE831" s="1"/>
      <c r="GF831" s="1"/>
      <c r="GH831" s="1"/>
      <c r="GI831" s="1"/>
      <c r="GJ831" s="1"/>
      <c r="GK831" s="1"/>
      <c r="GL831" s="1"/>
      <c r="GM831" s="1"/>
      <c r="GN831" s="1"/>
      <c r="GO831" s="1"/>
      <c r="GU831" s="1"/>
      <c r="GV831" s="1"/>
      <c r="GW831" s="1"/>
      <c r="GX831" s="1"/>
      <c r="II831" s="1"/>
      <c r="IJ831" s="1"/>
      <c r="IK831" s="1"/>
      <c r="IM831" s="1"/>
      <c r="IN831" s="1"/>
      <c r="IO831" s="1"/>
      <c r="IP831" s="1"/>
      <c r="IQ831" s="1"/>
      <c r="IR831" s="1"/>
      <c r="IS831" s="1"/>
      <c r="IT831" s="1"/>
      <c r="IZ831" s="1"/>
      <c r="JA831" s="1"/>
      <c r="JB831" s="1"/>
      <c r="JC831" s="1"/>
      <c r="KN831" s="1"/>
      <c r="KO831" s="1"/>
      <c r="KP831" s="1"/>
      <c r="KR831" s="1"/>
      <c r="KS831" s="1"/>
      <c r="KT831" s="1"/>
      <c r="KU831" s="1"/>
      <c r="KV831" s="1"/>
      <c r="KW831" s="1"/>
      <c r="KX831" s="1"/>
      <c r="KY831" s="1"/>
      <c r="LE831" s="1"/>
      <c r="LF831" s="1"/>
      <c r="LG831" s="1"/>
      <c r="LH831" s="1"/>
      <c r="LZ831" s="1"/>
      <c r="MA831" s="1"/>
    </row>
    <row r="832" spans="1:339" x14ac:dyDescent="0.2">
      <c r="A832" s="65" t="s">
        <v>809</v>
      </c>
      <c r="B832" s="60"/>
      <c r="C832" s="24">
        <f>IF(B832="",+(C831+(IF(YEAR(A832)&gt;YEAR($M$98),-$Q$98,$E$98*+((($O$101-((YEAR(A832)-(YEAR($J$98)-$O$101))/$O$98))/100)+$Q$101)))+(C820*$G$98/12)),B832)</f>
        <v>1001556.362592428</v>
      </c>
      <c r="D832" s="22" t="str">
        <f t="shared" si="238"/>
        <v/>
      </c>
      <c r="E832" s="59">
        <f t="shared" si="237"/>
        <v>-116.80400675453711</v>
      </c>
      <c r="S832" s="24" t="str">
        <f>IF(B832="","",(U832-B832))</f>
        <v/>
      </c>
      <c r="DY832" s="1"/>
      <c r="DZ832" s="1"/>
      <c r="EA832" s="1"/>
      <c r="EC832" s="1"/>
      <c r="ED832" s="1"/>
      <c r="EE832" s="1"/>
      <c r="EF832" s="1"/>
      <c r="EG832" s="1"/>
      <c r="EH832" s="1"/>
      <c r="EI832" s="1"/>
      <c r="EJ832" s="1"/>
      <c r="EP832" s="1"/>
      <c r="EQ832" s="1"/>
      <c r="ER832" s="1"/>
      <c r="ES832" s="1"/>
      <c r="GD832" s="1"/>
      <c r="GE832" s="1"/>
      <c r="GF832" s="1"/>
      <c r="GH832" s="1"/>
      <c r="GI832" s="1"/>
      <c r="GJ832" s="1"/>
      <c r="GK832" s="1"/>
      <c r="GL832" s="1"/>
      <c r="GM832" s="1"/>
      <c r="GN832" s="1"/>
      <c r="GO832" s="1"/>
      <c r="GU832" s="1"/>
      <c r="GV832" s="1"/>
      <c r="GW832" s="1"/>
      <c r="GX832" s="1"/>
      <c r="II832" s="1"/>
      <c r="IJ832" s="1"/>
      <c r="IK832" s="1"/>
      <c r="IM832" s="1"/>
      <c r="IN832" s="1"/>
      <c r="IO832" s="1"/>
      <c r="IP832" s="1"/>
      <c r="IQ832" s="1"/>
      <c r="IR832" s="1"/>
      <c r="IS832" s="1"/>
      <c r="IT832" s="1"/>
      <c r="IZ832" s="1"/>
      <c r="JA832" s="1"/>
      <c r="JB832" s="1"/>
      <c r="JC832" s="1"/>
      <c r="KN832" s="1"/>
      <c r="KO832" s="1"/>
      <c r="KP832" s="1"/>
      <c r="KR832" s="1"/>
      <c r="KS832" s="1"/>
      <c r="KT832" s="1"/>
      <c r="KU832" s="1"/>
      <c r="KV832" s="1"/>
      <c r="KW832" s="1"/>
      <c r="KX832" s="1"/>
      <c r="KY832" s="1"/>
      <c r="LE832" s="1"/>
      <c r="LF832" s="1"/>
      <c r="LG832" s="1"/>
      <c r="LH832" s="1"/>
      <c r="LZ832" s="1"/>
      <c r="MA832" s="1"/>
    </row>
    <row r="833" spans="1:339" x14ac:dyDescent="0.2">
      <c r="A833" s="65" t="s">
        <v>810</v>
      </c>
      <c r="B833" s="60"/>
      <c r="C833" s="24">
        <f>IF(B833="",+(C832+(IF(YEAR(A833)&gt;YEAR($M$98),-$Q$98,$E$98*+((($O$101-((YEAR(A833)-(YEAR($J$98)-$O$101))/$O$98))/100)+$Q$101)))+(C821*$G$98/12)),B833)</f>
        <v>1001439.1827569983</v>
      </c>
      <c r="D833" s="22" t="str">
        <f t="shared" si="238"/>
        <v/>
      </c>
      <c r="E833" s="59">
        <f t="shared" si="237"/>
        <v>-117.17983542964794</v>
      </c>
      <c r="S833" s="24" t="str">
        <f>IF(B833="","",(U833-B833))</f>
        <v/>
      </c>
      <c r="DY833" s="1"/>
      <c r="DZ833" s="1"/>
      <c r="EA833" s="1"/>
      <c r="EC833" s="1"/>
      <c r="ED833" s="1"/>
      <c r="EE833" s="1"/>
      <c r="EF833" s="1"/>
      <c r="EG833" s="1"/>
      <c r="EH833" s="1"/>
      <c r="EI833" s="1"/>
      <c r="EJ833" s="1"/>
      <c r="EP833" s="1"/>
      <c r="EQ833" s="1"/>
      <c r="ER833" s="1"/>
      <c r="ES833" s="1"/>
      <c r="GD833" s="1"/>
      <c r="GE833" s="1"/>
      <c r="GF833" s="1"/>
      <c r="GH833" s="1"/>
      <c r="GI833" s="1"/>
      <c r="GJ833" s="1"/>
      <c r="GK833" s="1"/>
      <c r="GL833" s="1"/>
      <c r="GM833" s="1"/>
      <c r="GN833" s="1"/>
      <c r="GO833" s="1"/>
      <c r="GU833" s="1"/>
      <c r="GV833" s="1"/>
      <c r="GW833" s="1"/>
      <c r="GX833" s="1"/>
      <c r="II833" s="1"/>
      <c r="IJ833" s="1"/>
      <c r="IK833" s="1"/>
      <c r="IM833" s="1"/>
      <c r="IN833" s="1"/>
      <c r="IO833" s="1"/>
      <c r="IP833" s="1"/>
      <c r="IQ833" s="1"/>
      <c r="IR833" s="1"/>
      <c r="IS833" s="1"/>
      <c r="IT833" s="1"/>
      <c r="IZ833" s="1"/>
      <c r="JA833" s="1"/>
      <c r="JB833" s="1"/>
      <c r="JC833" s="1"/>
      <c r="KN833" s="1"/>
      <c r="KO833" s="1"/>
      <c r="KP833" s="1"/>
      <c r="KR833" s="1"/>
      <c r="KS833" s="1"/>
      <c r="KT833" s="1"/>
      <c r="KU833" s="1"/>
      <c r="KV833" s="1"/>
      <c r="KW833" s="1"/>
      <c r="KX833" s="1"/>
      <c r="KY833" s="1"/>
      <c r="LE833" s="1"/>
      <c r="LF833" s="1"/>
      <c r="LG833" s="1"/>
      <c r="LH833" s="1"/>
      <c r="LZ833" s="1"/>
      <c r="MA833" s="1"/>
    </row>
    <row r="834" spans="1:339" x14ac:dyDescent="0.2">
      <c r="A834" s="65" t="s">
        <v>811</v>
      </c>
      <c r="B834" s="60"/>
      <c r="C834" s="24">
        <f>IF(B834="",+(C833+(IF(YEAR(A834)&gt;YEAR($M$98),-$Q$98,$E$98*+((($O$101-((YEAR(A834)-(YEAR($J$98)-$O$101))/$O$98))/100)+$Q$101)))+(C822*$G$98/12)),B834)</f>
        <v>1001321.6258836269</v>
      </c>
      <c r="D834" s="22" t="str">
        <f t="shared" si="238"/>
        <v/>
      </c>
      <c r="E834" s="59">
        <f t="shared" si="237"/>
        <v>-117.55687337147538</v>
      </c>
      <c r="S834" s="24" t="str">
        <f>IF(B834="","",(U834-B834))</f>
        <v/>
      </c>
      <c r="DY834" s="1"/>
      <c r="DZ834" s="1"/>
      <c r="EA834" s="1"/>
      <c r="EC834" s="1"/>
      <c r="ED834" s="1"/>
      <c r="EE834" s="1"/>
      <c r="EF834" s="1"/>
      <c r="EG834" s="1"/>
      <c r="EH834" s="1"/>
      <c r="EI834" s="1"/>
      <c r="EJ834" s="1"/>
      <c r="EP834" s="1"/>
      <c r="EQ834" s="1"/>
      <c r="ER834" s="1"/>
      <c r="ES834" s="1"/>
      <c r="GD834" s="1"/>
      <c r="GE834" s="1"/>
      <c r="GF834" s="1"/>
      <c r="GH834" s="1"/>
      <c r="GI834" s="1"/>
      <c r="GJ834" s="1"/>
      <c r="GK834" s="1"/>
      <c r="GL834" s="1"/>
      <c r="GM834" s="1"/>
      <c r="GN834" s="1"/>
      <c r="GO834" s="1"/>
      <c r="GU834" s="1"/>
      <c r="GV834" s="1"/>
      <c r="GW834" s="1"/>
      <c r="GX834" s="1"/>
      <c r="II834" s="1"/>
      <c r="IJ834" s="1"/>
      <c r="IK834" s="1"/>
      <c r="IM834" s="1"/>
      <c r="IN834" s="1"/>
      <c r="IO834" s="1"/>
      <c r="IP834" s="1"/>
      <c r="IQ834" s="1"/>
      <c r="IR834" s="1"/>
      <c r="IS834" s="1"/>
      <c r="IT834" s="1"/>
      <c r="IZ834" s="1"/>
      <c r="JA834" s="1"/>
      <c r="JB834" s="1"/>
      <c r="JC834" s="1"/>
      <c r="KN834" s="1"/>
      <c r="KO834" s="1"/>
      <c r="KP834" s="1"/>
      <c r="KR834" s="1"/>
      <c r="KS834" s="1"/>
      <c r="KT834" s="1"/>
      <c r="KU834" s="1"/>
      <c r="KV834" s="1"/>
      <c r="KW834" s="1"/>
      <c r="KX834" s="1"/>
      <c r="KY834" s="1"/>
      <c r="LE834" s="1"/>
      <c r="LF834" s="1"/>
      <c r="LG834" s="1"/>
      <c r="LH834" s="1"/>
      <c r="LZ834" s="1"/>
      <c r="MA834" s="1"/>
    </row>
    <row r="835" spans="1:339" x14ac:dyDescent="0.2">
      <c r="A835" s="65" t="s">
        <v>812</v>
      </c>
      <c r="B835" s="60"/>
      <c r="C835" s="24">
        <f>IF(B835="",+(C834+(IF(YEAR(A835)&gt;YEAR($M$98),-$Q$98,$E$98*+((($O$101-((YEAR(A835)-(YEAR($J$98)-$O$101))/$O$98))/100)+$Q$101)))+(C823*$G$98/12)),B835)</f>
        <v>1001203.690759156</v>
      </c>
      <c r="D835" s="22" t="str">
        <f t="shared" si="238"/>
        <v/>
      </c>
      <c r="E835" s="59">
        <f t="shared" si="237"/>
        <v>-117.93512447085232</v>
      </c>
      <c r="S835" s="24" t="str">
        <f>IF(B835="","",(U835-B835))</f>
        <v/>
      </c>
      <c r="DY835" s="1"/>
      <c r="DZ835" s="1"/>
      <c r="EA835" s="1"/>
      <c r="EC835" s="1"/>
      <c r="ED835" s="1"/>
      <c r="EE835" s="1"/>
      <c r="EF835" s="1"/>
      <c r="EG835" s="1"/>
      <c r="EH835" s="1"/>
      <c r="EI835" s="1"/>
      <c r="EJ835" s="1"/>
      <c r="EP835" s="1"/>
      <c r="EQ835" s="1"/>
      <c r="ER835" s="1"/>
      <c r="ES835" s="1"/>
      <c r="GD835" s="1"/>
      <c r="GE835" s="1"/>
      <c r="GF835" s="1"/>
      <c r="GH835" s="1"/>
      <c r="GI835" s="1"/>
      <c r="GJ835" s="1"/>
      <c r="GK835" s="1"/>
      <c r="GL835" s="1"/>
      <c r="GM835" s="1"/>
      <c r="GN835" s="1"/>
      <c r="GO835" s="1"/>
      <c r="GU835" s="1"/>
      <c r="GV835" s="1"/>
      <c r="GW835" s="1"/>
      <c r="GX835" s="1"/>
      <c r="II835" s="1"/>
      <c r="IJ835" s="1"/>
      <c r="IK835" s="1"/>
      <c r="IM835" s="1"/>
      <c r="IN835" s="1"/>
      <c r="IO835" s="1"/>
      <c r="IP835" s="1"/>
      <c r="IQ835" s="1"/>
      <c r="IR835" s="1"/>
      <c r="IS835" s="1"/>
      <c r="IT835" s="1"/>
      <c r="IZ835" s="1"/>
      <c r="JA835" s="1"/>
      <c r="JB835" s="1"/>
      <c r="JC835" s="1"/>
      <c r="KN835" s="1"/>
      <c r="KO835" s="1"/>
      <c r="KP835" s="1"/>
      <c r="KR835" s="1"/>
      <c r="KS835" s="1"/>
      <c r="KT835" s="1"/>
      <c r="KU835" s="1"/>
      <c r="KV835" s="1"/>
      <c r="KW835" s="1"/>
      <c r="KX835" s="1"/>
      <c r="KY835" s="1"/>
      <c r="LE835" s="1"/>
      <c r="LF835" s="1"/>
      <c r="LG835" s="1"/>
      <c r="LH835" s="1"/>
      <c r="LZ835" s="1"/>
      <c r="MA835" s="1"/>
    </row>
    <row r="836" spans="1:339" x14ac:dyDescent="0.2">
      <c r="A836" s="65" t="s">
        <v>813</v>
      </c>
      <c r="B836" s="60"/>
      <c r="C836" s="24">
        <f>IF(B836="",+(C835+(IF(YEAR(A836)&gt;YEAR($M$98),-$Q$98,$E$98*+((($O$101-((YEAR(A836)-(YEAR($J$98)-$O$101))/$O$98))/100)+$Q$101)))+(C824*$G$98/12)),B836)</f>
        <v>1001085.3761665247</v>
      </c>
      <c r="D836" s="22" t="str">
        <f t="shared" si="238"/>
        <v/>
      </c>
      <c r="E836" s="59">
        <f t="shared" si="237"/>
        <v>-118.31459263130091</v>
      </c>
      <c r="S836" s="24" t="str">
        <f>IF(B836="","",(U836-B836))</f>
        <v/>
      </c>
      <c r="DY836" s="1"/>
      <c r="DZ836" s="1"/>
      <c r="EA836" s="1"/>
      <c r="EC836" s="1"/>
      <c r="ED836" s="1"/>
      <c r="EE836" s="1"/>
      <c r="EF836" s="1"/>
      <c r="EG836" s="1"/>
      <c r="EH836" s="1"/>
      <c r="EI836" s="1"/>
      <c r="EJ836" s="1"/>
      <c r="EP836" s="1"/>
      <c r="EQ836" s="1"/>
      <c r="ER836" s="1"/>
      <c r="ES836" s="1"/>
      <c r="GD836" s="1"/>
      <c r="GE836" s="1"/>
      <c r="GF836" s="1"/>
      <c r="GH836" s="1"/>
      <c r="GI836" s="1"/>
      <c r="GJ836" s="1"/>
      <c r="GK836" s="1"/>
      <c r="GL836" s="1"/>
      <c r="GM836" s="1"/>
      <c r="GN836" s="1"/>
      <c r="GO836" s="1"/>
      <c r="GU836" s="1"/>
      <c r="GV836" s="1"/>
      <c r="GW836" s="1"/>
      <c r="GX836" s="1"/>
      <c r="II836" s="1"/>
      <c r="IJ836" s="1"/>
      <c r="IK836" s="1"/>
      <c r="IM836" s="1"/>
      <c r="IN836" s="1"/>
      <c r="IO836" s="1"/>
      <c r="IP836" s="1"/>
      <c r="IQ836" s="1"/>
      <c r="IR836" s="1"/>
      <c r="IS836" s="1"/>
      <c r="IT836" s="1"/>
      <c r="IZ836" s="1"/>
      <c r="JA836" s="1"/>
      <c r="JB836" s="1"/>
      <c r="JC836" s="1"/>
      <c r="KN836" s="1"/>
      <c r="KO836" s="1"/>
      <c r="KP836" s="1"/>
      <c r="KR836" s="1"/>
      <c r="KS836" s="1"/>
      <c r="KT836" s="1"/>
      <c r="KU836" s="1"/>
      <c r="KV836" s="1"/>
      <c r="KW836" s="1"/>
      <c r="KX836" s="1"/>
      <c r="KY836" s="1"/>
      <c r="LE836" s="1"/>
      <c r="LF836" s="1"/>
      <c r="LG836" s="1"/>
      <c r="LH836" s="1"/>
      <c r="LZ836" s="1"/>
      <c r="MA836" s="1"/>
    </row>
    <row r="837" spans="1:339" x14ac:dyDescent="0.2">
      <c r="A837" s="66" t="s">
        <v>241</v>
      </c>
      <c r="B837" s="69"/>
      <c r="C837" s="24">
        <f>IF(B837="",+(C836+(IF(YEAR(A837)&gt;YEAR($M$98),-$Q$98,$E$98*+((($O$101-((YEAR(A837)-(YEAR($J$98)-$O$101))/$O$98))/100)+$Q$101)))+(C825*$G$98/12)),B837)</f>
        <v>1000966.6808847558</v>
      </c>
      <c r="D837" s="22" t="str">
        <f t="shared" si="238"/>
        <v/>
      </c>
      <c r="E837" s="59">
        <f t="shared" si="237"/>
        <v>-118.69528176891617</v>
      </c>
      <c r="S837" s="24" t="str">
        <f>IF(B837="","",(U837-B837))</f>
        <v/>
      </c>
      <c r="U837" s="43"/>
      <c r="DY837" s="1"/>
      <c r="DZ837" s="1"/>
      <c r="EA837" s="1"/>
      <c r="EC837" s="1"/>
      <c r="ED837" s="1"/>
      <c r="EE837" s="1"/>
      <c r="EF837" s="1"/>
      <c r="EG837" s="1"/>
      <c r="EH837" s="1"/>
      <c r="EI837" s="1"/>
      <c r="EJ837" s="1"/>
      <c r="EP837" s="1"/>
      <c r="EQ837" s="1"/>
      <c r="ER837" s="1"/>
      <c r="ES837" s="1"/>
      <c r="GD837" s="1"/>
      <c r="GE837" s="1"/>
      <c r="GF837" s="1"/>
      <c r="GH837" s="1"/>
      <c r="GI837" s="1"/>
      <c r="GJ837" s="1"/>
      <c r="GK837" s="1"/>
      <c r="GL837" s="1"/>
      <c r="GM837" s="1"/>
      <c r="GN837" s="1"/>
      <c r="GO837" s="1"/>
      <c r="GU837" s="1"/>
      <c r="GV837" s="1"/>
      <c r="GW837" s="1"/>
      <c r="GX837" s="1"/>
      <c r="II837" s="1"/>
      <c r="IJ837" s="1"/>
      <c r="IK837" s="1"/>
      <c r="IM837" s="1"/>
      <c r="IN837" s="1"/>
      <c r="IO837" s="1"/>
      <c r="IP837" s="1"/>
      <c r="IQ837" s="1"/>
      <c r="IR837" s="1"/>
      <c r="IS837" s="1"/>
      <c r="IT837" s="1"/>
      <c r="IZ837" s="1"/>
      <c r="JA837" s="1"/>
      <c r="JB837" s="1"/>
      <c r="JC837" s="1"/>
      <c r="KN837" s="1"/>
      <c r="KO837" s="1"/>
      <c r="KP837" s="1"/>
      <c r="KR837" s="1"/>
      <c r="KS837" s="1"/>
      <c r="KT837" s="1"/>
      <c r="KU837" s="1"/>
      <c r="KV837" s="1"/>
      <c r="KW837" s="1"/>
      <c r="KX837" s="1"/>
      <c r="KY837" s="1"/>
      <c r="LE837" s="1"/>
      <c r="LF837" s="1"/>
      <c r="LG837" s="1"/>
      <c r="LH837" s="1"/>
      <c r="LZ837" s="1"/>
      <c r="MA837" s="1"/>
    </row>
    <row r="838" spans="1:339" x14ac:dyDescent="0.2">
      <c r="A838" s="65" t="s">
        <v>814</v>
      </c>
      <c r="B838" s="60"/>
      <c r="C838" s="24">
        <f>IF(B838="",+(C837+(IF(YEAR(A838)&gt;YEAR($M$98),-$Q$98,$E$98*+((($O$101-((YEAR(A838)-(YEAR($J$98)-$O$101))/$O$98))/100)+$Q$101)))+(C826*$G$98/12)),B838)</f>
        <v>1000847.6036889437</v>
      </c>
      <c r="D838" s="22" t="str">
        <f t="shared" si="238"/>
        <v/>
      </c>
      <c r="E838" s="59">
        <f t="shared" si="237"/>
        <v>-119.07719581213314</v>
      </c>
      <c r="S838" s="24" t="str">
        <f>IF(B838="","",(U838-B838))</f>
        <v/>
      </c>
      <c r="DY838" s="1"/>
      <c r="DZ838" s="1"/>
      <c r="EA838" s="1"/>
      <c r="EC838" s="1"/>
      <c r="ED838" s="1"/>
      <c r="EE838" s="1"/>
      <c r="EF838" s="1"/>
      <c r="EG838" s="1"/>
      <c r="EH838" s="1"/>
      <c r="EI838" s="1"/>
      <c r="EJ838" s="1"/>
      <c r="EP838" s="1"/>
      <c r="EQ838" s="1"/>
      <c r="ER838" s="1"/>
      <c r="ES838" s="1"/>
      <c r="GD838" s="1"/>
      <c r="GE838" s="1"/>
      <c r="GF838" s="1"/>
      <c r="GH838" s="1"/>
      <c r="GI838" s="1"/>
      <c r="GJ838" s="1"/>
      <c r="GK838" s="1"/>
      <c r="GL838" s="1"/>
      <c r="GM838" s="1"/>
      <c r="GN838" s="1"/>
      <c r="GO838" s="1"/>
      <c r="GU838" s="1"/>
      <c r="GV838" s="1"/>
      <c r="GW838" s="1"/>
      <c r="GX838" s="1"/>
      <c r="II838" s="1"/>
      <c r="IJ838" s="1"/>
      <c r="IK838" s="1"/>
      <c r="IM838" s="1"/>
      <c r="IN838" s="1"/>
      <c r="IO838" s="1"/>
      <c r="IP838" s="1"/>
      <c r="IQ838" s="1"/>
      <c r="IR838" s="1"/>
      <c r="IS838" s="1"/>
      <c r="IT838" s="1"/>
      <c r="IZ838" s="1"/>
      <c r="JA838" s="1"/>
      <c r="JB838" s="1"/>
      <c r="JC838" s="1"/>
      <c r="KN838" s="1"/>
      <c r="KO838" s="1"/>
      <c r="KP838" s="1"/>
      <c r="KR838" s="1"/>
      <c r="KS838" s="1"/>
      <c r="KT838" s="1"/>
      <c r="KU838" s="1"/>
      <c r="KV838" s="1"/>
      <c r="KW838" s="1"/>
      <c r="KX838" s="1"/>
      <c r="KY838" s="1"/>
      <c r="LE838" s="1"/>
      <c r="LF838" s="1"/>
      <c r="LG838" s="1"/>
      <c r="LH838" s="1"/>
      <c r="LZ838" s="1"/>
      <c r="MA838" s="1"/>
    </row>
    <row r="839" spans="1:339" x14ac:dyDescent="0.2">
      <c r="A839" s="65" t="s">
        <v>815</v>
      </c>
      <c r="B839" s="60"/>
      <c r="C839" s="24">
        <f>IF(B839="",+(C838+(IF(YEAR(A839)&gt;YEAR($M$98),-$Q$98,$E$98*+((($O$101-((YEAR(A839)-(YEAR($J$98)-$O$101))/$O$98))/100)+$Q$101)))+(C827*$G$98/12)),B839)</f>
        <v>1000728.1433502412</v>
      </c>
      <c r="D839" s="22" t="str">
        <f t="shared" si="238"/>
        <v/>
      </c>
      <c r="E839" s="59">
        <f t="shared" si="237"/>
        <v>-119.46033870242536</v>
      </c>
      <c r="S839" s="24" t="str">
        <f>IF(B839="","",(U839-B839))</f>
        <v/>
      </c>
      <c r="DY839" s="1"/>
      <c r="DZ839" s="1"/>
      <c r="EA839" s="1"/>
      <c r="EC839" s="1"/>
      <c r="ED839" s="1"/>
      <c r="EE839" s="1"/>
      <c r="EF839" s="1"/>
      <c r="EG839" s="1"/>
      <c r="EH839" s="1"/>
      <c r="EI839" s="1"/>
      <c r="EJ839" s="1"/>
      <c r="EP839" s="1"/>
      <c r="EQ839" s="1"/>
      <c r="ER839" s="1"/>
      <c r="ES839" s="1"/>
      <c r="GD839" s="1"/>
      <c r="GE839" s="1"/>
      <c r="GF839" s="1"/>
      <c r="GH839" s="1"/>
      <c r="GI839" s="1"/>
      <c r="GJ839" s="1"/>
      <c r="GK839" s="1"/>
      <c r="GL839" s="1"/>
      <c r="GM839" s="1"/>
      <c r="GN839" s="1"/>
      <c r="GO839" s="1"/>
      <c r="GU839" s="1"/>
      <c r="GV839" s="1"/>
      <c r="GW839" s="1"/>
      <c r="GX839" s="1"/>
      <c r="II839" s="1"/>
      <c r="IJ839" s="1"/>
      <c r="IK839" s="1"/>
      <c r="IM839" s="1"/>
      <c r="IN839" s="1"/>
      <c r="IO839" s="1"/>
      <c r="IP839" s="1"/>
      <c r="IQ839" s="1"/>
      <c r="IR839" s="1"/>
      <c r="IS839" s="1"/>
      <c r="IT839" s="1"/>
      <c r="IZ839" s="1"/>
      <c r="JA839" s="1"/>
      <c r="JB839" s="1"/>
      <c r="JC839" s="1"/>
      <c r="KN839" s="1"/>
      <c r="KO839" s="1"/>
      <c r="KP839" s="1"/>
      <c r="KR839" s="1"/>
      <c r="KS839" s="1"/>
      <c r="KT839" s="1"/>
      <c r="KU839" s="1"/>
      <c r="KV839" s="1"/>
      <c r="KW839" s="1"/>
      <c r="KX839" s="1"/>
      <c r="KY839" s="1"/>
      <c r="LE839" s="1"/>
      <c r="LF839" s="1"/>
      <c r="LG839" s="1"/>
      <c r="LH839" s="1"/>
      <c r="LZ839" s="1"/>
      <c r="MA839" s="1"/>
    </row>
    <row r="840" spans="1:339" x14ac:dyDescent="0.2">
      <c r="A840" s="65" t="s">
        <v>816</v>
      </c>
      <c r="B840" s="60"/>
      <c r="C840" s="24">
        <f>IF(B840="",+(C839+(IF(YEAR(A840)&gt;YEAR($M$98),-$Q$98,$E$98*+((($O$101-((YEAR(A840)-(YEAR($J$98)-$O$101))/$O$98))/100)+$Q$101)))+(C828*$G$98/12)),B840)</f>
        <v>1000608.2986358478</v>
      </c>
      <c r="D840" s="22" t="str">
        <f t="shared" si="238"/>
        <v/>
      </c>
      <c r="E840" s="59">
        <f t="shared" si="237"/>
        <v>-119.84471439348999</v>
      </c>
      <c r="S840" s="24" t="str">
        <f>IF(B840="","",(U840-B840))</f>
        <v/>
      </c>
      <c r="DY840" s="1"/>
      <c r="DZ840" s="1"/>
      <c r="EA840" s="1"/>
      <c r="EC840" s="1"/>
      <c r="ED840" s="1"/>
      <c r="EE840" s="1"/>
      <c r="EF840" s="1"/>
      <c r="EG840" s="1"/>
      <c r="EH840" s="1"/>
      <c r="EI840" s="1"/>
      <c r="EJ840" s="1"/>
      <c r="EP840" s="1"/>
      <c r="EQ840" s="1"/>
      <c r="ER840" s="1"/>
      <c r="ES840" s="1"/>
      <c r="GD840" s="1"/>
      <c r="GE840" s="1"/>
      <c r="GF840" s="1"/>
      <c r="GH840" s="1"/>
      <c r="GI840" s="1"/>
      <c r="GJ840" s="1"/>
      <c r="GK840" s="1"/>
      <c r="GL840" s="1"/>
      <c r="GM840" s="1"/>
      <c r="GN840" s="1"/>
      <c r="GO840" s="1"/>
      <c r="GU840" s="1"/>
      <c r="GV840" s="1"/>
      <c r="GW840" s="1"/>
      <c r="GX840" s="1"/>
      <c r="II840" s="1"/>
      <c r="IJ840" s="1"/>
      <c r="IK840" s="1"/>
      <c r="IM840" s="1"/>
      <c r="IN840" s="1"/>
      <c r="IO840" s="1"/>
      <c r="IP840" s="1"/>
      <c r="IQ840" s="1"/>
      <c r="IR840" s="1"/>
      <c r="IS840" s="1"/>
      <c r="IT840" s="1"/>
      <c r="IZ840" s="1"/>
      <c r="JA840" s="1"/>
      <c r="JB840" s="1"/>
      <c r="JC840" s="1"/>
      <c r="KN840" s="1"/>
      <c r="KO840" s="1"/>
      <c r="KP840" s="1"/>
      <c r="KR840" s="1"/>
      <c r="KS840" s="1"/>
      <c r="KT840" s="1"/>
      <c r="KU840" s="1"/>
      <c r="KV840" s="1"/>
      <c r="KW840" s="1"/>
      <c r="KX840" s="1"/>
      <c r="KY840" s="1"/>
      <c r="LE840" s="1"/>
      <c r="LF840" s="1"/>
      <c r="LG840" s="1"/>
      <c r="LH840" s="1"/>
      <c r="LZ840" s="1"/>
      <c r="MA840" s="1"/>
    </row>
    <row r="841" spans="1:339" x14ac:dyDescent="0.2">
      <c r="A841" s="65" t="s">
        <v>817</v>
      </c>
      <c r="B841" s="60"/>
      <c r="C841" s="24">
        <f>IF(B841="",+(C840+(IF(YEAR(A841)&gt;YEAR($M$98),-$Q$98,$E$98*+((($O$101-((YEAR(A841)-(YEAR($J$98)-$O$101))/$O$98))/100)+$Q$101)))+(C829*$G$98/12)),B841)</f>
        <v>1000488.0683089956</v>
      </c>
      <c r="D841" s="22" t="str">
        <f t="shared" si="238"/>
        <v/>
      </c>
      <c r="E841" s="59">
        <f t="shared" si="237"/>
        <v>-120.23032685217913</v>
      </c>
      <c r="S841" s="24" t="str">
        <f>IF(B841="","",(U841-B841))</f>
        <v/>
      </c>
      <c r="DY841" s="1"/>
      <c r="DZ841" s="1"/>
      <c r="EA841" s="1"/>
      <c r="EC841" s="1"/>
      <c r="ED841" s="1"/>
      <c r="EE841" s="1"/>
      <c r="EF841" s="1"/>
      <c r="EG841" s="1"/>
      <c r="EH841" s="1"/>
      <c r="EI841" s="1"/>
      <c r="EJ841" s="1"/>
      <c r="EP841" s="1"/>
      <c r="EQ841" s="1"/>
      <c r="ER841" s="1"/>
      <c r="ES841" s="1"/>
      <c r="GD841" s="1"/>
      <c r="GE841" s="1"/>
      <c r="GF841" s="1"/>
      <c r="GH841" s="1"/>
      <c r="GI841" s="1"/>
      <c r="GJ841" s="1"/>
      <c r="GK841" s="1"/>
      <c r="GL841" s="1"/>
      <c r="GM841" s="1"/>
      <c r="GN841" s="1"/>
      <c r="GO841" s="1"/>
      <c r="GU841" s="1"/>
      <c r="GV841" s="1"/>
      <c r="GW841" s="1"/>
      <c r="GX841" s="1"/>
      <c r="II841" s="1"/>
      <c r="IJ841" s="1"/>
      <c r="IK841" s="1"/>
      <c r="IM841" s="1"/>
      <c r="IN841" s="1"/>
      <c r="IO841" s="1"/>
      <c r="IP841" s="1"/>
      <c r="IQ841" s="1"/>
      <c r="IR841" s="1"/>
      <c r="IS841" s="1"/>
      <c r="IT841" s="1"/>
      <c r="IZ841" s="1"/>
      <c r="JA841" s="1"/>
      <c r="JB841" s="1"/>
      <c r="JC841" s="1"/>
      <c r="KN841" s="1"/>
      <c r="KO841" s="1"/>
      <c r="KP841" s="1"/>
      <c r="KR841" s="1"/>
      <c r="KS841" s="1"/>
      <c r="KT841" s="1"/>
      <c r="KU841" s="1"/>
      <c r="KV841" s="1"/>
      <c r="KW841" s="1"/>
      <c r="KX841" s="1"/>
      <c r="KY841" s="1"/>
      <c r="LE841" s="1"/>
      <c r="LF841" s="1"/>
      <c r="LG841" s="1"/>
      <c r="LH841" s="1"/>
      <c r="LZ841" s="1"/>
      <c r="MA841" s="1"/>
    </row>
    <row r="842" spans="1:339" x14ac:dyDescent="0.2">
      <c r="A842" s="65" t="s">
        <v>818</v>
      </c>
      <c r="B842" s="60"/>
      <c r="C842" s="24">
        <f>IF(B842="",+(C841+(IF(YEAR(A842)&gt;YEAR($M$98),-$Q$98,$E$98*+((($O$101-((YEAR(A842)-(YEAR($J$98)-$O$101))/$O$98))/100)+$Q$101)))+(C830*$G$98/12)),B842)</f>
        <v>1000367.4511289377</v>
      </c>
      <c r="D842" s="22" t="str">
        <f t="shared" si="238"/>
        <v/>
      </c>
      <c r="E842" s="59">
        <f t="shared" si="237"/>
        <v>-120.61718005791772</v>
      </c>
      <c r="S842" s="24" t="str">
        <f>IF(B842="","",(U842-B842))</f>
        <v/>
      </c>
      <c r="DY842" s="1"/>
      <c r="DZ842" s="1"/>
      <c r="EA842" s="1"/>
      <c r="EC842" s="1"/>
      <c r="ED842" s="1"/>
      <c r="EE842" s="1"/>
      <c r="EF842" s="1"/>
      <c r="EG842" s="1"/>
      <c r="EH842" s="1"/>
      <c r="EI842" s="1"/>
      <c r="EJ842" s="1"/>
      <c r="EP842" s="1"/>
      <c r="EQ842" s="1"/>
      <c r="ER842" s="1"/>
      <c r="ES842" s="1"/>
      <c r="GD842" s="1"/>
      <c r="GE842" s="1"/>
      <c r="GF842" s="1"/>
      <c r="GH842" s="1"/>
      <c r="GI842" s="1"/>
      <c r="GJ842" s="1"/>
      <c r="GK842" s="1"/>
      <c r="GL842" s="1"/>
      <c r="GM842" s="1"/>
      <c r="GN842" s="1"/>
      <c r="GO842" s="1"/>
      <c r="GU842" s="1"/>
      <c r="GV842" s="1"/>
      <c r="GW842" s="1"/>
      <c r="GX842" s="1"/>
      <c r="II842" s="1"/>
      <c r="IJ842" s="1"/>
      <c r="IK842" s="1"/>
      <c r="IM842" s="1"/>
      <c r="IN842" s="1"/>
      <c r="IO842" s="1"/>
      <c r="IP842" s="1"/>
      <c r="IQ842" s="1"/>
      <c r="IR842" s="1"/>
      <c r="IS842" s="1"/>
      <c r="IT842" s="1"/>
      <c r="IZ842" s="1"/>
      <c r="JA842" s="1"/>
      <c r="JB842" s="1"/>
      <c r="JC842" s="1"/>
      <c r="KN842" s="1"/>
      <c r="KO842" s="1"/>
      <c r="KP842" s="1"/>
      <c r="KR842" s="1"/>
      <c r="KS842" s="1"/>
      <c r="KT842" s="1"/>
      <c r="KU842" s="1"/>
      <c r="KV842" s="1"/>
      <c r="KW842" s="1"/>
      <c r="KX842" s="1"/>
      <c r="KY842" s="1"/>
      <c r="LE842" s="1"/>
      <c r="LF842" s="1"/>
      <c r="LG842" s="1"/>
      <c r="LH842" s="1"/>
      <c r="LZ842" s="1"/>
      <c r="MA842" s="1"/>
    </row>
    <row r="843" spans="1:339" x14ac:dyDescent="0.2">
      <c r="A843" s="65" t="s">
        <v>819</v>
      </c>
      <c r="B843" s="60"/>
      <c r="C843" s="24">
        <f>IF(B843="",+(C842+(IF(YEAR(A843)&gt;YEAR($M$98),-$Q$98,$E$98*+((($O$101-((YEAR(A843)-(YEAR($J$98)-$O$101))/$O$98))/100)+$Q$101)))+(C831*$G$98/12)),B843)</f>
        <v>1000246.4458509348</v>
      </c>
      <c r="D843" s="22" t="str">
        <f t="shared" si="238"/>
        <v/>
      </c>
      <c r="E843" s="59">
        <f t="shared" si="237"/>
        <v>-121.00527800281998</v>
      </c>
      <c r="S843" s="24" t="str">
        <f>IF(B843="","",(U843-B843))</f>
        <v/>
      </c>
      <c r="DY843" s="1"/>
      <c r="DZ843" s="1"/>
      <c r="EA843" s="1"/>
      <c r="EC843" s="1"/>
      <c r="ED843" s="1"/>
      <c r="EE843" s="1"/>
      <c r="EF843" s="1"/>
      <c r="EG843" s="1"/>
      <c r="EH843" s="1"/>
      <c r="EI843" s="1"/>
      <c r="EJ843" s="1"/>
      <c r="EP843" s="1"/>
      <c r="EQ843" s="1"/>
      <c r="ER843" s="1"/>
      <c r="ES843" s="1"/>
      <c r="GD843" s="1"/>
      <c r="GE843" s="1"/>
      <c r="GF843" s="1"/>
      <c r="GH843" s="1"/>
      <c r="GI843" s="1"/>
      <c r="GJ843" s="1"/>
      <c r="GK843" s="1"/>
      <c r="GL843" s="1"/>
      <c r="GM843" s="1"/>
      <c r="GN843" s="1"/>
      <c r="GO843" s="1"/>
      <c r="GU843" s="1"/>
      <c r="GV843" s="1"/>
      <c r="GW843" s="1"/>
      <c r="GX843" s="1"/>
      <c r="II843" s="1"/>
      <c r="IJ843" s="1"/>
      <c r="IK843" s="1"/>
      <c r="IM843" s="1"/>
      <c r="IN843" s="1"/>
      <c r="IO843" s="1"/>
      <c r="IP843" s="1"/>
      <c r="IQ843" s="1"/>
      <c r="IR843" s="1"/>
      <c r="IS843" s="1"/>
      <c r="IT843" s="1"/>
      <c r="IZ843" s="1"/>
      <c r="JA843" s="1"/>
      <c r="JB843" s="1"/>
      <c r="JC843" s="1"/>
      <c r="KN843" s="1"/>
      <c r="KO843" s="1"/>
      <c r="KP843" s="1"/>
      <c r="KR843" s="1"/>
      <c r="KS843" s="1"/>
      <c r="KT843" s="1"/>
      <c r="KU843" s="1"/>
      <c r="KV843" s="1"/>
      <c r="KW843" s="1"/>
      <c r="KX843" s="1"/>
      <c r="KY843" s="1"/>
      <c r="LE843" s="1"/>
      <c r="LF843" s="1"/>
      <c r="LG843" s="1"/>
      <c r="LH843" s="1"/>
      <c r="LZ843" s="1"/>
      <c r="MA843" s="1"/>
    </row>
    <row r="844" spans="1:339" x14ac:dyDescent="0.2">
      <c r="A844" s="65" t="s">
        <v>820</v>
      </c>
      <c r="B844" s="60"/>
      <c r="C844" s="24">
        <f>IF(B844="",+(C843+(IF(YEAR(A844)&gt;YEAR($M$98),-$Q$98,$E$98*+((($O$101-((YEAR(A844)-(YEAR($J$98)-$O$101))/$O$98))/100)+$Q$101)))+(C832*$G$98/12)),B844)</f>
        <v>1000125.0512262429</v>
      </c>
      <c r="D844" s="22" t="str">
        <f t="shared" si="238"/>
        <v/>
      </c>
      <c r="E844" s="59">
        <f t="shared" si="237"/>
        <v>-121.39462469192222</v>
      </c>
      <c r="S844" s="24" t="str">
        <f>IF(B844="","",(U844-B844))</f>
        <v/>
      </c>
      <c r="DY844" s="1"/>
      <c r="DZ844" s="1"/>
      <c r="EA844" s="1"/>
      <c r="EC844" s="1"/>
      <c r="ED844" s="1"/>
      <c r="EE844" s="1"/>
      <c r="EF844" s="1"/>
      <c r="EG844" s="1"/>
      <c r="EH844" s="1"/>
      <c r="EI844" s="1"/>
      <c r="EJ844" s="1"/>
      <c r="EP844" s="1"/>
      <c r="EQ844" s="1"/>
      <c r="ER844" s="1"/>
      <c r="ES844" s="1"/>
      <c r="GD844" s="1"/>
      <c r="GE844" s="1"/>
      <c r="GF844" s="1"/>
      <c r="GH844" s="1"/>
      <c r="GI844" s="1"/>
      <c r="GJ844" s="1"/>
      <c r="GK844" s="1"/>
      <c r="GL844" s="1"/>
      <c r="GM844" s="1"/>
      <c r="GN844" s="1"/>
      <c r="GO844" s="1"/>
      <c r="GU844" s="1"/>
      <c r="GV844" s="1"/>
      <c r="GW844" s="1"/>
      <c r="GX844" s="1"/>
      <c r="II844" s="1"/>
      <c r="IJ844" s="1"/>
      <c r="IK844" s="1"/>
      <c r="IM844" s="1"/>
      <c r="IN844" s="1"/>
      <c r="IO844" s="1"/>
      <c r="IP844" s="1"/>
      <c r="IQ844" s="1"/>
      <c r="IR844" s="1"/>
      <c r="IS844" s="1"/>
      <c r="IT844" s="1"/>
      <c r="IZ844" s="1"/>
      <c r="JA844" s="1"/>
      <c r="JB844" s="1"/>
      <c r="JC844" s="1"/>
      <c r="KN844" s="1"/>
      <c r="KO844" s="1"/>
      <c r="KP844" s="1"/>
      <c r="KR844" s="1"/>
      <c r="KS844" s="1"/>
      <c r="KT844" s="1"/>
      <c r="KU844" s="1"/>
      <c r="KV844" s="1"/>
      <c r="KW844" s="1"/>
      <c r="KX844" s="1"/>
      <c r="KY844" s="1"/>
      <c r="LE844" s="1"/>
      <c r="LF844" s="1"/>
      <c r="LG844" s="1"/>
      <c r="LH844" s="1"/>
      <c r="LZ844" s="1"/>
      <c r="MA844" s="1"/>
    </row>
    <row r="845" spans="1:339" x14ac:dyDescent="0.2">
      <c r="A845" s="65" t="s">
        <v>821</v>
      </c>
      <c r="B845" s="60"/>
      <c r="C845" s="24">
        <f>IF(B845="",+(C844+(IF(YEAR(A845)&gt;YEAR($M$98),-$Q$98,$E$98*+((($O$101-((YEAR(A845)-(YEAR($J$98)-$O$101))/$O$98))/100)+$Q$101)))+(C833*$G$98/12)),B845)</f>
        <v>1000003.2660020995</v>
      </c>
      <c r="D845" s="22" t="str">
        <f t="shared" si="238"/>
        <v/>
      </c>
      <c r="E845" s="59">
        <f t="shared" si="237"/>
        <v>-121.78522414341569</v>
      </c>
      <c r="S845" s="24" t="str">
        <f>IF(B845="","",(U845-B845))</f>
        <v/>
      </c>
      <c r="DY845" s="1"/>
      <c r="DZ845" s="1"/>
      <c r="EA845" s="1"/>
      <c r="EC845" s="1"/>
      <c r="ED845" s="1"/>
      <c r="EE845" s="1"/>
      <c r="EF845" s="1"/>
      <c r="EG845" s="1"/>
      <c r="EH845" s="1"/>
      <c r="EI845" s="1"/>
      <c r="EJ845" s="1"/>
      <c r="EP845" s="1"/>
      <c r="EQ845" s="1"/>
      <c r="ER845" s="1"/>
      <c r="ES845" s="1"/>
      <c r="GD845" s="1"/>
      <c r="GE845" s="1"/>
      <c r="GF845" s="1"/>
      <c r="GH845" s="1"/>
      <c r="GI845" s="1"/>
      <c r="GJ845" s="1"/>
      <c r="GK845" s="1"/>
      <c r="GL845" s="1"/>
      <c r="GM845" s="1"/>
      <c r="GN845" s="1"/>
      <c r="GO845" s="1"/>
      <c r="GU845" s="1"/>
      <c r="GV845" s="1"/>
      <c r="GW845" s="1"/>
      <c r="GX845" s="1"/>
      <c r="II845" s="1"/>
      <c r="IJ845" s="1"/>
      <c r="IK845" s="1"/>
      <c r="IM845" s="1"/>
      <c r="IN845" s="1"/>
      <c r="IO845" s="1"/>
      <c r="IP845" s="1"/>
      <c r="IQ845" s="1"/>
      <c r="IR845" s="1"/>
      <c r="IS845" s="1"/>
      <c r="IT845" s="1"/>
      <c r="IZ845" s="1"/>
      <c r="JA845" s="1"/>
      <c r="JB845" s="1"/>
      <c r="JC845" s="1"/>
      <c r="KN845" s="1"/>
      <c r="KO845" s="1"/>
      <c r="KP845" s="1"/>
      <c r="KR845" s="1"/>
      <c r="KS845" s="1"/>
      <c r="KT845" s="1"/>
      <c r="KU845" s="1"/>
      <c r="KV845" s="1"/>
      <c r="KW845" s="1"/>
      <c r="KX845" s="1"/>
      <c r="KY845" s="1"/>
      <c r="LE845" s="1"/>
      <c r="LF845" s="1"/>
      <c r="LG845" s="1"/>
      <c r="LH845" s="1"/>
      <c r="LZ845" s="1"/>
      <c r="MA845" s="1"/>
    </row>
    <row r="846" spans="1:339" x14ac:dyDescent="0.2">
      <c r="A846" s="65" t="s">
        <v>822</v>
      </c>
      <c r="B846" s="60"/>
      <c r="C846" s="24">
        <f>IF(B846="",+(C845+(IF(YEAR(A846)&gt;YEAR($M$98),-$Q$98,$E$98*+((($O$101-((YEAR(A846)-(YEAR($J$98)-$O$101))/$O$98))/100)+$Q$101)))+(C834*$G$98/12)),B846)</f>
        <v>999881.08892171155</v>
      </c>
      <c r="D846" s="22" t="str">
        <f t="shared" si="238"/>
        <v/>
      </c>
      <c r="E846" s="59">
        <f t="shared" si="237"/>
        <v>-122.17708038794808</v>
      </c>
      <c r="S846" s="24" t="str">
        <f>IF(B846="","",(U846-B846))</f>
        <v/>
      </c>
      <c r="DY846" s="1"/>
      <c r="DZ846" s="1"/>
      <c r="EA846" s="1"/>
      <c r="EC846" s="1"/>
      <c r="ED846" s="1"/>
      <c r="EE846" s="1"/>
      <c r="EF846" s="1"/>
      <c r="EG846" s="1"/>
      <c r="EH846" s="1"/>
      <c r="EI846" s="1"/>
      <c r="EJ846" s="1"/>
      <c r="EP846" s="1"/>
      <c r="EQ846" s="1"/>
      <c r="ER846" s="1"/>
      <c r="ES846" s="1"/>
      <c r="GD846" s="1"/>
      <c r="GE846" s="1"/>
      <c r="GF846" s="1"/>
      <c r="GH846" s="1"/>
      <c r="GI846" s="1"/>
      <c r="GJ846" s="1"/>
      <c r="GK846" s="1"/>
      <c r="GL846" s="1"/>
      <c r="GM846" s="1"/>
      <c r="GN846" s="1"/>
      <c r="GO846" s="1"/>
      <c r="GU846" s="1"/>
      <c r="GV846" s="1"/>
      <c r="GW846" s="1"/>
      <c r="GX846" s="1"/>
      <c r="II846" s="1"/>
      <c r="IJ846" s="1"/>
      <c r="IK846" s="1"/>
      <c r="IM846" s="1"/>
      <c r="IN846" s="1"/>
      <c r="IO846" s="1"/>
      <c r="IP846" s="1"/>
      <c r="IQ846" s="1"/>
      <c r="IR846" s="1"/>
      <c r="IS846" s="1"/>
      <c r="IT846" s="1"/>
      <c r="IZ846" s="1"/>
      <c r="JA846" s="1"/>
      <c r="JB846" s="1"/>
      <c r="JC846" s="1"/>
      <c r="KN846" s="1"/>
      <c r="KO846" s="1"/>
      <c r="KP846" s="1"/>
      <c r="KR846" s="1"/>
      <c r="KS846" s="1"/>
      <c r="KT846" s="1"/>
      <c r="KU846" s="1"/>
      <c r="KV846" s="1"/>
      <c r="KW846" s="1"/>
      <c r="KX846" s="1"/>
      <c r="KY846" s="1"/>
      <c r="LE846" s="1"/>
      <c r="LF846" s="1"/>
      <c r="LG846" s="1"/>
      <c r="LH846" s="1"/>
      <c r="LZ846" s="1"/>
      <c r="MA846" s="1"/>
    </row>
    <row r="847" spans="1:339" x14ac:dyDescent="0.2">
      <c r="A847" s="65" t="s">
        <v>823</v>
      </c>
      <c r="B847" s="60"/>
      <c r="C847" s="24">
        <f>IF(B847="",+(C846+(IF(YEAR(A847)&gt;YEAR($M$98),-$Q$98,$E$98*+((($O$101-((YEAR(A847)-(YEAR($J$98)-$O$101))/$O$98))/100)+$Q$101)))+(C835*$G$98/12)),B847)</f>
        <v>999758.51872424199</v>
      </c>
      <c r="D847" s="22" t="str">
        <f t="shared" si="238"/>
        <v/>
      </c>
      <c r="E847" s="59">
        <f t="shared" si="237"/>
        <v>-122.57019746955484</v>
      </c>
      <c r="S847" s="24" t="str">
        <f>IF(B847="","",(U847-B847))</f>
        <v/>
      </c>
      <c r="DY847" s="1"/>
      <c r="DZ847" s="1"/>
      <c r="EA847" s="1"/>
      <c r="EC847" s="1"/>
      <c r="ED847" s="1"/>
      <c r="EE847" s="1"/>
      <c r="EF847" s="1"/>
      <c r="EG847" s="1"/>
      <c r="EH847" s="1"/>
      <c r="EI847" s="1"/>
      <c r="EJ847" s="1"/>
      <c r="EP847" s="1"/>
      <c r="EQ847" s="1"/>
      <c r="ER847" s="1"/>
      <c r="ES847" s="1"/>
      <c r="GD847" s="1"/>
      <c r="GE847" s="1"/>
      <c r="GF847" s="1"/>
      <c r="GH847" s="1"/>
      <c r="GI847" s="1"/>
      <c r="GJ847" s="1"/>
      <c r="GK847" s="1"/>
      <c r="GL847" s="1"/>
      <c r="GM847" s="1"/>
      <c r="GN847" s="1"/>
      <c r="GO847" s="1"/>
      <c r="GU847" s="1"/>
      <c r="GV847" s="1"/>
      <c r="GW847" s="1"/>
      <c r="GX847" s="1"/>
      <c r="II847" s="1"/>
      <c r="IJ847" s="1"/>
      <c r="IK847" s="1"/>
      <c r="IM847" s="1"/>
      <c r="IN847" s="1"/>
      <c r="IO847" s="1"/>
      <c r="IP847" s="1"/>
      <c r="IQ847" s="1"/>
      <c r="IR847" s="1"/>
      <c r="IS847" s="1"/>
      <c r="IT847" s="1"/>
      <c r="IZ847" s="1"/>
      <c r="JA847" s="1"/>
      <c r="JB847" s="1"/>
      <c r="JC847" s="1"/>
      <c r="KN847" s="1"/>
      <c r="KO847" s="1"/>
      <c r="KP847" s="1"/>
      <c r="KR847" s="1"/>
      <c r="KS847" s="1"/>
      <c r="KT847" s="1"/>
      <c r="KU847" s="1"/>
      <c r="KV847" s="1"/>
      <c r="KW847" s="1"/>
      <c r="KX847" s="1"/>
      <c r="KY847" s="1"/>
      <c r="LE847" s="1"/>
      <c r="LF847" s="1"/>
      <c r="LG847" s="1"/>
      <c r="LH847" s="1"/>
      <c r="LZ847" s="1"/>
      <c r="MA847" s="1"/>
    </row>
    <row r="848" spans="1:339" x14ac:dyDescent="0.2">
      <c r="A848" s="65" t="s">
        <v>824</v>
      </c>
      <c r="B848" s="60"/>
      <c r="C848" s="24">
        <f>IF(B848="",+(C847+(IF(YEAR(A848)&gt;YEAR($M$98),-$Q$98,$E$98*+((($O$101-((YEAR(A848)-(YEAR($J$98)-$O$101))/$O$98))/100)+$Q$101)))+(C836*$G$98/12)),B848)</f>
        <v>999635.55414479703</v>
      </c>
      <c r="D848" s="22" t="str">
        <f t="shared" si="238"/>
        <v/>
      </c>
      <c r="E848" s="59">
        <f t="shared" si="237"/>
        <v>-122.96457944496069</v>
      </c>
      <c r="S848" s="24" t="str">
        <f>IF(B848="","",(U848-B848))</f>
        <v/>
      </c>
      <c r="DY848" s="1"/>
      <c r="DZ848" s="1"/>
      <c r="EA848" s="1"/>
      <c r="EC848" s="1"/>
      <c r="ED848" s="1"/>
      <c r="EE848" s="1"/>
      <c r="EF848" s="1"/>
      <c r="EG848" s="1"/>
      <c r="EH848" s="1"/>
      <c r="EI848" s="1"/>
      <c r="EJ848" s="1"/>
      <c r="EP848" s="1"/>
      <c r="EQ848" s="1"/>
      <c r="ER848" s="1"/>
      <c r="ES848" s="1"/>
      <c r="GD848" s="1"/>
      <c r="GE848" s="1"/>
      <c r="GF848" s="1"/>
      <c r="GH848" s="1"/>
      <c r="GI848" s="1"/>
      <c r="GJ848" s="1"/>
      <c r="GK848" s="1"/>
      <c r="GL848" s="1"/>
      <c r="GM848" s="1"/>
      <c r="GN848" s="1"/>
      <c r="GO848" s="1"/>
      <c r="GU848" s="1"/>
      <c r="GV848" s="1"/>
      <c r="GW848" s="1"/>
      <c r="GX848" s="1"/>
      <c r="II848" s="1"/>
      <c r="IJ848" s="1"/>
      <c r="IK848" s="1"/>
      <c r="IM848" s="1"/>
      <c r="IN848" s="1"/>
      <c r="IO848" s="1"/>
      <c r="IP848" s="1"/>
      <c r="IQ848" s="1"/>
      <c r="IR848" s="1"/>
      <c r="IS848" s="1"/>
      <c r="IT848" s="1"/>
      <c r="IZ848" s="1"/>
      <c r="JA848" s="1"/>
      <c r="JB848" s="1"/>
      <c r="JC848" s="1"/>
      <c r="KN848" s="1"/>
      <c r="KO848" s="1"/>
      <c r="KP848" s="1"/>
      <c r="KR848" s="1"/>
      <c r="KS848" s="1"/>
      <c r="KT848" s="1"/>
      <c r="KU848" s="1"/>
      <c r="KV848" s="1"/>
      <c r="KW848" s="1"/>
      <c r="KX848" s="1"/>
      <c r="KY848" s="1"/>
      <c r="LE848" s="1"/>
      <c r="LF848" s="1"/>
      <c r="LG848" s="1"/>
      <c r="LH848" s="1"/>
      <c r="LZ848" s="1"/>
      <c r="MA848" s="1"/>
    </row>
    <row r="849" spans="1:339" x14ac:dyDescent="0.2">
      <c r="A849" s="66" t="s">
        <v>243</v>
      </c>
      <c r="B849" s="69"/>
      <c r="C849" s="24">
        <f>IF(B849="",+(C848+(IF(YEAR(A849)&gt;YEAR($M$98),-$Q$98,$E$98*+((($O$101-((YEAR(A849)-(YEAR($J$98)-$O$101))/$O$98))/100)+$Q$101)))+(C837*$G$98/12)),B849)</f>
        <v>999512.19391441287</v>
      </c>
      <c r="D849" s="22" t="str">
        <f t="shared" si="238"/>
        <v/>
      </c>
      <c r="E849" s="59">
        <f t="shared" si="237"/>
        <v>-123.3602303841617</v>
      </c>
      <c r="S849" s="24" t="str">
        <f>IF(B849="","",(U849-B849))</f>
        <v/>
      </c>
      <c r="U849" s="43"/>
      <c r="DY849" s="1"/>
      <c r="DZ849" s="1"/>
      <c r="EA849" s="1"/>
      <c r="EC849" s="1"/>
      <c r="ED849" s="1"/>
      <c r="EE849" s="1"/>
      <c r="EF849" s="1"/>
      <c r="EG849" s="1"/>
      <c r="EH849" s="1"/>
      <c r="EI849" s="1"/>
      <c r="EJ849" s="1"/>
      <c r="EP849" s="1"/>
      <c r="EQ849" s="1"/>
      <c r="ER849" s="1"/>
      <c r="ES849" s="1"/>
      <c r="GD849" s="1"/>
      <c r="GE849" s="1"/>
      <c r="GF849" s="1"/>
      <c r="GH849" s="1"/>
      <c r="GI849" s="1"/>
      <c r="GJ849" s="1"/>
      <c r="GK849" s="1"/>
      <c r="GL849" s="1"/>
      <c r="GM849" s="1"/>
      <c r="GN849" s="1"/>
      <c r="GO849" s="1"/>
      <c r="GU849" s="1"/>
      <c r="GV849" s="1"/>
      <c r="GW849" s="1"/>
      <c r="GX849" s="1"/>
      <c r="II849" s="1"/>
      <c r="IJ849" s="1"/>
      <c r="IK849" s="1"/>
      <c r="IM849" s="1"/>
      <c r="IN849" s="1"/>
      <c r="IO849" s="1"/>
      <c r="IP849" s="1"/>
      <c r="IQ849" s="1"/>
      <c r="IR849" s="1"/>
      <c r="IS849" s="1"/>
      <c r="IT849" s="1"/>
      <c r="IZ849" s="1"/>
      <c r="JA849" s="1"/>
      <c r="JB849" s="1"/>
      <c r="JC849" s="1"/>
      <c r="KN849" s="1"/>
      <c r="KO849" s="1"/>
      <c r="KP849" s="1"/>
      <c r="KR849" s="1"/>
      <c r="KS849" s="1"/>
      <c r="KT849" s="1"/>
      <c r="KU849" s="1"/>
      <c r="KV849" s="1"/>
      <c r="KW849" s="1"/>
      <c r="KX849" s="1"/>
      <c r="KY849" s="1"/>
      <c r="LE849" s="1"/>
      <c r="LF849" s="1"/>
      <c r="LG849" s="1"/>
      <c r="LH849" s="1"/>
      <c r="LZ849" s="1"/>
      <c r="MA849" s="1"/>
    </row>
    <row r="850" spans="1:339" x14ac:dyDescent="0.2">
      <c r="A850" s="65" t="s">
        <v>825</v>
      </c>
      <c r="B850" s="60"/>
      <c r="C850" s="24">
        <f>IF(B850="",+(C849+(IF(YEAR(A850)&gt;YEAR($M$98),-$Q$98,$E$98*+((($O$101-((YEAR(A850)-(YEAR($J$98)-$O$101))/$O$98))/100)+$Q$101)))+(C838*$G$98/12)),B850)</f>
        <v>999388.43676004268</v>
      </c>
      <c r="D850" s="22" t="str">
        <f t="shared" si="238"/>
        <v/>
      </c>
      <c r="E850" s="59">
        <f t="shared" si="237"/>
        <v>-123.75715437019244</v>
      </c>
      <c r="S850" s="24" t="str">
        <f>IF(B850="","",(U850-B850))</f>
        <v/>
      </c>
      <c r="DY850" s="1"/>
      <c r="DZ850" s="1"/>
      <c r="EA850" s="1"/>
      <c r="EC850" s="1"/>
      <c r="ED850" s="1"/>
      <c r="EE850" s="1"/>
      <c r="EF850" s="1"/>
      <c r="EG850" s="1"/>
      <c r="EH850" s="1"/>
      <c r="EI850" s="1"/>
      <c r="EJ850" s="1"/>
      <c r="EP850" s="1"/>
      <c r="EQ850" s="1"/>
      <c r="ER850" s="1"/>
      <c r="ES850" s="1"/>
      <c r="GD850" s="1"/>
      <c r="GE850" s="1"/>
      <c r="GF850" s="1"/>
      <c r="GH850" s="1"/>
      <c r="GI850" s="1"/>
      <c r="GJ850" s="1"/>
      <c r="GK850" s="1"/>
      <c r="GL850" s="1"/>
      <c r="GM850" s="1"/>
      <c r="GN850" s="1"/>
      <c r="GO850" s="1"/>
      <c r="GU850" s="1"/>
      <c r="GV850" s="1"/>
      <c r="GW850" s="1"/>
      <c r="GX850" s="1"/>
      <c r="II850" s="1"/>
      <c r="IJ850" s="1"/>
      <c r="IK850" s="1"/>
      <c r="IM850" s="1"/>
      <c r="IN850" s="1"/>
      <c r="IO850" s="1"/>
      <c r="IP850" s="1"/>
      <c r="IQ850" s="1"/>
      <c r="IR850" s="1"/>
      <c r="IS850" s="1"/>
      <c r="IT850" s="1"/>
      <c r="IZ850" s="1"/>
      <c r="JA850" s="1"/>
      <c r="JB850" s="1"/>
      <c r="JC850" s="1"/>
      <c r="KN850" s="1"/>
      <c r="KO850" s="1"/>
      <c r="KP850" s="1"/>
      <c r="KR850" s="1"/>
      <c r="KS850" s="1"/>
      <c r="KT850" s="1"/>
      <c r="KU850" s="1"/>
      <c r="KV850" s="1"/>
      <c r="KW850" s="1"/>
      <c r="KX850" s="1"/>
      <c r="KY850" s="1"/>
      <c r="LE850" s="1"/>
      <c r="LF850" s="1"/>
      <c r="LG850" s="1"/>
      <c r="LH850" s="1"/>
      <c r="LZ850" s="1"/>
      <c r="MA850" s="1"/>
    </row>
    <row r="851" spans="1:339" x14ac:dyDescent="0.2">
      <c r="A851" s="65" t="s">
        <v>826</v>
      </c>
      <c r="B851" s="60"/>
      <c r="C851" s="24">
        <f>IF(B851="",+(C850+(IF(YEAR(A851)&gt;YEAR($M$98),-$Q$98,$E$98*+((($O$101-((YEAR(A851)-(YEAR($J$98)-$O$101))/$O$98))/100)+$Q$101)))+(C839*$G$98/12)),B851)</f>
        <v>999264.28140454344</v>
      </c>
      <c r="D851" s="22" t="str">
        <f t="shared" si="238"/>
        <v/>
      </c>
      <c r="E851" s="59">
        <f t="shared" si="237"/>
        <v>-124.15535549924243</v>
      </c>
      <c r="S851" s="24" t="str">
        <f>IF(B851="","",(U851-B851))</f>
        <v/>
      </c>
      <c r="DY851" s="1"/>
      <c r="DZ851" s="1"/>
      <c r="EA851" s="1"/>
      <c r="EC851" s="1"/>
      <c r="ED851" s="1"/>
      <c r="EE851" s="1"/>
      <c r="EF851" s="1"/>
      <c r="EG851" s="1"/>
      <c r="EH851" s="1"/>
      <c r="EI851" s="1"/>
      <c r="EJ851" s="1"/>
      <c r="EP851" s="1"/>
      <c r="EQ851" s="1"/>
      <c r="ER851" s="1"/>
      <c r="ES851" s="1"/>
      <c r="GD851" s="1"/>
      <c r="GE851" s="1"/>
      <c r="GF851" s="1"/>
      <c r="GH851" s="1"/>
      <c r="GI851" s="1"/>
      <c r="GJ851" s="1"/>
      <c r="GK851" s="1"/>
      <c r="GL851" s="1"/>
      <c r="GM851" s="1"/>
      <c r="GN851" s="1"/>
      <c r="GO851" s="1"/>
      <c r="GU851" s="1"/>
      <c r="GV851" s="1"/>
      <c r="GW851" s="1"/>
      <c r="GX851" s="1"/>
      <c r="II851" s="1"/>
      <c r="IJ851" s="1"/>
      <c r="IK851" s="1"/>
      <c r="IM851" s="1"/>
      <c r="IN851" s="1"/>
      <c r="IO851" s="1"/>
      <c r="IP851" s="1"/>
      <c r="IQ851" s="1"/>
      <c r="IR851" s="1"/>
      <c r="IS851" s="1"/>
      <c r="IT851" s="1"/>
      <c r="IZ851" s="1"/>
      <c r="JA851" s="1"/>
      <c r="JB851" s="1"/>
      <c r="JC851" s="1"/>
      <c r="KN851" s="1"/>
      <c r="KO851" s="1"/>
      <c r="KP851" s="1"/>
      <c r="KR851" s="1"/>
      <c r="KS851" s="1"/>
      <c r="KT851" s="1"/>
      <c r="KU851" s="1"/>
      <c r="KV851" s="1"/>
      <c r="KW851" s="1"/>
      <c r="KX851" s="1"/>
      <c r="KY851" s="1"/>
      <c r="LE851" s="1"/>
      <c r="LF851" s="1"/>
      <c r="LG851" s="1"/>
      <c r="LH851" s="1"/>
      <c r="LZ851" s="1"/>
      <c r="MA851" s="1"/>
    </row>
    <row r="852" spans="1:339" x14ac:dyDescent="0.2">
      <c r="A852" s="65" t="s">
        <v>827</v>
      </c>
      <c r="B852" s="60"/>
      <c r="C852" s="24">
        <f>IF(B852="",+(C851+(IF(YEAR(A852)&gt;YEAR($M$98),-$Q$98,$E$98*+((($O$101-((YEAR(A852)-(YEAR($J$98)-$O$101))/$O$98))/100)+$Q$101)))+(C840*$G$98/12)),B852)</f>
        <v>999139.7265666629</v>
      </c>
      <c r="D852" s="22" t="str">
        <f t="shared" si="238"/>
        <v/>
      </c>
      <c r="E852" s="59">
        <f t="shared" si="237"/>
        <v>-124.55483788053971</v>
      </c>
      <c r="S852" s="24" t="str">
        <f>IF(B852="","",(U852-B852))</f>
        <v/>
      </c>
      <c r="DY852" s="1"/>
      <c r="DZ852" s="1"/>
      <c r="EA852" s="1"/>
      <c r="EC852" s="1"/>
      <c r="ED852" s="1"/>
      <c r="EE852" s="1"/>
      <c r="EF852" s="1"/>
      <c r="EG852" s="1"/>
      <c r="EH852" s="1"/>
      <c r="EI852" s="1"/>
      <c r="EJ852" s="1"/>
      <c r="EP852" s="1"/>
      <c r="EQ852" s="1"/>
      <c r="ER852" s="1"/>
      <c r="ES852" s="1"/>
      <c r="GD852" s="1"/>
      <c r="GE852" s="1"/>
      <c r="GF852" s="1"/>
      <c r="GH852" s="1"/>
      <c r="GI852" s="1"/>
      <c r="GJ852" s="1"/>
      <c r="GK852" s="1"/>
      <c r="GL852" s="1"/>
      <c r="GM852" s="1"/>
      <c r="GN852" s="1"/>
      <c r="GO852" s="1"/>
      <c r="GU852" s="1"/>
      <c r="GV852" s="1"/>
      <c r="GW852" s="1"/>
      <c r="GX852" s="1"/>
      <c r="II852" s="1"/>
      <c r="IJ852" s="1"/>
      <c r="IK852" s="1"/>
      <c r="IM852" s="1"/>
      <c r="IN852" s="1"/>
      <c r="IO852" s="1"/>
      <c r="IP852" s="1"/>
      <c r="IQ852" s="1"/>
      <c r="IR852" s="1"/>
      <c r="IS852" s="1"/>
      <c r="IT852" s="1"/>
      <c r="IZ852" s="1"/>
      <c r="JA852" s="1"/>
      <c r="JB852" s="1"/>
      <c r="JC852" s="1"/>
      <c r="KN852" s="1"/>
      <c r="KO852" s="1"/>
      <c r="KP852" s="1"/>
      <c r="KR852" s="1"/>
      <c r="KS852" s="1"/>
      <c r="KT852" s="1"/>
      <c r="KU852" s="1"/>
      <c r="KV852" s="1"/>
      <c r="KW852" s="1"/>
      <c r="KX852" s="1"/>
      <c r="KY852" s="1"/>
      <c r="LE852" s="1"/>
      <c r="LF852" s="1"/>
      <c r="LG852" s="1"/>
      <c r="LH852" s="1"/>
      <c r="LZ852" s="1"/>
      <c r="MA852" s="1"/>
    </row>
    <row r="853" spans="1:339" x14ac:dyDescent="0.2">
      <c r="A853" s="65" t="s">
        <v>828</v>
      </c>
      <c r="B853" s="60"/>
      <c r="C853" s="24">
        <f>IF(B853="",+(C852+(IF(YEAR(A853)&gt;YEAR($M$98),-$Q$98,$E$98*+((($O$101-((YEAR(A853)-(YEAR($J$98)-$O$101))/$O$98))/100)+$Q$101)))+(C841*$G$98/12)),B853)</f>
        <v>999014.7709610262</v>
      </c>
      <c r="D853" s="22" t="str">
        <f t="shared" si="238"/>
        <v/>
      </c>
      <c r="E853" s="59">
        <f t="shared" si="237"/>
        <v>-124.95560563670006</v>
      </c>
      <c r="S853" s="24" t="str">
        <f>IF(B853="","",(U853-B853))</f>
        <v/>
      </c>
      <c r="DY853" s="1"/>
      <c r="DZ853" s="1"/>
      <c r="EA853" s="1"/>
      <c r="EC853" s="1"/>
      <c r="ED853" s="1"/>
      <c r="EE853" s="1"/>
      <c r="EF853" s="1"/>
      <c r="EG853" s="1"/>
      <c r="EH853" s="1"/>
      <c r="EI853" s="1"/>
      <c r="EJ853" s="1"/>
      <c r="EP853" s="1"/>
      <c r="EQ853" s="1"/>
      <c r="ER853" s="1"/>
      <c r="ES853" s="1"/>
      <c r="GD853" s="1"/>
      <c r="GE853" s="1"/>
      <c r="GF853" s="1"/>
      <c r="GH853" s="1"/>
      <c r="GI853" s="1"/>
      <c r="GJ853" s="1"/>
      <c r="GK853" s="1"/>
      <c r="GL853" s="1"/>
      <c r="GM853" s="1"/>
      <c r="GN853" s="1"/>
      <c r="GO853" s="1"/>
      <c r="GU853" s="1"/>
      <c r="GV853" s="1"/>
      <c r="GW853" s="1"/>
      <c r="GX853" s="1"/>
      <c r="II853" s="1"/>
      <c r="IJ853" s="1"/>
      <c r="IK853" s="1"/>
      <c r="IM853" s="1"/>
      <c r="IN853" s="1"/>
      <c r="IO853" s="1"/>
      <c r="IP853" s="1"/>
      <c r="IQ853" s="1"/>
      <c r="IR853" s="1"/>
      <c r="IS853" s="1"/>
      <c r="IT853" s="1"/>
      <c r="IZ853" s="1"/>
      <c r="JA853" s="1"/>
      <c r="JB853" s="1"/>
      <c r="JC853" s="1"/>
      <c r="KN853" s="1"/>
      <c r="KO853" s="1"/>
      <c r="KP853" s="1"/>
      <c r="KR853" s="1"/>
      <c r="KS853" s="1"/>
      <c r="KT853" s="1"/>
      <c r="KU853" s="1"/>
      <c r="KV853" s="1"/>
      <c r="KW853" s="1"/>
      <c r="KX853" s="1"/>
      <c r="KY853" s="1"/>
      <c r="LE853" s="1"/>
      <c r="LF853" s="1"/>
      <c r="LG853" s="1"/>
      <c r="LH853" s="1"/>
      <c r="LZ853" s="1"/>
      <c r="MA853" s="1"/>
    </row>
    <row r="854" spans="1:339" x14ac:dyDescent="0.2">
      <c r="A854" s="65" t="s">
        <v>829</v>
      </c>
      <c r="B854" s="60"/>
      <c r="C854" s="24">
        <f>IF(B854="",+(C853+(IF(YEAR(A854)&gt;YEAR($M$98),-$Q$98,$E$98*+((($O$101-((YEAR(A854)-(YEAR($J$98)-$O$101))/$O$98))/100)+$Q$101)))+(C842*$G$98/12)),B854)</f>
        <v>998889.41329812258</v>
      </c>
      <c r="D854" s="22" t="str">
        <f t="shared" si="238"/>
        <v/>
      </c>
      <c r="E854" s="59">
        <f t="shared" si="237"/>
        <v>-125.35766290361062</v>
      </c>
      <c r="S854" s="24" t="str">
        <f>IF(B854="","",(U854-B854))</f>
        <v/>
      </c>
      <c r="DY854" s="1"/>
      <c r="DZ854" s="1"/>
      <c r="EA854" s="1"/>
      <c r="EC854" s="1"/>
      <c r="ED854" s="1"/>
      <c r="EE854" s="1"/>
      <c r="EF854" s="1"/>
      <c r="EG854" s="1"/>
      <c r="EH854" s="1"/>
      <c r="EI854" s="1"/>
      <c r="EJ854" s="1"/>
      <c r="EP854" s="1"/>
      <c r="EQ854" s="1"/>
      <c r="ER854" s="1"/>
      <c r="ES854" s="1"/>
      <c r="GD854" s="1"/>
      <c r="GE854" s="1"/>
      <c r="GF854" s="1"/>
      <c r="GH854" s="1"/>
      <c r="GI854" s="1"/>
      <c r="GJ854" s="1"/>
      <c r="GK854" s="1"/>
      <c r="GL854" s="1"/>
      <c r="GM854" s="1"/>
      <c r="GN854" s="1"/>
      <c r="GO854" s="1"/>
      <c r="GU854" s="1"/>
      <c r="GV854" s="1"/>
      <c r="GW854" s="1"/>
      <c r="GX854" s="1"/>
      <c r="II854" s="1"/>
      <c r="IJ854" s="1"/>
      <c r="IK854" s="1"/>
      <c r="IM854" s="1"/>
      <c r="IN854" s="1"/>
      <c r="IO854" s="1"/>
      <c r="IP854" s="1"/>
      <c r="IQ854" s="1"/>
      <c r="IR854" s="1"/>
      <c r="IS854" s="1"/>
      <c r="IT854" s="1"/>
      <c r="IZ854" s="1"/>
      <c r="JA854" s="1"/>
      <c r="JB854" s="1"/>
      <c r="JC854" s="1"/>
      <c r="KN854" s="1"/>
      <c r="KO854" s="1"/>
      <c r="KP854" s="1"/>
      <c r="KR854" s="1"/>
      <c r="KS854" s="1"/>
      <c r="KT854" s="1"/>
      <c r="KU854" s="1"/>
      <c r="KV854" s="1"/>
      <c r="KW854" s="1"/>
      <c r="KX854" s="1"/>
      <c r="KY854" s="1"/>
      <c r="LE854" s="1"/>
      <c r="LF854" s="1"/>
      <c r="LG854" s="1"/>
      <c r="LH854" s="1"/>
      <c r="LZ854" s="1"/>
      <c r="MA854" s="1"/>
    </row>
    <row r="855" spans="1:339" x14ac:dyDescent="0.2">
      <c r="A855" s="65" t="s">
        <v>830</v>
      </c>
      <c r="B855" s="60"/>
      <c r="C855" s="24">
        <f>IF(B855="",+(C854+(IF(YEAR(A855)&gt;YEAR($M$98),-$Q$98,$E$98*+((($O$101-((YEAR(A855)-(YEAR($J$98)-$O$101))/$O$98))/100)+$Q$101)))+(C843*$G$98/12)),B855)</f>
        <v>998763.65228429227</v>
      </c>
      <c r="D855" s="22" t="str">
        <f t="shared" si="238"/>
        <v/>
      </c>
      <c r="E855" s="59">
        <f t="shared" si="237"/>
        <v>-125.76101383031346</v>
      </c>
      <c r="S855" s="24" t="str">
        <f>IF(B855="","",(U855-B855))</f>
        <v/>
      </c>
      <c r="DY855" s="1"/>
      <c r="DZ855" s="1"/>
      <c r="EA855" s="1"/>
      <c r="EC855" s="1"/>
      <c r="ED855" s="1"/>
      <c r="EE855" s="1"/>
      <c r="EF855" s="1"/>
      <c r="EG855" s="1"/>
      <c r="EH855" s="1"/>
      <c r="EI855" s="1"/>
      <c r="EJ855" s="1"/>
      <c r="EP855" s="1"/>
      <c r="EQ855" s="1"/>
      <c r="ER855" s="1"/>
      <c r="ES855" s="1"/>
      <c r="GD855" s="1"/>
      <c r="GE855" s="1"/>
      <c r="GF855" s="1"/>
      <c r="GH855" s="1"/>
      <c r="GI855" s="1"/>
      <c r="GJ855" s="1"/>
      <c r="GK855" s="1"/>
      <c r="GL855" s="1"/>
      <c r="GM855" s="1"/>
      <c r="GN855" s="1"/>
      <c r="GO855" s="1"/>
      <c r="GU855" s="1"/>
      <c r="GV855" s="1"/>
      <c r="GW855" s="1"/>
      <c r="GX855" s="1"/>
      <c r="II855" s="1"/>
      <c r="IJ855" s="1"/>
      <c r="IK855" s="1"/>
      <c r="IM855" s="1"/>
      <c r="IN855" s="1"/>
      <c r="IO855" s="1"/>
      <c r="IP855" s="1"/>
      <c r="IQ855" s="1"/>
      <c r="IR855" s="1"/>
      <c r="IS855" s="1"/>
      <c r="IT855" s="1"/>
      <c r="IZ855" s="1"/>
      <c r="JA855" s="1"/>
      <c r="JB855" s="1"/>
      <c r="JC855" s="1"/>
      <c r="KN855" s="1"/>
      <c r="KO855" s="1"/>
      <c r="KP855" s="1"/>
      <c r="KR855" s="1"/>
      <c r="KS855" s="1"/>
      <c r="KT855" s="1"/>
      <c r="KU855" s="1"/>
      <c r="KV855" s="1"/>
      <c r="KW855" s="1"/>
      <c r="KX855" s="1"/>
      <c r="KY855" s="1"/>
      <c r="LE855" s="1"/>
      <c r="LF855" s="1"/>
      <c r="LG855" s="1"/>
      <c r="LH855" s="1"/>
      <c r="LZ855" s="1"/>
      <c r="MA855" s="1"/>
    </row>
    <row r="856" spans="1:339" x14ac:dyDescent="0.2">
      <c r="A856" s="65" t="s">
        <v>831</v>
      </c>
      <c r="B856" s="60"/>
      <c r="C856" s="24">
        <f>IF(B856="",+(C855+(IF(YEAR(A856)&gt;YEAR($M$98),-$Q$98,$E$98*+((($O$101-((YEAR(A856)-(YEAR($J$98)-$O$101))/$O$98))/100)+$Q$101)))+(C844*$G$98/12)),B856)</f>
        <v>998637.48662171303</v>
      </c>
      <c r="D856" s="22" t="str">
        <f t="shared" si="238"/>
        <v/>
      </c>
      <c r="E856" s="59">
        <f t="shared" si="237"/>
        <v>-126.16566257923841</v>
      </c>
      <c r="S856" s="24" t="str">
        <f>IF(B856="","",(U856-B856))</f>
        <v/>
      </c>
      <c r="DY856" s="1"/>
      <c r="DZ856" s="1"/>
      <c r="EA856" s="1"/>
      <c r="EC856" s="1"/>
      <c r="ED856" s="1"/>
      <c r="EE856" s="1"/>
      <c r="EF856" s="1"/>
      <c r="EG856" s="1"/>
      <c r="EH856" s="1"/>
      <c r="EI856" s="1"/>
      <c r="EJ856" s="1"/>
      <c r="EP856" s="1"/>
      <c r="EQ856" s="1"/>
      <c r="ER856" s="1"/>
      <c r="ES856" s="1"/>
      <c r="GD856" s="1"/>
      <c r="GE856" s="1"/>
      <c r="GF856" s="1"/>
      <c r="GH856" s="1"/>
      <c r="GI856" s="1"/>
      <c r="GJ856" s="1"/>
      <c r="GK856" s="1"/>
      <c r="GL856" s="1"/>
      <c r="GM856" s="1"/>
      <c r="GN856" s="1"/>
      <c r="GO856" s="1"/>
      <c r="GU856" s="1"/>
      <c r="GV856" s="1"/>
      <c r="GW856" s="1"/>
      <c r="GX856" s="1"/>
      <c r="II856" s="1"/>
      <c r="IJ856" s="1"/>
      <c r="IK856" s="1"/>
      <c r="IM856" s="1"/>
      <c r="IN856" s="1"/>
      <c r="IO856" s="1"/>
      <c r="IP856" s="1"/>
      <c r="IQ856" s="1"/>
      <c r="IR856" s="1"/>
      <c r="IS856" s="1"/>
      <c r="IT856" s="1"/>
      <c r="IZ856" s="1"/>
      <c r="JA856" s="1"/>
      <c r="JB856" s="1"/>
      <c r="JC856" s="1"/>
      <c r="KN856" s="1"/>
      <c r="KO856" s="1"/>
      <c r="KP856" s="1"/>
      <c r="KR856" s="1"/>
      <c r="KS856" s="1"/>
      <c r="KT856" s="1"/>
      <c r="KU856" s="1"/>
      <c r="KV856" s="1"/>
      <c r="KW856" s="1"/>
      <c r="KX856" s="1"/>
      <c r="KY856" s="1"/>
      <c r="LE856" s="1"/>
      <c r="LF856" s="1"/>
      <c r="LG856" s="1"/>
      <c r="LH856" s="1"/>
      <c r="LZ856" s="1"/>
      <c r="MA856" s="1"/>
    </row>
    <row r="857" spans="1:339" x14ac:dyDescent="0.2">
      <c r="A857" s="65" t="s">
        <v>832</v>
      </c>
      <c r="B857" s="60"/>
      <c r="C857" s="24">
        <f>IF(B857="",+(C856+(IF(YEAR(A857)&gt;YEAR($M$98),-$Q$98,$E$98*+((($O$101-((YEAR(A857)-(YEAR($J$98)-$O$101))/$O$98))/100)+$Q$101)))+(C845*$G$98/12)),B857)</f>
        <v>998510.9150083866</v>
      </c>
      <c r="D857" s="22" t="str">
        <f t="shared" si="238"/>
        <v/>
      </c>
      <c r="E857" s="59">
        <f t="shared" si="237"/>
        <v>-126.57161332643591</v>
      </c>
      <c r="S857" s="24" t="str">
        <f>IF(B857="","",(U857-B857))</f>
        <v/>
      </c>
      <c r="DY857" s="1"/>
      <c r="DZ857" s="1"/>
      <c r="EA857" s="1"/>
      <c r="EC857" s="1"/>
      <c r="ED857" s="1"/>
      <c r="EE857" s="1"/>
      <c r="EF857" s="1"/>
      <c r="EG857" s="1"/>
      <c r="EH857" s="1"/>
      <c r="EI857" s="1"/>
      <c r="EJ857" s="1"/>
      <c r="EP857" s="1"/>
      <c r="EQ857" s="1"/>
      <c r="ER857" s="1"/>
      <c r="ES857" s="1"/>
      <c r="GD857" s="1"/>
      <c r="GE857" s="1"/>
      <c r="GF857" s="1"/>
      <c r="GH857" s="1"/>
      <c r="GI857" s="1"/>
      <c r="GJ857" s="1"/>
      <c r="GK857" s="1"/>
      <c r="GL857" s="1"/>
      <c r="GM857" s="1"/>
      <c r="GN857" s="1"/>
      <c r="GO857" s="1"/>
      <c r="GU857" s="1"/>
      <c r="GV857" s="1"/>
      <c r="GW857" s="1"/>
      <c r="GX857" s="1"/>
      <c r="II857" s="1"/>
      <c r="IJ857" s="1"/>
      <c r="IK857" s="1"/>
      <c r="IM857" s="1"/>
      <c r="IN857" s="1"/>
      <c r="IO857" s="1"/>
      <c r="IP857" s="1"/>
      <c r="IQ857" s="1"/>
      <c r="IR857" s="1"/>
      <c r="IS857" s="1"/>
      <c r="IT857" s="1"/>
      <c r="IZ857" s="1"/>
      <c r="JA857" s="1"/>
      <c r="JB857" s="1"/>
      <c r="JC857" s="1"/>
      <c r="KN857" s="1"/>
      <c r="KO857" s="1"/>
      <c r="KP857" s="1"/>
      <c r="KR857" s="1"/>
      <c r="KS857" s="1"/>
      <c r="KT857" s="1"/>
      <c r="KU857" s="1"/>
      <c r="KV857" s="1"/>
      <c r="KW857" s="1"/>
      <c r="KX857" s="1"/>
      <c r="KY857" s="1"/>
      <c r="LE857" s="1"/>
      <c r="LF857" s="1"/>
      <c r="LG857" s="1"/>
      <c r="LH857" s="1"/>
      <c r="LZ857" s="1"/>
      <c r="MA857" s="1"/>
    </row>
    <row r="858" spans="1:339" x14ac:dyDescent="0.2">
      <c r="A858" s="65" t="s">
        <v>833</v>
      </c>
      <c r="B858" s="60"/>
      <c r="C858" s="24">
        <f>IF(B858="",+(C857+(IF(YEAR(A858)&gt;YEAR($M$98),-$Q$98,$E$98*+((($O$101-((YEAR(A858)-(YEAR($J$98)-$O$101))/$O$98))/100)+$Q$101)))+(C846*$G$98/12)),B858)</f>
        <v>998383.9361381256</v>
      </c>
      <c r="D858" s="22" t="str">
        <f t="shared" si="238"/>
        <v/>
      </c>
      <c r="E858" s="59">
        <f t="shared" si="237"/>
        <v>-126.97887026099488</v>
      </c>
      <c r="S858" s="24" t="str">
        <f>IF(B858="","",(U858-B858))</f>
        <v/>
      </c>
      <c r="DY858" s="1"/>
      <c r="DZ858" s="1"/>
      <c r="EA858" s="1"/>
      <c r="EC858" s="1"/>
      <c r="ED858" s="1"/>
      <c r="EE858" s="1"/>
      <c r="EF858" s="1"/>
      <c r="EG858" s="1"/>
      <c r="EH858" s="1"/>
      <c r="EI858" s="1"/>
      <c r="EJ858" s="1"/>
      <c r="EP858" s="1"/>
      <c r="EQ858" s="1"/>
      <c r="ER858" s="1"/>
      <c r="ES858" s="1"/>
      <c r="GD858" s="1"/>
      <c r="GE858" s="1"/>
      <c r="GF858" s="1"/>
      <c r="GH858" s="1"/>
      <c r="GI858" s="1"/>
      <c r="GJ858" s="1"/>
      <c r="GK858" s="1"/>
      <c r="GL858" s="1"/>
      <c r="GM858" s="1"/>
      <c r="GN858" s="1"/>
      <c r="GO858" s="1"/>
      <c r="GU858" s="1"/>
      <c r="GV858" s="1"/>
      <c r="GW858" s="1"/>
      <c r="GX858" s="1"/>
      <c r="II858" s="1"/>
      <c r="IJ858" s="1"/>
      <c r="IK858" s="1"/>
      <c r="IM858" s="1"/>
      <c r="IN858" s="1"/>
      <c r="IO858" s="1"/>
      <c r="IP858" s="1"/>
      <c r="IQ858" s="1"/>
      <c r="IR858" s="1"/>
      <c r="IS858" s="1"/>
      <c r="IT858" s="1"/>
      <c r="IZ858" s="1"/>
      <c r="JA858" s="1"/>
      <c r="JB858" s="1"/>
      <c r="JC858" s="1"/>
      <c r="KN858" s="1"/>
      <c r="KO858" s="1"/>
      <c r="KP858" s="1"/>
      <c r="KR858" s="1"/>
      <c r="KS858" s="1"/>
      <c r="KT858" s="1"/>
      <c r="KU858" s="1"/>
      <c r="KV858" s="1"/>
      <c r="KW858" s="1"/>
      <c r="KX858" s="1"/>
      <c r="KY858" s="1"/>
      <c r="LE858" s="1"/>
      <c r="LF858" s="1"/>
      <c r="LG858" s="1"/>
      <c r="LH858" s="1"/>
      <c r="LZ858" s="1"/>
      <c r="MA858" s="1"/>
    </row>
    <row r="859" spans="1:339" x14ac:dyDescent="0.2">
      <c r="A859" s="65" t="s">
        <v>834</v>
      </c>
      <c r="B859" s="60"/>
      <c r="C859" s="24">
        <f>IF(B859="",+(C858+(IF(YEAR(A859)&gt;YEAR($M$98),-$Q$98,$E$98*+((($O$101-((YEAR(A859)-(YEAR($J$98)-$O$101))/$O$98))/100)+$Q$101)))+(C847*$G$98/12)),B859)</f>
        <v>998256.54870053963</v>
      </c>
      <c r="D859" s="22" t="str">
        <f t="shared" si="238"/>
        <v/>
      </c>
      <c r="E859" s="59">
        <f t="shared" si="237"/>
        <v>-127.38743758597411</v>
      </c>
      <c r="S859" s="24" t="str">
        <f>IF(B859="","",(U859-B859))</f>
        <v/>
      </c>
      <c r="DY859" s="1"/>
      <c r="DZ859" s="1"/>
      <c r="EA859" s="1"/>
      <c r="EC859" s="1"/>
      <c r="ED859" s="1"/>
      <c r="EE859" s="1"/>
      <c r="EF859" s="1"/>
      <c r="EG859" s="1"/>
      <c r="EH859" s="1"/>
      <c r="EI859" s="1"/>
      <c r="EJ859" s="1"/>
      <c r="EP859" s="1"/>
      <c r="EQ859" s="1"/>
      <c r="ER859" s="1"/>
      <c r="ES859" s="1"/>
      <c r="GD859" s="1"/>
      <c r="GE859" s="1"/>
      <c r="GF859" s="1"/>
      <c r="GH859" s="1"/>
      <c r="GI859" s="1"/>
      <c r="GJ859" s="1"/>
      <c r="GK859" s="1"/>
      <c r="GL859" s="1"/>
      <c r="GM859" s="1"/>
      <c r="GN859" s="1"/>
      <c r="GO859" s="1"/>
      <c r="GU859" s="1"/>
      <c r="GV859" s="1"/>
      <c r="GW859" s="1"/>
      <c r="GX859" s="1"/>
      <c r="II859" s="1"/>
      <c r="IJ859" s="1"/>
      <c r="IK859" s="1"/>
      <c r="IM859" s="1"/>
      <c r="IN859" s="1"/>
      <c r="IO859" s="1"/>
      <c r="IP859" s="1"/>
      <c r="IQ859" s="1"/>
      <c r="IR859" s="1"/>
      <c r="IS859" s="1"/>
      <c r="IT859" s="1"/>
      <c r="IZ859" s="1"/>
      <c r="JA859" s="1"/>
      <c r="JB859" s="1"/>
      <c r="JC859" s="1"/>
      <c r="KN859" s="1"/>
      <c r="KO859" s="1"/>
      <c r="KP859" s="1"/>
      <c r="KR859" s="1"/>
      <c r="KS859" s="1"/>
      <c r="KT859" s="1"/>
      <c r="KU859" s="1"/>
      <c r="KV859" s="1"/>
      <c r="KW859" s="1"/>
      <c r="KX859" s="1"/>
      <c r="KY859" s="1"/>
      <c r="LE859" s="1"/>
      <c r="LF859" s="1"/>
      <c r="LG859" s="1"/>
      <c r="LH859" s="1"/>
      <c r="LZ859" s="1"/>
      <c r="MA859" s="1"/>
    </row>
    <row r="860" spans="1:339" x14ac:dyDescent="0.2">
      <c r="A860" s="65" t="s">
        <v>835</v>
      </c>
      <c r="B860" s="60"/>
      <c r="C860" s="24">
        <f>IF(B860="",+(C859+(IF(YEAR(A860)&gt;YEAR($M$98),-$Q$98,$E$98*+((($O$101-((YEAR(A860)-(YEAR($J$98)-$O$101))/$O$98))/100)+$Q$101)))+(C848*$G$98/12)),B860)</f>
        <v>998128.75138102227</v>
      </c>
      <c r="D860" s="22" t="str">
        <f t="shared" si="238"/>
        <v/>
      </c>
      <c r="E860" s="59">
        <f t="shared" si="237"/>
        <v>-127.79731951735448</v>
      </c>
      <c r="S860" s="24" t="str">
        <f>IF(B860="","",(U860-B860))</f>
        <v/>
      </c>
      <c r="DY860" s="1"/>
      <c r="DZ860" s="1"/>
      <c r="EA860" s="1"/>
      <c r="EC860" s="1"/>
      <c r="ED860" s="1"/>
      <c r="EE860" s="1"/>
      <c r="EF860" s="1"/>
      <c r="EG860" s="1"/>
      <c r="EH860" s="1"/>
      <c r="EI860" s="1"/>
      <c r="EJ860" s="1"/>
      <c r="EP860" s="1"/>
      <c r="EQ860" s="1"/>
      <c r="ER860" s="1"/>
      <c r="ES860" s="1"/>
      <c r="GD860" s="1"/>
      <c r="GE860" s="1"/>
      <c r="GF860" s="1"/>
      <c r="GH860" s="1"/>
      <c r="GI860" s="1"/>
      <c r="GJ860" s="1"/>
      <c r="GK860" s="1"/>
      <c r="GL860" s="1"/>
      <c r="GM860" s="1"/>
      <c r="GN860" s="1"/>
      <c r="GO860" s="1"/>
      <c r="GU860" s="1"/>
      <c r="GV860" s="1"/>
      <c r="GW860" s="1"/>
      <c r="GX860" s="1"/>
      <c r="II860" s="1"/>
      <c r="IJ860" s="1"/>
      <c r="IK860" s="1"/>
      <c r="IM860" s="1"/>
      <c r="IN860" s="1"/>
      <c r="IO860" s="1"/>
      <c r="IP860" s="1"/>
      <c r="IQ860" s="1"/>
      <c r="IR860" s="1"/>
      <c r="IS860" s="1"/>
      <c r="IT860" s="1"/>
      <c r="IZ860" s="1"/>
      <c r="JA860" s="1"/>
      <c r="JB860" s="1"/>
      <c r="JC860" s="1"/>
      <c r="KN860" s="1"/>
      <c r="KO860" s="1"/>
      <c r="KP860" s="1"/>
      <c r="KR860" s="1"/>
      <c r="KS860" s="1"/>
      <c r="KT860" s="1"/>
      <c r="KU860" s="1"/>
      <c r="KV860" s="1"/>
      <c r="KW860" s="1"/>
      <c r="KX860" s="1"/>
      <c r="KY860" s="1"/>
      <c r="LE860" s="1"/>
      <c r="LF860" s="1"/>
      <c r="LG860" s="1"/>
      <c r="LH860" s="1"/>
      <c r="LZ860" s="1"/>
      <c r="MA860" s="1"/>
    </row>
    <row r="861" spans="1:339" x14ac:dyDescent="0.2">
      <c r="A861" s="69" t="s">
        <v>245</v>
      </c>
      <c r="B861" s="69"/>
      <c r="C861" s="48">
        <f>IF(B861="",+(C860+(IF(YEAR(A861)&gt;YEAR($M$98),-$Q$98,$E$98*+((($O$101-((YEAR(A861)-(YEAR($J$98)-$O$101))/$O$98))/100)+$Q$101)))+(C849*$G$98/12)),B861)</f>
        <v>998000.54286073695</v>
      </c>
      <c r="D861" s="78" t="str">
        <f t="shared" si="238"/>
        <v/>
      </c>
      <c r="E861" s="59">
        <f t="shared" si="237"/>
        <v>-128.20852028531954</v>
      </c>
      <c r="S861" s="24" t="str">
        <f>IF(B861="","",(U861-B861))</f>
        <v/>
      </c>
      <c r="U861" s="43"/>
      <c r="DY861" s="1"/>
      <c r="DZ861" s="1"/>
      <c r="EA861" s="1"/>
      <c r="EC861" s="1"/>
      <c r="ED861" s="1"/>
      <c r="EE861" s="1"/>
      <c r="EF861" s="1"/>
      <c r="EG861" s="1"/>
      <c r="EH861" s="1"/>
      <c r="EI861" s="1"/>
      <c r="EJ861" s="1"/>
      <c r="EP861" s="1"/>
      <c r="EQ861" s="1"/>
      <c r="ER861" s="1"/>
      <c r="ES861" s="1"/>
      <c r="GD861" s="1"/>
      <c r="GE861" s="1"/>
      <c r="GF861" s="1"/>
      <c r="GH861" s="1"/>
      <c r="GI861" s="1"/>
      <c r="GJ861" s="1"/>
      <c r="GK861" s="1"/>
      <c r="GL861" s="1"/>
      <c r="GM861" s="1"/>
      <c r="GN861" s="1"/>
      <c r="GO861" s="1"/>
      <c r="GU861" s="1"/>
      <c r="GV861" s="1"/>
      <c r="GW861" s="1"/>
      <c r="GX861" s="1"/>
      <c r="II861" s="1"/>
      <c r="IJ861" s="1"/>
      <c r="IK861" s="1"/>
      <c r="IM861" s="1"/>
      <c r="IN861" s="1"/>
      <c r="IO861" s="1"/>
      <c r="IP861" s="1"/>
      <c r="IQ861" s="1"/>
      <c r="IR861" s="1"/>
      <c r="IS861" s="1"/>
      <c r="IT861" s="1"/>
      <c r="IZ861" s="1"/>
      <c r="JA861" s="1"/>
      <c r="JB861" s="1"/>
      <c r="JC861" s="1"/>
      <c r="KN861" s="1"/>
      <c r="KO861" s="1"/>
      <c r="KP861" s="1"/>
      <c r="KR861" s="1"/>
      <c r="KS861" s="1"/>
      <c r="KT861" s="1"/>
      <c r="KU861" s="1"/>
      <c r="KV861" s="1"/>
      <c r="KW861" s="1"/>
      <c r="KX861" s="1"/>
      <c r="KY861" s="1"/>
      <c r="LE861" s="1"/>
      <c r="LF861" s="1"/>
      <c r="LG861" s="1"/>
      <c r="LH861" s="1"/>
      <c r="LZ861" s="1"/>
      <c r="MA861" s="1"/>
    </row>
    <row r="862" spans="1:339" x14ac:dyDescent="0.2">
      <c r="A862" s="71"/>
      <c r="B862" s="71"/>
      <c r="C862" s="30"/>
      <c r="D862" s="72"/>
      <c r="E862" s="63"/>
      <c r="T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Z862" s="43"/>
      <c r="BA862" s="43"/>
      <c r="DY862" s="1"/>
      <c r="DZ862" s="1"/>
      <c r="EA862" s="1"/>
      <c r="EC862" s="1"/>
      <c r="ED862" s="1"/>
      <c r="EE862" s="1"/>
      <c r="EF862" s="1"/>
      <c r="EG862" s="1"/>
      <c r="EH862" s="1"/>
      <c r="EI862" s="1"/>
      <c r="EJ862" s="1"/>
      <c r="EP862" s="1"/>
      <c r="EQ862" s="1"/>
      <c r="ER862" s="1"/>
      <c r="ES862" s="1"/>
      <c r="GD862" s="1"/>
      <c r="GE862" s="1"/>
      <c r="GF862" s="1"/>
      <c r="GH862" s="1"/>
      <c r="GI862" s="1"/>
      <c r="GJ862" s="1"/>
      <c r="GK862" s="1"/>
      <c r="GL862" s="1"/>
      <c r="GM862" s="1"/>
      <c r="GN862" s="1"/>
      <c r="GO862" s="1"/>
      <c r="GU862" s="1"/>
      <c r="GV862" s="1"/>
      <c r="GW862" s="1"/>
      <c r="GX862" s="1"/>
      <c r="II862" s="1"/>
      <c r="IJ862" s="1"/>
      <c r="IK862" s="1"/>
      <c r="IM862" s="1"/>
      <c r="IN862" s="1"/>
      <c r="IO862" s="1"/>
      <c r="IP862" s="1"/>
      <c r="IQ862" s="1"/>
      <c r="IR862" s="1"/>
      <c r="IS862" s="1"/>
      <c r="IT862" s="1"/>
      <c r="IZ862" s="1"/>
      <c r="JA862" s="1"/>
      <c r="JB862" s="1"/>
      <c r="JC862" s="1"/>
      <c r="KN862" s="1"/>
      <c r="KO862" s="1"/>
      <c r="KP862" s="1"/>
      <c r="KR862" s="1"/>
      <c r="KS862" s="1"/>
      <c r="KT862" s="1"/>
      <c r="KU862" s="1"/>
      <c r="KV862" s="1"/>
      <c r="KW862" s="1"/>
      <c r="KX862" s="1"/>
      <c r="KY862" s="1"/>
      <c r="LE862" s="1"/>
      <c r="LF862" s="1"/>
      <c r="LG862" s="1"/>
      <c r="LH862" s="1"/>
      <c r="LZ862" s="1"/>
      <c r="MA862" s="1"/>
    </row>
    <row r="863" spans="1:339" x14ac:dyDescent="0.2">
      <c r="A863" t="s">
        <v>22</v>
      </c>
      <c r="B863" t="s">
        <v>22</v>
      </c>
      <c r="C863" s="24" t="s">
        <v>22</v>
      </c>
      <c r="D863" s="24" t="s">
        <v>22</v>
      </c>
      <c r="E863" t="s">
        <v>22</v>
      </c>
      <c r="F863" t="s">
        <v>22</v>
      </c>
      <c r="G863" t="s">
        <v>22</v>
      </c>
      <c r="H863" t="s">
        <v>22</v>
      </c>
      <c r="I863" t="s">
        <v>22</v>
      </c>
      <c r="J863" t="s">
        <v>22</v>
      </c>
      <c r="K863" t="s">
        <v>22</v>
      </c>
      <c r="L863" t="s">
        <v>22</v>
      </c>
      <c r="M863" t="s">
        <v>22</v>
      </c>
      <c r="N863" t="s">
        <v>22</v>
      </c>
      <c r="O863" t="s">
        <v>22</v>
      </c>
      <c r="P863" t="s">
        <v>22</v>
      </c>
      <c r="Q863" t="s">
        <v>22</v>
      </c>
      <c r="R863" t="s">
        <v>22</v>
      </c>
      <c r="S863" t="s">
        <v>22</v>
      </c>
      <c r="T863" s="24" t="s">
        <v>22</v>
      </c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Z863" t="s">
        <v>22</v>
      </c>
      <c r="BA863" t="s">
        <v>22</v>
      </c>
      <c r="BB863" t="s">
        <v>22</v>
      </c>
      <c r="BC863" t="s">
        <v>22</v>
      </c>
      <c r="BD863" t="s">
        <v>22</v>
      </c>
      <c r="BE863" t="s">
        <v>22</v>
      </c>
      <c r="DY863" s="1"/>
      <c r="DZ863" s="1"/>
      <c r="EA863" s="1"/>
      <c r="EC863" s="1"/>
      <c r="ED863" s="1"/>
      <c r="EE863" s="1"/>
      <c r="EF863" s="1"/>
      <c r="EG863" s="1"/>
      <c r="EH863" s="1"/>
      <c r="EI863" s="1"/>
      <c r="EJ863" s="1"/>
      <c r="EP863" s="1"/>
      <c r="EQ863" s="1"/>
      <c r="ER863" s="1"/>
      <c r="ES863" s="1"/>
      <c r="GD863" s="1"/>
      <c r="GE863" s="1"/>
      <c r="GF863" s="1"/>
      <c r="GH863" s="1"/>
      <c r="GI863" s="1"/>
      <c r="GJ863" s="1"/>
      <c r="GK863" s="1"/>
      <c r="GL863" s="1"/>
      <c r="GM863" s="1"/>
      <c r="GN863" s="1"/>
      <c r="GO863" s="1"/>
      <c r="GU863" s="1"/>
      <c r="GV863" s="1"/>
      <c r="GW863" s="1"/>
      <c r="GX863" s="1"/>
      <c r="II863" s="1"/>
      <c r="IJ863" s="1"/>
      <c r="IK863" s="1"/>
      <c r="IM863" s="1"/>
      <c r="IN863" s="1"/>
      <c r="IO863" s="1"/>
      <c r="IP863" s="1"/>
      <c r="IQ863" s="1"/>
      <c r="IR863" s="1"/>
      <c r="IS863" s="1"/>
      <c r="IT863" s="1"/>
      <c r="IZ863" s="1"/>
      <c r="JA863" s="1"/>
      <c r="JB863" s="1"/>
      <c r="JC863" s="1"/>
      <c r="KN863" s="1"/>
      <c r="KO863" s="1"/>
      <c r="KP863" s="1"/>
      <c r="KR863" s="1"/>
      <c r="KS863" s="1"/>
      <c r="KT863" s="1"/>
      <c r="KU863" s="1"/>
      <c r="KV863" s="1"/>
      <c r="KW863" s="1"/>
      <c r="KX863" s="1"/>
      <c r="KY863" s="1"/>
      <c r="LE863" s="1"/>
      <c r="LF863" s="1"/>
      <c r="LG863" s="1"/>
      <c r="LH863" s="1"/>
      <c r="LZ863" s="1"/>
      <c r="MA863" s="1"/>
    </row>
  </sheetData>
  <autoFilter ref="A106:B863" xr:uid="{E50B656C-219B-1047-9875-5E2989C59112}"/>
  <mergeCells count="20">
    <mergeCell ref="M101:N101"/>
    <mergeCell ref="J96:L96"/>
    <mergeCell ref="J100:L100"/>
    <mergeCell ref="J101:L101"/>
    <mergeCell ref="J97:L97"/>
    <mergeCell ref="J98:L98"/>
    <mergeCell ref="J99:L99"/>
    <mergeCell ref="M96:N96"/>
    <mergeCell ref="M97:N97"/>
    <mergeCell ref="M98:N98"/>
    <mergeCell ref="M99:N99"/>
    <mergeCell ref="M100:N100"/>
    <mergeCell ref="Q100:R100"/>
    <mergeCell ref="O101:P101"/>
    <mergeCell ref="Q101:R101"/>
    <mergeCell ref="O96:P96"/>
    <mergeCell ref="O97:P97"/>
    <mergeCell ref="O98:P98"/>
    <mergeCell ref="O99:P99"/>
    <mergeCell ref="O100:P100"/>
  </mergeCells>
  <conditionalFormatting sqref="D107:D862">
    <cfRule type="notContainsBlanks" dxfId="1" priority="1">
      <formula>LEN(TRIM(D107))&gt;0</formula>
    </cfRule>
  </conditionalFormatting>
  <conditionalFormatting sqref="J107:J169">
    <cfRule type="notContainsBlanks" dxfId="0" priority="2">
      <formula>LEN(TRIM(J107))&gt;0</formula>
    </cfRule>
  </conditionalFormatting>
  <dataValidations count="1">
    <dataValidation type="list" allowBlank="1" showInputMessage="1" showErrorMessage="1" sqref="J98:N98" xr:uid="{DF41FEA9-F51F-4615-884A-7B0B29B2ECDC}">
      <formula1>$A$107:$A$861</formula1>
    </dataValidation>
  </dataValidations>
  <pageMargins left="0.7" right="0.7" top="0.75" bottom="0.75" header="0.3" footer="0.3"/>
  <pageSetup scale="0" firstPageNumber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C262-64E7-AC4C-A1FA-F2F130E9BC39}">
  <dimension ref="A1:I54"/>
  <sheetViews>
    <sheetView topLeftCell="D1" zoomScaleNormal="60" zoomScaleSheetLayoutView="100" workbookViewId="0">
      <selection activeCell="G13" sqref="G13:I13"/>
    </sheetView>
  </sheetViews>
  <sheetFormatPr defaultRowHeight="15" x14ac:dyDescent="0.2"/>
  <cols>
    <col min="1" max="1" width="37.53125" customWidth="1"/>
    <col min="2" max="2" width="8.7421875" bestFit="1" customWidth="1"/>
    <col min="3" max="3" width="11.8359375" customWidth="1"/>
    <col min="4" max="4" width="9.01171875" bestFit="1" customWidth="1"/>
    <col min="5" max="5" width="9.68359375" bestFit="1" customWidth="1"/>
  </cols>
  <sheetData>
    <row r="1" spans="1:9" x14ac:dyDescent="0.2">
      <c r="B1" t="s">
        <v>845</v>
      </c>
      <c r="C1" t="s">
        <v>846</v>
      </c>
      <c r="D1" t="s">
        <v>847</v>
      </c>
      <c r="E1" t="s">
        <v>848</v>
      </c>
    </row>
    <row r="2" spans="1:9" x14ac:dyDescent="0.2">
      <c r="A2" t="s">
        <v>891</v>
      </c>
      <c r="I2" s="112">
        <v>8.0000000000000004E-4</v>
      </c>
    </row>
    <row r="3" spans="1:9" x14ac:dyDescent="0.2">
      <c r="A3" t="s">
        <v>849</v>
      </c>
      <c r="B3" s="112">
        <f>C3/$C$29</f>
        <v>6.3648389292022545E-2</v>
      </c>
      <c r="C3" s="116">
        <v>24972</v>
      </c>
      <c r="D3" s="112">
        <v>5.0000000000000001E-4</v>
      </c>
      <c r="E3" s="113">
        <f>C3*D3</f>
        <v>12.486000000000001</v>
      </c>
      <c r="G3" s="136">
        <v>50</v>
      </c>
      <c r="H3" s="134">
        <f>G3/C3</f>
        <v>2.0022425116130067E-3</v>
      </c>
      <c r="I3" s="137">
        <f>$I$2*C3</f>
        <v>19.977600000000002</v>
      </c>
    </row>
    <row r="4" spans="1:9" x14ac:dyDescent="0.2">
      <c r="A4" t="s">
        <v>850</v>
      </c>
      <c r="B4" s="112">
        <f t="shared" ref="B4:B27" si="0">C4/$C$29</f>
        <v>8.6811794781606916E-2</v>
      </c>
      <c r="C4" s="116">
        <v>34060</v>
      </c>
      <c r="D4" s="112">
        <v>2.9999999999999997E-4</v>
      </c>
      <c r="E4" s="113">
        <f t="shared" ref="E4:E27" si="1">C4*D4</f>
        <v>10.218</v>
      </c>
      <c r="G4" s="136">
        <v>50</v>
      </c>
      <c r="H4" s="134">
        <f t="shared" ref="H4:H15" si="2">G4/C4</f>
        <v>1.467997651203758E-3</v>
      </c>
      <c r="I4" s="137">
        <f t="shared" ref="I4:I15" si="3">$I$2*C4</f>
        <v>27.248000000000001</v>
      </c>
    </row>
    <row r="5" spans="1:9" x14ac:dyDescent="0.2">
      <c r="A5" t="s">
        <v>851</v>
      </c>
      <c r="B5" s="112">
        <f t="shared" si="0"/>
        <v>0.11074748370685854</v>
      </c>
      <c r="C5" s="116">
        <v>43451</v>
      </c>
      <c r="D5" s="112">
        <v>6.9999999999999999E-4</v>
      </c>
      <c r="E5" s="113">
        <f t="shared" si="1"/>
        <v>30.415700000000001</v>
      </c>
      <c r="G5" s="136">
        <v>50</v>
      </c>
      <c r="H5" s="134">
        <f t="shared" si="2"/>
        <v>1.1507215023819936E-3</v>
      </c>
      <c r="I5" s="137">
        <f t="shared" si="3"/>
        <v>34.760800000000003</v>
      </c>
    </row>
    <row r="6" spans="1:9" x14ac:dyDescent="0.2">
      <c r="A6" t="s">
        <v>852</v>
      </c>
      <c r="B6" s="112">
        <f t="shared" si="0"/>
        <v>2.0629908014161077E-2</v>
      </c>
      <c r="C6" s="116">
        <v>8094</v>
      </c>
      <c r="D6" s="112">
        <v>1.1999999999999999E-3</v>
      </c>
      <c r="E6" s="113">
        <f t="shared" si="1"/>
        <v>9.7127999999999997</v>
      </c>
      <c r="G6" s="116">
        <v>50</v>
      </c>
      <c r="H6" s="112">
        <f t="shared" si="2"/>
        <v>6.1774153694094391E-3</v>
      </c>
      <c r="I6" s="113">
        <f t="shared" si="3"/>
        <v>6.4752000000000001</v>
      </c>
    </row>
    <row r="7" spans="1:9" x14ac:dyDescent="0.2">
      <c r="A7" t="s">
        <v>853</v>
      </c>
      <c r="B7" s="112">
        <f t="shared" si="0"/>
        <v>1.2575730929314402E-2</v>
      </c>
      <c r="C7" s="116">
        <v>4934</v>
      </c>
      <c r="D7" s="112">
        <v>3.5000000000000001E-3</v>
      </c>
      <c r="E7" s="113">
        <f t="shared" si="1"/>
        <v>17.269000000000002</v>
      </c>
      <c r="G7" s="116">
        <v>50</v>
      </c>
      <c r="H7" s="112">
        <f t="shared" si="2"/>
        <v>1.0133765707336847E-2</v>
      </c>
      <c r="I7" s="113">
        <f t="shared" si="3"/>
        <v>3.9472</v>
      </c>
    </row>
    <row r="8" spans="1:9" x14ac:dyDescent="0.2">
      <c r="A8" t="s">
        <v>854</v>
      </c>
      <c r="B8" s="112">
        <f t="shared" si="0"/>
        <v>1.0664138266771676E-2</v>
      </c>
      <c r="C8" s="116">
        <v>4184</v>
      </c>
      <c r="D8" s="112">
        <v>3.0000000000000001E-3</v>
      </c>
      <c r="E8" s="113">
        <f t="shared" si="1"/>
        <v>12.552</v>
      </c>
      <c r="G8" s="116">
        <v>50</v>
      </c>
      <c r="H8" s="112">
        <f t="shared" si="2"/>
        <v>1.1950286806883365E-2</v>
      </c>
      <c r="I8" s="113">
        <f t="shared" si="3"/>
        <v>3.3472</v>
      </c>
    </row>
    <row r="9" spans="1:9" x14ac:dyDescent="0.2">
      <c r="A9" t="s">
        <v>855</v>
      </c>
      <c r="B9" s="112">
        <f t="shared" si="0"/>
        <v>2.3691005064446161E-2</v>
      </c>
      <c r="C9" s="116">
        <v>9295</v>
      </c>
      <c r="D9" s="112">
        <v>1.8E-3</v>
      </c>
      <c r="E9" s="113">
        <f t="shared" si="1"/>
        <v>16.730999999999998</v>
      </c>
      <c r="G9" s="116">
        <v>50</v>
      </c>
      <c r="H9" s="112">
        <f t="shared" si="2"/>
        <v>5.3792361484669175E-3</v>
      </c>
      <c r="I9" s="113">
        <f t="shared" si="3"/>
        <v>7.4359999999999999</v>
      </c>
    </row>
    <row r="10" spans="1:9" x14ac:dyDescent="0.2">
      <c r="A10" t="s">
        <v>856</v>
      </c>
      <c r="B10" s="112">
        <f t="shared" si="0"/>
        <v>1.7721738376879414E-2</v>
      </c>
      <c r="C10" s="116">
        <v>6953</v>
      </c>
      <c r="D10" s="112">
        <v>3.8999999999999998E-3</v>
      </c>
      <c r="E10" s="113">
        <f t="shared" si="1"/>
        <v>27.116699999999998</v>
      </c>
      <c r="G10" s="116">
        <v>50</v>
      </c>
      <c r="H10" s="112">
        <f t="shared" si="2"/>
        <v>7.1911405148856605E-3</v>
      </c>
      <c r="I10" s="113">
        <f t="shared" si="3"/>
        <v>5.5624000000000002</v>
      </c>
    </row>
    <row r="11" spans="1:9" x14ac:dyDescent="0.2">
      <c r="A11" t="s">
        <v>857</v>
      </c>
      <c r="B11" s="112">
        <f t="shared" si="0"/>
        <v>9.8714645093706272E-3</v>
      </c>
      <c r="C11" s="116">
        <v>3873</v>
      </c>
      <c r="D11" s="112">
        <v>2.5000000000000001E-3</v>
      </c>
      <c r="E11" s="113">
        <f t="shared" si="1"/>
        <v>9.682500000000001</v>
      </c>
      <c r="G11" s="116">
        <v>50</v>
      </c>
      <c r="H11" s="112">
        <f t="shared" si="2"/>
        <v>1.2909888974954816E-2</v>
      </c>
      <c r="I11" s="113">
        <f t="shared" si="3"/>
        <v>3.0984000000000003</v>
      </c>
    </row>
    <row r="12" spans="1:9" x14ac:dyDescent="0.2">
      <c r="A12" t="s">
        <v>858</v>
      </c>
      <c r="B12" s="112">
        <f t="shared" si="0"/>
        <v>2.560004893677216E-2</v>
      </c>
      <c r="C12" s="116">
        <v>10044</v>
      </c>
      <c r="D12" s="112">
        <v>6.9999999999999999E-4</v>
      </c>
      <c r="E12" s="113">
        <f t="shared" si="1"/>
        <v>7.0308000000000002</v>
      </c>
      <c r="G12" s="116">
        <v>50</v>
      </c>
      <c r="H12" s="112">
        <f t="shared" si="2"/>
        <v>4.9780963759458383E-3</v>
      </c>
      <c r="I12" s="113">
        <f t="shared" si="3"/>
        <v>8.0351999999999997</v>
      </c>
    </row>
    <row r="13" spans="1:9" x14ac:dyDescent="0.2">
      <c r="A13" t="s">
        <v>859</v>
      </c>
      <c r="B13" s="112">
        <f t="shared" si="0"/>
        <v>4.1229230545721474E-2</v>
      </c>
      <c r="C13" s="116">
        <v>16176</v>
      </c>
      <c r="D13" s="112">
        <v>1.1999999999999999E-3</v>
      </c>
      <c r="E13" s="113">
        <f t="shared" si="1"/>
        <v>19.411199999999997</v>
      </c>
      <c r="G13" s="136">
        <v>50</v>
      </c>
      <c r="H13" s="134">
        <f t="shared" si="2"/>
        <v>3.0909990108803167E-3</v>
      </c>
      <c r="I13" s="137">
        <f t="shared" si="3"/>
        <v>12.940800000000001</v>
      </c>
    </row>
    <row r="14" spans="1:9" x14ac:dyDescent="0.2">
      <c r="A14" t="s">
        <v>860</v>
      </c>
      <c r="B14" s="112">
        <f t="shared" si="0"/>
        <v>1.6544197296753098E-2</v>
      </c>
      <c r="C14" s="116">
        <v>6491</v>
      </c>
      <c r="D14" s="112">
        <v>2E-3</v>
      </c>
      <c r="E14" s="113">
        <f t="shared" si="1"/>
        <v>12.982000000000001</v>
      </c>
      <c r="G14" s="116">
        <v>50</v>
      </c>
      <c r="H14" s="112">
        <f t="shared" si="2"/>
        <v>7.7029733477122168E-3</v>
      </c>
      <c r="I14" s="113">
        <f t="shared" si="3"/>
        <v>5.1928000000000001</v>
      </c>
    </row>
    <row r="15" spans="1:9" x14ac:dyDescent="0.2">
      <c r="A15" t="s">
        <v>861</v>
      </c>
      <c r="B15" s="112">
        <f t="shared" si="0"/>
        <v>2.4830314291321626E-2</v>
      </c>
      <c r="C15" s="116">
        <v>9742</v>
      </c>
      <c r="D15" s="112">
        <v>2E-3</v>
      </c>
      <c r="E15" s="113">
        <f t="shared" si="1"/>
        <v>19.484000000000002</v>
      </c>
      <c r="G15" s="116">
        <v>50</v>
      </c>
      <c r="H15" s="112">
        <f t="shared" si="2"/>
        <v>5.1324163416136314E-3</v>
      </c>
      <c r="I15" s="113">
        <f t="shared" si="3"/>
        <v>7.7936000000000005</v>
      </c>
    </row>
    <row r="16" spans="1:9" x14ac:dyDescent="0.2">
      <c r="A16" t="s">
        <v>892</v>
      </c>
      <c r="C16" s="116"/>
      <c r="E16" s="113"/>
    </row>
    <row r="17" spans="1:5" x14ac:dyDescent="0.2">
      <c r="A17" t="s">
        <v>862</v>
      </c>
      <c r="B17" s="112">
        <f t="shared" si="0"/>
        <v>1.0929212449310935E-2</v>
      </c>
      <c r="C17" s="116">
        <v>4288</v>
      </c>
      <c r="D17" s="112">
        <v>2E-3</v>
      </c>
      <c r="E17" s="113">
        <f t="shared" si="1"/>
        <v>8.5760000000000005</v>
      </c>
    </row>
    <row r="18" spans="1:5" x14ac:dyDescent="0.2">
      <c r="A18" t="s">
        <v>863</v>
      </c>
      <c r="B18" s="112">
        <f t="shared" si="0"/>
        <v>0.18643635798268351</v>
      </c>
      <c r="C18" s="116">
        <v>73147</v>
      </c>
      <c r="D18" s="112">
        <v>0</v>
      </c>
      <c r="E18" s="113">
        <f t="shared" si="1"/>
        <v>0</v>
      </c>
    </row>
    <row r="19" spans="1:5" x14ac:dyDescent="0.2">
      <c r="A19" t="s">
        <v>864</v>
      </c>
      <c r="B19" s="112">
        <f t="shared" si="0"/>
        <v>0.1216155251909681</v>
      </c>
      <c r="C19" s="116">
        <v>47715</v>
      </c>
      <c r="D19" s="112">
        <v>0</v>
      </c>
      <c r="E19" s="113">
        <f t="shared" si="1"/>
        <v>0</v>
      </c>
    </row>
    <row r="20" spans="1:5" x14ac:dyDescent="0.2">
      <c r="A20" t="s">
        <v>865</v>
      </c>
      <c r="B20" s="112">
        <f t="shared" si="0"/>
        <v>2.530438927163222E-2</v>
      </c>
      <c r="C20" s="116">
        <v>9928</v>
      </c>
      <c r="D20" s="112">
        <v>2E-3</v>
      </c>
      <c r="E20" s="113">
        <f t="shared" si="1"/>
        <v>19.856000000000002</v>
      </c>
    </row>
    <row r="21" spans="1:5" x14ac:dyDescent="0.2">
      <c r="A21" t="s">
        <v>866</v>
      </c>
      <c r="B21" s="112">
        <f t="shared" si="0"/>
        <v>2.6685833569096429E-3</v>
      </c>
      <c r="C21" s="116">
        <v>1047</v>
      </c>
      <c r="D21" s="112">
        <v>3.5000000000000001E-3</v>
      </c>
      <c r="E21" s="113">
        <f t="shared" si="1"/>
        <v>3.6644999999999999</v>
      </c>
    </row>
    <row r="22" spans="1:5" x14ac:dyDescent="0.2">
      <c r="A22" t="s">
        <v>867</v>
      </c>
      <c r="B22" s="112">
        <f t="shared" si="0"/>
        <v>6.2603385303165851E-2</v>
      </c>
      <c r="C22" s="116">
        <v>24562</v>
      </c>
      <c r="D22" s="112">
        <v>0</v>
      </c>
      <c r="E22" s="113">
        <f t="shared" si="1"/>
        <v>0</v>
      </c>
    </row>
    <row r="23" spans="1:5" x14ac:dyDescent="0.2">
      <c r="A23" t="s">
        <v>868</v>
      </c>
      <c r="B23" s="112">
        <f t="shared" si="0"/>
        <v>4.1611549078230017E-2</v>
      </c>
      <c r="C23" s="116">
        <v>16326</v>
      </c>
      <c r="D23" s="112">
        <v>2E-3</v>
      </c>
      <c r="E23" s="113">
        <f t="shared" si="1"/>
        <v>32.652000000000001</v>
      </c>
    </row>
    <row r="24" spans="1:5" x14ac:dyDescent="0.2">
      <c r="A24" t="s">
        <v>869</v>
      </c>
      <c r="B24" s="112">
        <f t="shared" si="0"/>
        <v>4.3803508664612342E-2</v>
      </c>
      <c r="C24" s="116">
        <v>17186</v>
      </c>
      <c r="D24" s="112">
        <v>2E-3</v>
      </c>
      <c r="E24" s="113">
        <f t="shared" si="1"/>
        <v>34.372</v>
      </c>
    </row>
    <row r="25" spans="1:5" x14ac:dyDescent="0.2">
      <c r="A25" t="s">
        <v>52</v>
      </c>
      <c r="C25" s="116"/>
      <c r="E25" s="113"/>
    </row>
    <row r="26" spans="1:5" x14ac:dyDescent="0.2">
      <c r="A26" t="s">
        <v>870</v>
      </c>
      <c r="B26" s="112">
        <f t="shared" si="0"/>
        <v>2.9716345136780828E-2</v>
      </c>
      <c r="C26" s="116">
        <v>11659</v>
      </c>
      <c r="D26" s="112">
        <v>1.5E-3</v>
      </c>
      <c r="E26" s="113">
        <f t="shared" si="1"/>
        <v>17.488500000000002</v>
      </c>
    </row>
    <row r="27" spans="1:5" x14ac:dyDescent="0.2">
      <c r="A27" t="s">
        <v>871</v>
      </c>
      <c r="B27" s="112">
        <f t="shared" si="0"/>
        <v>1.0745699553706833E-2</v>
      </c>
      <c r="C27" s="116">
        <v>4216</v>
      </c>
      <c r="D27" s="112">
        <v>1.5E-3</v>
      </c>
      <c r="E27" s="113">
        <f t="shared" si="1"/>
        <v>6.3239999999999998</v>
      </c>
    </row>
    <row r="28" spans="1:5" x14ac:dyDescent="0.2">
      <c r="C28" s="117"/>
    </row>
    <row r="29" spans="1:5" x14ac:dyDescent="0.2">
      <c r="A29" s="43" t="s">
        <v>0</v>
      </c>
      <c r="B29" s="114">
        <f>SUM(B3:B27)</f>
        <v>1</v>
      </c>
      <c r="C29" s="118">
        <f>SUM(C3:C27)</f>
        <v>392343</v>
      </c>
      <c r="D29" s="114">
        <f>E29/C29</f>
        <v>8.3606614620370453E-4</v>
      </c>
      <c r="E29" s="115">
        <f>SUM(E3:E27)</f>
        <v>328.02470000000005</v>
      </c>
    </row>
    <row r="30" spans="1:5" x14ac:dyDescent="0.2">
      <c r="C30" s="117"/>
    </row>
    <row r="31" spans="1:5" x14ac:dyDescent="0.2">
      <c r="A31" t="s">
        <v>873</v>
      </c>
      <c r="B31" s="112">
        <f>C31/C33</f>
        <v>-4.3060407395000874E-2</v>
      </c>
      <c r="C31" s="116">
        <v>-16197</v>
      </c>
      <c r="D31" s="112">
        <v>3.9399999999999998E-2</v>
      </c>
      <c r="E31" s="113">
        <f>-C31*D31</f>
        <v>638.16179999999997</v>
      </c>
    </row>
    <row r="32" spans="1:5" x14ac:dyDescent="0.2">
      <c r="C32" s="117"/>
    </row>
    <row r="33" spans="1:5" x14ac:dyDescent="0.2">
      <c r="A33" s="43" t="s">
        <v>872</v>
      </c>
      <c r="B33" s="43"/>
      <c r="C33" s="118">
        <f>C29+C31</f>
        <v>376146</v>
      </c>
      <c r="D33" s="114">
        <f>E33/C33</f>
        <v>2.568647546431439E-3</v>
      </c>
      <c r="E33" s="115">
        <f>E29+E31</f>
        <v>966.18650000000002</v>
      </c>
    </row>
    <row r="35" spans="1:5" x14ac:dyDescent="0.2">
      <c r="C35" s="117">
        <f>C33*4%</f>
        <v>15045.84</v>
      </c>
    </row>
    <row r="38" spans="1:5" x14ac:dyDescent="0.2">
      <c r="A38" t="s">
        <v>876</v>
      </c>
      <c r="C38" s="113">
        <f>8300+130000</f>
        <v>138300</v>
      </c>
    </row>
    <row r="39" spans="1:5" x14ac:dyDescent="0.2">
      <c r="B39" s="113"/>
      <c r="C39" s="113"/>
    </row>
    <row r="40" spans="1:5" x14ac:dyDescent="0.2">
      <c r="A40" t="s">
        <v>875</v>
      </c>
      <c r="C40" s="113"/>
    </row>
    <row r="41" spans="1:5" x14ac:dyDescent="0.2">
      <c r="A41" t="s">
        <v>47</v>
      </c>
      <c r="B41" s="113"/>
      <c r="C41" s="113">
        <f>'€€€'!C3</f>
        <v>321149.75</v>
      </c>
      <c r="D41" s="112">
        <f>+C38/C41</f>
        <v>0.4306402231357801</v>
      </c>
    </row>
    <row r="42" spans="1:5" x14ac:dyDescent="0.2">
      <c r="A42" t="s">
        <v>874</v>
      </c>
      <c r="B42" s="113"/>
      <c r="C42" s="113">
        <f>'€€€'!C25</f>
        <v>185739.91999999998</v>
      </c>
      <c r="D42" s="112">
        <f>+C38/C42</f>
        <v>0.74458953142652373</v>
      </c>
    </row>
    <row r="43" spans="1:5" x14ac:dyDescent="0.2">
      <c r="B43" s="113"/>
      <c r="C43" s="113"/>
      <c r="D43" s="112"/>
    </row>
    <row r="45" spans="1:5" x14ac:dyDescent="0.2">
      <c r="A45" s="135" t="s">
        <v>890</v>
      </c>
      <c r="C45" s="113"/>
      <c r="D45" s="112"/>
    </row>
    <row r="46" spans="1:5" x14ac:dyDescent="0.2">
      <c r="C46" s="113"/>
      <c r="D46" s="112"/>
    </row>
    <row r="47" spans="1:5" x14ac:dyDescent="0.2">
      <c r="C47" s="113"/>
    </row>
    <row r="48" spans="1:5" x14ac:dyDescent="0.2">
      <c r="C48" s="113"/>
    </row>
    <row r="49" spans="3:3" x14ac:dyDescent="0.2">
      <c r="C49" s="113"/>
    </row>
    <row r="50" spans="3:3" x14ac:dyDescent="0.2">
      <c r="C50" s="113"/>
    </row>
    <row r="51" spans="3:3" x14ac:dyDescent="0.2">
      <c r="C51" s="113"/>
    </row>
    <row r="52" spans="3:3" x14ac:dyDescent="0.2">
      <c r="C52" s="113"/>
    </row>
    <row r="53" spans="3:3" x14ac:dyDescent="0.2">
      <c r="C53" s="113"/>
    </row>
    <row r="54" spans="3:3" x14ac:dyDescent="0.2">
      <c r="C54" s="113"/>
    </row>
  </sheetData>
  <hyperlinks>
    <hyperlink ref="A45" r:id="rId1" location="s=eyJhZ2VOb3ciOjMxLCJhZ2VFbmQiOjkwLCJzdGFydENhcGl0YWwiOjM2NjAwMCwibW9udGhseSI6MjAwMCwic2F2aW5nc0dyb3d0aCI6MCwiYWxsb2NTdG9ja3MiOjEwMCwiYWxsb2NCb25kcyI6MCwiZ2xpZGUiOmZhbHNlLCJyZWFsIjp0cnVlLCJ0YXgiOnRydWUsImV2ZW50cyI6W3siaWQiOjMsInR5cGUiOiJyZXRpcmVtZW50IiwiYWdlIjo1MCwid2l0aGRyYXdhbCI6MzEwMCwicGVuc2lvbiI6MTUwMCwicGVuc2lvbkFnZSI6NjksImdvYWwiOiJtYW51YWwifSx7ImlkIjo0LCJ0eXBlIjoiY2FyIiwiYWdlIjo0NSwiYW1vdW50IjotMzUwMDAsImRvd24iOjUwMDAsInJhdGUiOjQuNSwieWVhcnMiOjYsImlzQXNzZXQiOmZhbHNlLCJhcHByIjotMTB9LHsiaWQiOjUsInR5cGUiOiJob21lIiwiYWdlIjo0NCwiYW1vdW50IjotMzAwMDAwLCJmaW5hbmNpbmciOiJsb2FuIiwiZG93biI6ODUwMDAsInJhdGUiOjMuNSwieWVhcnMiOjI1LCJpc0Fzc2V0Ijp0cnVlLCJhcHByIjoyfSx7ImlkIjo2LCJ0eXBlIjoiYm9udXMiLCJhZ2UiOjQzLCJhbW91bnQiOjE0MDAwMCwibmFtZSI6IkVuc2lrw6RtcMOkbiBteXludGkifSx7ImlkIjo3LCJ0eXBlIjoiaW5oZXJpdGFuY2UiLCJhZ2UiOjUzLCJhbW91bnQiOjUwMDAwfSx7ImlkIjo5LCJ0eXBlIjoicmVub3ZhdGlvbiIsImFnZSI6NTgsImFtb3VudCI6LTM1MDAwLCJmaW5hbmNpbmciOiJjYXNoIiwiZG93biI6MzAwMCwicmF0ZSI6NC41LCJ5ZWFycyI6MTB9XSwicHJvT24iOnRydWUsInBybyI6eyJhc3NldHMiOltdLCJtdSI6eyJzdG9ja3MiOjYsImJvbmRzIjozLCJjYXNoIjoxLjV9LCJzaWdtYSI6eyJzdG9ja3MiOjE2LCJib25kcyI6NSwiY2FzaCI6MX0sImNvcnIiOm51bGwsImluZmwiOjIsInRlciI6MCwiZ2xpZGUiOm51bGwsInRheCI6eyJsb3ciOjMwLCJoaWdoIjozNCwiYnJhY2tldCI6MzAwMDAsImFjcSI6dHJ1ZX0sIndkIjp7Im1vZGUiOiJmaXhlZCIsInBjdCI6NCwiYmFuZCI6MjAsImFkaiI6MTB9LCJwaGFzZXMiOm51bGwsIm1jIjp7InBhdGhzIjo1MDAwLCJwY3RMbyI6MTAsInBjdEhpIjo5MCwic2VlZCI6MTMzNywiZGlzdCI6Im5vcm1hbCIsImRmIjo1LCJzdHJlc3MiOltdfX0sImluY29tZSI6MzM1MCwiZXhwZW5zZXMiOjEzNTAsInNhdmVQaGFzZXMiOlt7InRvIjozNCwiYW1vdW50IjoxNzAwfSx7InRvIjozOCwiYW1vdW50IjoxNTAwfSx7InRvIjo0MSwiYW1vdW50IjoxMjAwfSx7InRvIjo0NSwiYW1vdW50Ijo1MDB9LHsidG8iOjQ2LCJhbW91bnQiOjB9XSwiZmVlUGN0IjowLjF9" display="https://varallisuuspolku.com/#s=eyJhZ2VOb3ciOjMxLCJhZ2VFbmQiOjkwLCJzdGFydENhcGl0YWwiOjM2NjAwMCwibW9udGhseSI6MjAwMCwic2F2aW5nc0dyb3d0aCI6MCwiYWxsb2NTdG9ja3MiOjEwMCwiYWxsb2NCb25kcyI6MCwiZ2xpZGUiOmZhbHNlLCJyZWFsIjp0cnVlLCJ0YXgiOnRydWUsImV2ZW50cyI6W3siaWQiOjMsInR5cGUiOiJyZXRpcmVtZW50IiwiYWdlIjo1MCwid2l0aGRyYXdhbCI6MzEwMCwicGVuc2lvbiI6MTUwMCwicGVuc2lvbkFnZSI6NjksImdvYWwiOiJtYW51YWwifSx7ImlkIjo0LCJ0eXBlIjoiY2FyIiwiYWdlIjo0NSwiYW1vdW50IjotMzUwMDAsImRvd24iOjUwMDAsInJhdGUiOjQuNSwieWVhcnMiOjYsImlzQXNzZXQiOmZhbHNlLCJhcHByIjotMTB9LHsiaWQiOjUsInR5cGUiOiJob21lIiwiYWdlIjo0NCwiYW1vdW50IjotMzAwMDAwLCJmaW5hbmNpbmciOiJsb2FuIiwiZG93biI6ODUwMDAsInJhdGUiOjMuNSwieWVhcnMiOjI1LCJpc0Fzc2V0Ijp0cnVlLCJhcHByIjoyfSx7ImlkIjo2LCJ0eXBlIjoiYm9udXMiLCJhZ2UiOjQzLCJhbW91bnQiOjE0MDAwMCwibmFtZSI6IkVuc2lrw6RtcMOkbiBteXludGkifSx7ImlkIjo3LCJ0eXBlIjoiaW5oZXJpdGFuY2UiLCJhZ2UiOjUzLCJhbW91bnQiOjUwMDAwfSx7ImlkIjo5LCJ0eXBlIjoicmVub3ZhdGlvbiIsImFnZSI6NTgsImFtb3VudCI6LTM1MDAwLCJmaW5hbmNpbmciOiJjYXNoIiwiZG93biI6MzAwMCwicmF0ZSI6NC41LCJ5ZWFycyI6MTB9XSwicHJvT24iOnRydWUsInBybyI6eyJhc3NldHMiOltdLCJtdSI6eyJzdG9ja3MiOjYsImJvbmRzIjozLCJjYXNoIjoxLjV9LCJzaWdtYSI6eyJzdG9ja3MiOjE2LCJib25kcyI6NSwiY2FzaCI6MX0sImNvcnIiOm51bGwsImluZmwiOjIsInRlciI6MCwiZ2xpZGUiOm51bGwsInRheCI6eyJsb3ciOjMwLCJoaWdoIjozNCwiYnJhY2tldCI6MzAwMDAsImFjcSI6dHJ1ZX0sIndkIjp7Im1vZGUiOiJmaXhlZCIsInBjdCI6NCwiYmFuZCI6MjAsImFkaiI6MTB9LCJwaGFzZXMiOm51bGwsIm1jIjp7InBhdGhzIjo1MDAwLCJwY3RMbyI6MTAsInBjdEhpIjo5MCwic2VlZCI6MTMzNywiZGlzdCI6Im5vcm1hbCIsImRmIjo1LCJzdHJlc3MiOltdfX0sImluY29tZSI6MzM1MCwiZXhwZW5zZXMiOjEzNTAsInNhdmVQaGFzZXMiOlt7InRvIjozNCwiYW1vdW50IjoxNzAwfSx7InRvIjozOCwiYW1vdW50IjoxNTAwfSx7InRvIjo0MSwiYW1vdW50IjoxMjAwfSx7InRvIjo0NSwiYW1vdW50Ijo1MDB9LHsidG8iOjQ2LCJhbW91bnQiOjB9XSwiZmVlUGN0IjowLjF9" xr:uid="{25B27636-A430-425C-A1A5-375CC29B0D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89CF-E2DB-438A-A614-43FB1F8D1209}">
  <dimension ref="A1"/>
  <sheetViews>
    <sheetView topLeftCell="A110" workbookViewId="0">
      <selection activeCell="W168" sqref="W168:W169"/>
    </sheetView>
  </sheetViews>
  <sheetFormatPr defaultRowHeight="1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450F-DC55-B943-8C65-D86104BB0EE2}">
  <dimension ref="A1:O70"/>
  <sheetViews>
    <sheetView topLeftCell="A2" zoomScaleNormal="60" zoomScaleSheetLayoutView="100" workbookViewId="0">
      <selection activeCell="F28" sqref="F28"/>
    </sheetView>
  </sheetViews>
  <sheetFormatPr defaultRowHeight="15" x14ac:dyDescent="0.2"/>
  <cols>
    <col min="1" max="1" width="14.796875" customWidth="1"/>
    <col min="2" max="2" width="11.1640625" customWidth="1"/>
    <col min="3" max="3" width="4.83984375" customWidth="1"/>
    <col min="4" max="4" width="9.953125" customWidth="1"/>
    <col min="5" max="5" width="5.109375" customWidth="1"/>
    <col min="6" max="6" width="9.953125" customWidth="1"/>
    <col min="7" max="7" width="5.6484375" customWidth="1"/>
    <col min="9" max="9" width="11.8359375" customWidth="1"/>
  </cols>
  <sheetData>
    <row r="1" spans="1:15" x14ac:dyDescent="0.2">
      <c r="A1" s="11"/>
      <c r="B1" s="5" t="s">
        <v>836</v>
      </c>
      <c r="C1" s="12"/>
      <c r="D1" s="20" t="s">
        <v>837</v>
      </c>
      <c r="E1" s="12"/>
      <c r="F1" s="20" t="s">
        <v>838</v>
      </c>
      <c r="G1" s="12"/>
      <c r="I1" s="20" t="s">
        <v>9</v>
      </c>
      <c r="J1" s="12"/>
      <c r="K1" s="90" t="s">
        <v>35</v>
      </c>
      <c r="L1" s="5" t="s">
        <v>36</v>
      </c>
      <c r="M1" s="5" t="s">
        <v>37</v>
      </c>
      <c r="N1" s="5" t="s">
        <v>38</v>
      </c>
      <c r="O1" s="5" t="s">
        <v>39</v>
      </c>
    </row>
    <row r="2" spans="1:15" x14ac:dyDescent="0.2">
      <c r="A2" s="2"/>
      <c r="C2" s="12"/>
      <c r="D2" s="26"/>
      <c r="E2" s="12"/>
      <c r="F2" s="26"/>
      <c r="G2" s="12"/>
      <c r="I2" s="26"/>
      <c r="J2" s="13"/>
      <c r="K2" s="104"/>
      <c r="L2" s="6"/>
      <c r="M2" s="6"/>
      <c r="N2" s="6"/>
      <c r="O2" s="6"/>
    </row>
    <row r="3" spans="1:15" x14ac:dyDescent="0.2">
      <c r="A3" s="9" t="s">
        <v>47</v>
      </c>
      <c r="B3" s="32">
        <v>41553</v>
      </c>
      <c r="C3" s="12"/>
      <c r="D3" s="26">
        <v>41402</v>
      </c>
      <c r="E3" s="12"/>
      <c r="F3" s="26">
        <v>41518.99</v>
      </c>
      <c r="G3" s="12"/>
      <c r="H3" s="9" t="s">
        <v>47</v>
      </c>
      <c r="I3" s="26">
        <v>17036</v>
      </c>
      <c r="J3" s="13"/>
      <c r="K3" s="26">
        <v>3250</v>
      </c>
      <c r="L3" s="29">
        <v>3285</v>
      </c>
      <c r="M3" s="29">
        <v>3829</v>
      </c>
      <c r="N3" s="29">
        <v>3321</v>
      </c>
      <c r="O3" s="29">
        <v>3351</v>
      </c>
    </row>
    <row r="4" spans="1:15" x14ac:dyDescent="0.2">
      <c r="B4" s="24"/>
      <c r="C4" s="12"/>
      <c r="D4" s="25"/>
      <c r="E4" s="12"/>
      <c r="F4" s="25"/>
      <c r="G4" s="12"/>
      <c r="I4" s="25"/>
      <c r="J4" s="13"/>
      <c r="K4" s="25"/>
      <c r="L4" s="24"/>
      <c r="M4" s="24"/>
      <c r="N4" s="24"/>
      <c r="O4" s="24"/>
    </row>
    <row r="5" spans="1:15" x14ac:dyDescent="0.2">
      <c r="A5" s="9" t="s">
        <v>49</v>
      </c>
      <c r="B5" s="24"/>
      <c r="C5" s="12"/>
      <c r="D5" s="25"/>
      <c r="E5" s="12"/>
      <c r="F5" s="25"/>
      <c r="G5" s="12"/>
      <c r="H5" s="9" t="s">
        <v>49</v>
      </c>
      <c r="I5" s="25"/>
      <c r="J5" s="13"/>
      <c r="K5" s="25"/>
      <c r="L5" s="24"/>
      <c r="M5" s="24"/>
      <c r="N5" s="24"/>
      <c r="O5" s="24"/>
    </row>
    <row r="6" spans="1:15" x14ac:dyDescent="0.2">
      <c r="A6" t="s">
        <v>50</v>
      </c>
      <c r="B6" s="24">
        <v>3789</v>
      </c>
      <c r="C6" s="15">
        <v>9.1184752003465458E-2</v>
      </c>
      <c r="D6" s="25">
        <v>3508</v>
      </c>
      <c r="E6" s="15">
        <v>8.4730206270228495E-2</v>
      </c>
      <c r="F6" s="25">
        <v>3553.1099999999997</v>
      </c>
      <c r="G6" s="15">
        <v>8.5577948789216693E-2</v>
      </c>
      <c r="H6" t="s">
        <v>50</v>
      </c>
      <c r="I6" s="25">
        <v>1455</v>
      </c>
      <c r="J6" s="15">
        <v>8.5407372622681374E-2</v>
      </c>
      <c r="K6" s="25">
        <v>291</v>
      </c>
      <c r="L6" s="24">
        <v>291</v>
      </c>
      <c r="M6" s="24">
        <v>291</v>
      </c>
      <c r="N6" s="24">
        <v>291</v>
      </c>
      <c r="O6" s="24">
        <v>291</v>
      </c>
    </row>
    <row r="7" spans="1:15" x14ac:dyDescent="0.2">
      <c r="A7" t="s">
        <v>51</v>
      </c>
      <c r="B7" s="24">
        <v>6273</v>
      </c>
      <c r="C7" s="15">
        <v>0.15096382932640243</v>
      </c>
      <c r="D7" s="25">
        <v>6340</v>
      </c>
      <c r="E7" s="15">
        <v>0.15313269890343462</v>
      </c>
      <c r="F7" s="25">
        <v>2244</v>
      </c>
      <c r="G7" s="15">
        <v>5.4047557515247847E-2</v>
      </c>
      <c r="H7" t="s">
        <v>51</v>
      </c>
      <c r="I7" s="25">
        <v>871</v>
      </c>
      <c r="J7" s="15">
        <v>5.1127025123268374E-2</v>
      </c>
      <c r="K7" s="25">
        <v>166</v>
      </c>
      <c r="L7" s="24">
        <v>166</v>
      </c>
      <c r="M7" s="24">
        <v>181</v>
      </c>
      <c r="N7" s="24">
        <v>175</v>
      </c>
      <c r="O7" s="24">
        <v>183</v>
      </c>
    </row>
    <row r="8" spans="1:15" x14ac:dyDescent="0.2">
      <c r="A8" t="s">
        <v>53</v>
      </c>
      <c r="B8" s="24">
        <v>394</v>
      </c>
      <c r="C8" s="15">
        <v>9.4818665318990199E-3</v>
      </c>
      <c r="D8" s="25">
        <v>380</v>
      </c>
      <c r="E8" s="15">
        <v>9.1783005651900878E-3</v>
      </c>
      <c r="F8" s="25">
        <v>402</v>
      </c>
      <c r="G8" s="15">
        <v>9.6823164532663254E-3</v>
      </c>
      <c r="H8" t="s">
        <v>53</v>
      </c>
      <c r="I8" s="25">
        <v>201</v>
      </c>
      <c r="J8" s="15">
        <v>1.1798544259215778E-2</v>
      </c>
      <c r="K8" s="25">
        <v>9</v>
      </c>
      <c r="L8" s="24">
        <v>90</v>
      </c>
      <c r="M8" s="24">
        <v>19</v>
      </c>
      <c r="N8" s="24">
        <v>8</v>
      </c>
      <c r="O8" s="24">
        <v>75</v>
      </c>
    </row>
    <row r="9" spans="1:15" x14ac:dyDescent="0.2">
      <c r="A9" t="s">
        <v>54</v>
      </c>
      <c r="B9" s="24">
        <v>4080</v>
      </c>
      <c r="C9" s="15">
        <v>9.8187856472456869E-2</v>
      </c>
      <c r="D9" s="25">
        <v>3477</v>
      </c>
      <c r="E9" s="15">
        <v>8.3981450171489294E-2</v>
      </c>
      <c r="F9" s="25">
        <v>3900</v>
      </c>
      <c r="G9" s="15">
        <v>9.3932920815270313E-2</v>
      </c>
      <c r="H9" t="s">
        <v>54</v>
      </c>
      <c r="I9" s="25">
        <v>1594</v>
      </c>
      <c r="J9" s="15">
        <v>9.3566564921343034E-2</v>
      </c>
      <c r="K9" s="25">
        <v>707</v>
      </c>
      <c r="L9" s="24">
        <v>0</v>
      </c>
      <c r="M9" s="24">
        <v>75</v>
      </c>
      <c r="N9" s="24">
        <v>782</v>
      </c>
      <c r="O9" s="24">
        <v>30</v>
      </c>
    </row>
    <row r="10" spans="1:15" x14ac:dyDescent="0.2">
      <c r="A10" t="s">
        <v>56</v>
      </c>
      <c r="B10" s="24">
        <v>240</v>
      </c>
      <c r="C10" s="15">
        <v>5.7757562630856981E-3</v>
      </c>
      <c r="D10" s="25">
        <v>228</v>
      </c>
      <c r="E10" s="15">
        <v>5.5069803391140527E-3</v>
      </c>
      <c r="F10" s="25">
        <v>228</v>
      </c>
      <c r="G10" s="15">
        <v>5.4914630630465725E-3</v>
      </c>
      <c r="H10" t="s">
        <v>56</v>
      </c>
      <c r="I10" s="25">
        <v>103</v>
      </c>
      <c r="J10" s="15">
        <v>6.0460201925334588E-3</v>
      </c>
      <c r="K10" s="25">
        <v>19</v>
      </c>
      <c r="L10" s="24">
        <v>25</v>
      </c>
      <c r="M10" s="24">
        <v>23</v>
      </c>
      <c r="N10" s="24">
        <v>18</v>
      </c>
      <c r="O10" s="24">
        <v>18</v>
      </c>
    </row>
    <row r="11" spans="1:15" x14ac:dyDescent="0.2">
      <c r="A11" t="s">
        <v>57</v>
      </c>
      <c r="B11" s="24">
        <v>131</v>
      </c>
      <c r="C11" s="15">
        <v>3.1526002936009432E-3</v>
      </c>
      <c r="D11" s="25">
        <v>131</v>
      </c>
      <c r="E11" s="15">
        <v>3.1640983527365827E-3</v>
      </c>
      <c r="F11" s="25">
        <v>131</v>
      </c>
      <c r="G11" s="15">
        <v>3.1551827248206183E-3</v>
      </c>
      <c r="H11" t="s">
        <v>57</v>
      </c>
      <c r="I11" s="25">
        <v>133</v>
      </c>
      <c r="J11" s="15">
        <v>7.806996947640291E-3</v>
      </c>
      <c r="K11" s="25">
        <v>133</v>
      </c>
      <c r="L11" s="24">
        <v>0</v>
      </c>
      <c r="M11" s="24">
        <v>0</v>
      </c>
      <c r="N11" s="24">
        <v>0</v>
      </c>
      <c r="O11" s="24">
        <v>0</v>
      </c>
    </row>
    <row r="12" spans="1:15" x14ac:dyDescent="0.2">
      <c r="A12" t="s">
        <v>58</v>
      </c>
      <c r="B12" s="31">
        <v>666</v>
      </c>
      <c r="C12" s="17">
        <v>1.6027723630062812E-2</v>
      </c>
      <c r="D12" s="27">
        <v>613.20000000000005</v>
      </c>
      <c r="E12" s="17">
        <v>1.4810878701512006E-2</v>
      </c>
      <c r="F12" s="27">
        <v>625</v>
      </c>
      <c r="G12" s="17">
        <v>1.5053352694754859E-2</v>
      </c>
      <c r="H12" t="s">
        <v>58</v>
      </c>
      <c r="I12" s="27">
        <v>314</v>
      </c>
      <c r="J12" s="17">
        <v>1.8431556703451514E-2</v>
      </c>
      <c r="K12" s="27">
        <v>0</v>
      </c>
      <c r="L12" s="30">
        <v>101</v>
      </c>
      <c r="M12" s="30">
        <v>82</v>
      </c>
      <c r="N12" s="30">
        <v>70</v>
      </c>
      <c r="O12" s="30">
        <v>61</v>
      </c>
    </row>
    <row r="13" spans="1:15" x14ac:dyDescent="0.2">
      <c r="B13" s="32">
        <v>15573</v>
      </c>
      <c r="C13" s="16">
        <v>0.37477438452097322</v>
      </c>
      <c r="D13" s="26">
        <v>14677.2</v>
      </c>
      <c r="E13" s="16">
        <v>0.35450461330370514</v>
      </c>
      <c r="F13" s="26">
        <v>11083.109999999997</v>
      </c>
      <c r="G13" s="16">
        <v>0.26694074205562318</v>
      </c>
      <c r="I13" s="26">
        <v>4671</v>
      </c>
      <c r="J13" s="16">
        <v>0.27418408077013384</v>
      </c>
      <c r="K13" s="26">
        <v>1325</v>
      </c>
      <c r="L13" s="29">
        <v>673</v>
      </c>
      <c r="M13" s="29">
        <v>671</v>
      </c>
      <c r="N13" s="29">
        <v>1344</v>
      </c>
      <c r="O13" s="29">
        <v>658</v>
      </c>
    </row>
    <row r="14" spans="1:15" x14ac:dyDescent="0.2">
      <c r="A14" s="9" t="s">
        <v>59</v>
      </c>
      <c r="B14" s="24"/>
      <c r="C14" s="13"/>
      <c r="D14" s="25"/>
      <c r="E14" s="13"/>
      <c r="F14" s="25"/>
      <c r="G14" s="13"/>
      <c r="H14" s="9" t="s">
        <v>59</v>
      </c>
      <c r="I14" s="25"/>
      <c r="J14" s="13"/>
      <c r="K14" s="25"/>
      <c r="L14" s="24"/>
      <c r="M14" s="24"/>
      <c r="N14" s="24"/>
      <c r="O14" s="24"/>
    </row>
    <row r="15" spans="1:15" x14ac:dyDescent="0.2">
      <c r="A15" t="s">
        <v>60</v>
      </c>
      <c r="B15" s="24">
        <v>198</v>
      </c>
      <c r="C15" s="15">
        <v>4.764998917045701E-3</v>
      </c>
      <c r="D15" s="25">
        <v>348</v>
      </c>
      <c r="E15" s="15">
        <v>8.4053910439109217E-3</v>
      </c>
      <c r="F15" s="25">
        <v>320</v>
      </c>
      <c r="G15" s="15">
        <v>7.7073165797144879E-3</v>
      </c>
      <c r="H15" t="s">
        <v>60</v>
      </c>
      <c r="I15" s="25">
        <v>212</v>
      </c>
      <c r="J15" s="15">
        <v>1.2444235736088284E-2</v>
      </c>
      <c r="K15" s="25">
        <v>35</v>
      </c>
      <c r="L15" s="24">
        <v>28</v>
      </c>
      <c r="M15" s="24">
        <v>114</v>
      </c>
      <c r="N15" s="24">
        <v>35</v>
      </c>
      <c r="O15" s="24">
        <v>0</v>
      </c>
    </row>
    <row r="16" spans="1:15" x14ac:dyDescent="0.2">
      <c r="A16" t="s">
        <v>61</v>
      </c>
      <c r="B16" s="24">
        <v>400</v>
      </c>
      <c r="C16" s="15">
        <v>9.6262604384761627E-3</v>
      </c>
      <c r="D16" s="25">
        <v>1711</v>
      </c>
      <c r="E16" s="15">
        <v>4.132650596589537E-2</v>
      </c>
      <c r="F16" s="25">
        <v>715</v>
      </c>
      <c r="G16" s="15">
        <v>1.722103548279956E-2</v>
      </c>
      <c r="H16" t="s">
        <v>61</v>
      </c>
      <c r="I16" s="25">
        <v>247</v>
      </c>
      <c r="J16" s="15">
        <v>1.4498708617046255E-2</v>
      </c>
      <c r="K16" s="25">
        <v>0</v>
      </c>
      <c r="L16" s="24">
        <v>0</v>
      </c>
      <c r="M16" s="24">
        <v>0</v>
      </c>
      <c r="N16" s="24">
        <v>71</v>
      </c>
      <c r="O16" s="24">
        <v>176</v>
      </c>
    </row>
    <row r="17" spans="1:15" x14ac:dyDescent="0.2">
      <c r="A17" t="s">
        <v>62</v>
      </c>
      <c r="B17" s="24">
        <v>1350</v>
      </c>
      <c r="C17" s="15">
        <v>3.2488628979857048E-2</v>
      </c>
      <c r="D17" s="25">
        <v>2096</v>
      </c>
      <c r="E17" s="15">
        <v>5.0625573643785324E-2</v>
      </c>
      <c r="F17" s="25">
        <v>1288</v>
      </c>
      <c r="G17" s="15">
        <v>3.1021949233350814E-2</v>
      </c>
      <c r="H17" t="s">
        <v>62</v>
      </c>
      <c r="I17" s="25">
        <v>1215</v>
      </c>
      <c r="J17" s="15">
        <v>7.1319558581826717E-2</v>
      </c>
      <c r="K17" s="25">
        <v>0</v>
      </c>
      <c r="L17" s="24">
        <v>0</v>
      </c>
      <c r="M17" s="24">
        <v>769</v>
      </c>
      <c r="N17" s="24">
        <v>413</v>
      </c>
      <c r="O17" s="24">
        <v>33</v>
      </c>
    </row>
    <row r="18" spans="1:15" x14ac:dyDescent="0.2">
      <c r="A18" t="s">
        <v>64</v>
      </c>
      <c r="B18" s="24">
        <v>700</v>
      </c>
      <c r="C18" s="15">
        <v>1.6845955767333286E-2</v>
      </c>
      <c r="D18" s="25">
        <v>846</v>
      </c>
      <c r="E18" s="15">
        <v>2.043379546881793E-2</v>
      </c>
      <c r="F18" s="25">
        <v>770</v>
      </c>
      <c r="G18" s="15">
        <v>1.8545730519937985E-2</v>
      </c>
      <c r="H18" t="s">
        <v>64</v>
      </c>
      <c r="I18" s="25">
        <v>102</v>
      </c>
      <c r="J18" s="15">
        <v>5.9873209673632312E-3</v>
      </c>
      <c r="K18" s="25">
        <v>0</v>
      </c>
      <c r="L18" s="24">
        <v>13</v>
      </c>
      <c r="M18" s="24">
        <v>70</v>
      </c>
      <c r="N18" s="24">
        <v>0</v>
      </c>
      <c r="O18" s="24">
        <v>19</v>
      </c>
    </row>
    <row r="19" spans="1:15" x14ac:dyDescent="0.2">
      <c r="A19" t="s">
        <v>65</v>
      </c>
      <c r="B19" s="24">
        <v>0</v>
      </c>
      <c r="C19" s="15">
        <v>0</v>
      </c>
      <c r="D19" s="25">
        <v>0</v>
      </c>
      <c r="E19" s="15">
        <v>0</v>
      </c>
      <c r="F19" s="25">
        <v>0</v>
      </c>
      <c r="G19" s="15">
        <v>0</v>
      </c>
      <c r="H19" t="s">
        <v>65</v>
      </c>
      <c r="I19" s="25">
        <v>140</v>
      </c>
      <c r="J19" s="15">
        <v>8.2178915238318856E-3</v>
      </c>
      <c r="K19" s="25">
        <v>0</v>
      </c>
      <c r="L19" s="24">
        <v>0</v>
      </c>
      <c r="M19" s="24">
        <v>0</v>
      </c>
      <c r="N19" s="24">
        <v>0</v>
      </c>
      <c r="O19" s="24">
        <v>140</v>
      </c>
    </row>
    <row r="20" spans="1:15" x14ac:dyDescent="0.2">
      <c r="A20" t="s">
        <v>66</v>
      </c>
      <c r="B20" s="31">
        <v>1100</v>
      </c>
      <c r="C20" s="17">
        <v>2.6472216205809449E-2</v>
      </c>
      <c r="D20" s="27">
        <v>1312</v>
      </c>
      <c r="E20" s="17">
        <v>3.1689290372445778E-2</v>
      </c>
      <c r="F20" s="27">
        <v>0</v>
      </c>
      <c r="G20" s="17">
        <v>0</v>
      </c>
      <c r="H20" t="s">
        <v>66</v>
      </c>
      <c r="I20" s="27">
        <v>0</v>
      </c>
      <c r="J20" s="17">
        <v>0</v>
      </c>
      <c r="K20" s="27">
        <v>0</v>
      </c>
      <c r="L20" s="30">
        <v>0</v>
      </c>
      <c r="M20" s="30">
        <v>0</v>
      </c>
      <c r="N20" s="30">
        <v>0</v>
      </c>
      <c r="O20" s="30">
        <v>0</v>
      </c>
    </row>
    <row r="21" spans="1:15" x14ac:dyDescent="0.2">
      <c r="B21" s="32">
        <v>3748</v>
      </c>
      <c r="C21" s="16">
        <v>9.0198060308521649E-2</v>
      </c>
      <c r="D21" s="26">
        <v>6313</v>
      </c>
      <c r="E21" s="16">
        <v>0.15248055649485531</v>
      </c>
      <c r="F21" s="26">
        <v>3093</v>
      </c>
      <c r="G21" s="16">
        <v>7.4496031815802846E-2</v>
      </c>
      <c r="I21" s="26">
        <v>1916</v>
      </c>
      <c r="J21" s="16">
        <v>0.11246771542615637</v>
      </c>
      <c r="K21" s="26">
        <v>35</v>
      </c>
      <c r="L21" s="29">
        <v>41</v>
      </c>
      <c r="M21" s="29">
        <v>953</v>
      </c>
      <c r="N21" s="29">
        <v>519</v>
      </c>
      <c r="O21" s="29">
        <v>368</v>
      </c>
    </row>
    <row r="22" spans="1:15" x14ac:dyDescent="0.2">
      <c r="B22" s="24"/>
      <c r="C22" s="13"/>
      <c r="D22" s="25"/>
      <c r="E22" s="13"/>
      <c r="F22" s="25"/>
      <c r="G22" s="13"/>
      <c r="I22" s="25"/>
      <c r="J22" s="13"/>
      <c r="K22" s="25"/>
      <c r="L22" s="24"/>
      <c r="M22" s="24"/>
      <c r="N22" s="24"/>
      <c r="O22" s="24"/>
    </row>
    <row r="23" spans="1:15" x14ac:dyDescent="0.2">
      <c r="A23" t="s">
        <v>67</v>
      </c>
      <c r="B23" s="24">
        <v>19321</v>
      </c>
      <c r="C23" s="15">
        <v>0.46497244482949485</v>
      </c>
      <c r="D23" s="25">
        <v>20990.2</v>
      </c>
      <c r="E23" s="15">
        <v>0.50698516979856045</v>
      </c>
      <c r="F23" s="25">
        <v>14176.109999999997</v>
      </c>
      <c r="G23" s="15">
        <v>0.34143677387142601</v>
      </c>
      <c r="H23" t="s">
        <v>67</v>
      </c>
      <c r="I23" s="25">
        <v>6587</v>
      </c>
      <c r="J23" s="15">
        <v>0.3866517961962902</v>
      </c>
      <c r="K23" s="25">
        <v>1360</v>
      </c>
      <c r="L23" s="24">
        <v>714</v>
      </c>
      <c r="M23" s="24">
        <v>1624</v>
      </c>
      <c r="N23" s="24">
        <v>1863</v>
      </c>
      <c r="O23" s="24">
        <v>1026</v>
      </c>
    </row>
    <row r="24" spans="1:15" x14ac:dyDescent="0.2">
      <c r="B24" s="24"/>
      <c r="C24" s="12"/>
      <c r="D24" s="25"/>
      <c r="E24" s="12"/>
      <c r="F24" s="25"/>
      <c r="G24" s="12"/>
      <c r="I24" s="25"/>
      <c r="J24" s="13"/>
      <c r="K24" s="25"/>
      <c r="L24" s="24"/>
      <c r="M24" s="24"/>
      <c r="N24" s="24"/>
      <c r="O24" s="24"/>
    </row>
    <row r="25" spans="1:15" x14ac:dyDescent="0.2">
      <c r="A25" t="s">
        <v>103</v>
      </c>
      <c r="B25" s="24">
        <v>22232</v>
      </c>
      <c r="C25" s="14"/>
      <c r="D25" s="25">
        <v>20411.8</v>
      </c>
      <c r="E25" s="14"/>
      <c r="F25" s="25">
        <v>27342.880000000001</v>
      </c>
      <c r="G25" s="14"/>
      <c r="H25" t="s">
        <v>103</v>
      </c>
      <c r="I25" s="25">
        <v>10449</v>
      </c>
      <c r="J25" s="13"/>
      <c r="K25" s="25">
        <v>1890</v>
      </c>
      <c r="L25" s="24">
        <v>2571</v>
      </c>
      <c r="M25" s="24">
        <v>2205</v>
      </c>
      <c r="N25" s="24">
        <v>1458</v>
      </c>
      <c r="O25" s="24">
        <v>2325</v>
      </c>
    </row>
    <row r="26" spans="1:15" x14ac:dyDescent="0.2">
      <c r="A26" s="9" t="s">
        <v>69</v>
      </c>
      <c r="B26" s="8">
        <v>0.53502755517050515</v>
      </c>
      <c r="C26" s="14"/>
      <c r="D26" s="8">
        <v>0.49301483020143955</v>
      </c>
      <c r="E26" s="14"/>
      <c r="F26" s="8">
        <v>0.65856322612857399</v>
      </c>
      <c r="G26" s="14"/>
      <c r="H26" s="9" t="s">
        <v>69</v>
      </c>
      <c r="I26" s="21">
        <v>0.6133482038037098</v>
      </c>
      <c r="J26" s="36"/>
      <c r="K26" s="21">
        <v>0.58153846153846156</v>
      </c>
      <c r="L26" s="8">
        <v>0.78264840182648399</v>
      </c>
      <c r="M26" s="8">
        <v>0.57586837294332727</v>
      </c>
      <c r="N26" s="8">
        <v>0.43902439024390244</v>
      </c>
      <c r="O26" s="8">
        <v>0.69382273948075202</v>
      </c>
    </row>
    <row r="28" spans="1:15" x14ac:dyDescent="0.2">
      <c r="A28" s="111">
        <v>0.04</v>
      </c>
      <c r="B28" s="24">
        <f>B23/4%</f>
        <v>483025</v>
      </c>
      <c r="D28" s="24">
        <f>D23/4%</f>
        <v>524755</v>
      </c>
      <c r="F28" s="24">
        <f>F23/4%</f>
        <v>354402.74999999994</v>
      </c>
    </row>
    <row r="29" spans="1:15" x14ac:dyDescent="0.2">
      <c r="B29" s="24"/>
      <c r="D29" s="24"/>
      <c r="F29" s="24"/>
    </row>
    <row r="30" spans="1:15" x14ac:dyDescent="0.2">
      <c r="A30">
        <v>25</v>
      </c>
      <c r="B30" s="24">
        <f>B23*25</f>
        <v>483025</v>
      </c>
      <c r="D30" s="24">
        <f>D23*25</f>
        <v>524755</v>
      </c>
    </row>
    <row r="31" spans="1:15" x14ac:dyDescent="0.2">
      <c r="G31" s="24"/>
    </row>
    <row r="32" spans="1:15" x14ac:dyDescent="0.2">
      <c r="A32" t="s">
        <v>839</v>
      </c>
    </row>
    <row r="34" spans="1:4" x14ac:dyDescent="0.2">
      <c r="A34">
        <v>1311.98</v>
      </c>
      <c r="B34" t="s">
        <v>840</v>
      </c>
      <c r="D34">
        <v>2.87</v>
      </c>
    </row>
    <row r="35" spans="1:4" x14ac:dyDescent="0.2">
      <c r="D35">
        <v>1.68</v>
      </c>
    </row>
    <row r="36" spans="1:4" x14ac:dyDescent="0.2">
      <c r="A36">
        <f>13.48*12</f>
        <v>161.76</v>
      </c>
      <c r="B36" t="s">
        <v>841</v>
      </c>
      <c r="D36">
        <v>8.74</v>
      </c>
    </row>
    <row r="37" spans="1:4" x14ac:dyDescent="0.2">
      <c r="A37">
        <v>104.99</v>
      </c>
      <c r="B37" t="s">
        <v>842</v>
      </c>
      <c r="D37">
        <v>12.75</v>
      </c>
    </row>
    <row r="38" spans="1:4" x14ac:dyDescent="0.2">
      <c r="A38">
        <v>169.15</v>
      </c>
      <c r="B38" t="s">
        <v>843</v>
      </c>
    </row>
    <row r="39" spans="1:4" x14ac:dyDescent="0.2">
      <c r="D39">
        <v>1.68</v>
      </c>
    </row>
    <row r="41" spans="1:4" x14ac:dyDescent="0.2">
      <c r="D41">
        <v>5.4</v>
      </c>
    </row>
    <row r="42" spans="1:4" x14ac:dyDescent="0.2">
      <c r="D42">
        <v>58.62</v>
      </c>
    </row>
    <row r="44" spans="1:4" x14ac:dyDescent="0.2">
      <c r="D44">
        <v>7.9</v>
      </c>
    </row>
    <row r="46" spans="1:4" x14ac:dyDescent="0.2">
      <c r="D46">
        <v>3.92</v>
      </c>
    </row>
    <row r="48" spans="1:4" x14ac:dyDescent="0.2">
      <c r="D48">
        <v>9.99</v>
      </c>
    </row>
    <row r="49" spans="4:6" x14ac:dyDescent="0.2">
      <c r="D49">
        <v>3.28</v>
      </c>
    </row>
    <row r="50" spans="4:6" x14ac:dyDescent="0.2">
      <c r="D50">
        <v>19.62</v>
      </c>
    </row>
    <row r="51" spans="4:6" x14ac:dyDescent="0.2">
      <c r="D51">
        <v>1.49</v>
      </c>
    </row>
    <row r="52" spans="4:6" x14ac:dyDescent="0.2">
      <c r="D52">
        <v>1.88</v>
      </c>
      <c r="E52" s="18"/>
      <c r="F52" s="18"/>
    </row>
    <row r="53" spans="4:6" x14ac:dyDescent="0.2">
      <c r="D53" s="18"/>
      <c r="E53" s="18"/>
      <c r="F53" s="18"/>
    </row>
    <row r="54" spans="4:6" x14ac:dyDescent="0.2">
      <c r="D54" s="18"/>
      <c r="E54" s="18"/>
      <c r="F54" s="18"/>
    </row>
    <row r="55" spans="4:6" x14ac:dyDescent="0.2">
      <c r="D55" s="18"/>
      <c r="F55" s="18"/>
    </row>
    <row r="56" spans="4:6" x14ac:dyDescent="0.2">
      <c r="D56" s="18"/>
      <c r="E56" s="18"/>
      <c r="F56" s="18"/>
    </row>
    <row r="57" spans="4:6" x14ac:dyDescent="0.2">
      <c r="D57" s="18"/>
      <c r="E57" s="18"/>
      <c r="F57" s="18"/>
    </row>
    <row r="58" spans="4:6" x14ac:dyDescent="0.2">
      <c r="D58" s="18">
        <f>SUM(A34:F57)</f>
        <v>1887.7000000000003</v>
      </c>
    </row>
    <row r="59" spans="4:6" x14ac:dyDescent="0.2">
      <c r="D59">
        <v>980</v>
      </c>
    </row>
    <row r="63" spans="4:6" x14ac:dyDescent="0.2">
      <c r="D63" s="18">
        <f>D58+D59</f>
        <v>2867.7000000000003</v>
      </c>
      <c r="F63" t="s">
        <v>844</v>
      </c>
    </row>
    <row r="65" spans="4:5" x14ac:dyDescent="0.2">
      <c r="D65">
        <v>-750</v>
      </c>
    </row>
    <row r="68" spans="4:5" x14ac:dyDescent="0.2">
      <c r="D68" s="18">
        <f>D63+D65</f>
        <v>2117.7000000000003</v>
      </c>
    </row>
    <row r="70" spans="4:5" x14ac:dyDescent="0.2">
      <c r="D70">
        <f>D68*E70</f>
        <v>952.96500000000015</v>
      </c>
      <c r="E70" s="111">
        <v>0.45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€€€</vt:lpstr>
      <vt:lpstr>ESG possu</vt:lpstr>
      <vt:lpstr>Käppyrät</vt:lpstr>
      <vt:lpstr>Taul2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 Bogler</cp:lastModifiedBy>
  <cp:revision/>
  <dcterms:created xsi:type="dcterms:W3CDTF">2026-07-10T07:39:36Z</dcterms:created>
  <dcterms:modified xsi:type="dcterms:W3CDTF">2026-07-10T08:25:49Z</dcterms:modified>
  <cp:category/>
  <cp:contentStatus/>
</cp:coreProperties>
</file>